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北京" sheetId="1" r:id="rId1"/>
    <sheet name="天津" sheetId="2" r:id="rId2"/>
    <sheet name="河北" sheetId="3" r:id="rId3"/>
    <sheet name="山西" sheetId="4" r:id="rId4"/>
    <sheet name="内蒙" sheetId="5" r:id="rId5"/>
    <sheet name="辽宁" sheetId="6" r:id="rId6"/>
    <sheet name="吉林" sheetId="7" r:id="rId7"/>
    <sheet name="黑龙江" sheetId="8" r:id="rId8"/>
    <sheet name="上海" sheetId="9" r:id="rId9"/>
    <sheet name="江苏" sheetId="10" r:id="rId10"/>
    <sheet name="浙江" sheetId="11" r:id="rId11"/>
    <sheet name="安徽" sheetId="12" r:id="rId12"/>
    <sheet name="福建" sheetId="13" r:id="rId13"/>
    <sheet name="江西" sheetId="14" r:id="rId14"/>
    <sheet name="山东" sheetId="15" r:id="rId15"/>
    <sheet name="河南" sheetId="16" r:id="rId16"/>
    <sheet name="湖北" sheetId="17" r:id="rId17"/>
    <sheet name="湖南" sheetId="18" r:id="rId18"/>
    <sheet name="广东" sheetId="19" r:id="rId19"/>
    <sheet name="广西" sheetId="31" r:id="rId20"/>
    <sheet name="海南" sheetId="20" r:id="rId21"/>
    <sheet name="重庆" sheetId="21" r:id="rId22"/>
    <sheet name="四川" sheetId="22" r:id="rId23"/>
    <sheet name="贵州" sheetId="23" r:id="rId24"/>
    <sheet name="云南" sheetId="24" r:id="rId25"/>
    <sheet name="西藏" sheetId="25" r:id="rId26"/>
    <sheet name="陕西" sheetId="26" r:id="rId27"/>
    <sheet name="甘肃" sheetId="27" r:id="rId28"/>
    <sheet name="青海" sheetId="28" r:id="rId29"/>
    <sheet name="宁夏" sheetId="29" r:id="rId30"/>
    <sheet name="新疆" sheetId="30" r:id="rId31"/>
  </sheets>
  <calcPr calcId="144525"/>
</workbook>
</file>

<file path=xl/sharedStrings.xml><?xml version="1.0" encoding="utf-8"?>
<sst xmlns="http://schemas.openxmlformats.org/spreadsheetml/2006/main" count="13225" uniqueCount="85">
  <si>
    <t>出栏量</t>
  </si>
  <si>
    <t>存栏量</t>
  </si>
  <si>
    <t>总头数</t>
  </si>
  <si>
    <t>VS(kg/头/年)</t>
  </si>
  <si>
    <t>牛</t>
  </si>
  <si>
    <t>肉牛</t>
  </si>
  <si>
    <t>奶牛</t>
  </si>
  <si>
    <t>役用牛</t>
  </si>
  <si>
    <t>羊</t>
  </si>
  <si>
    <t>山羊</t>
  </si>
  <si>
    <t>绵羊</t>
  </si>
  <si>
    <t>猪</t>
  </si>
  <si>
    <t>马</t>
  </si>
  <si>
    <t>驴</t>
  </si>
  <si>
    <t>骡</t>
  </si>
  <si>
    <t>骆驼</t>
  </si>
  <si>
    <t>T1</t>
  </si>
  <si>
    <t>K</t>
  </si>
  <si>
    <t>Total CH4</t>
  </si>
  <si>
    <t>这次按温度计算的</t>
  </si>
  <si>
    <t>kg</t>
  </si>
  <si>
    <t>万吨</t>
  </si>
  <si>
    <t>T2</t>
  </si>
  <si>
    <t>上一次计算的</t>
  </si>
  <si>
    <t>Ea</t>
  </si>
  <si>
    <t>cal/mol</t>
  </si>
  <si>
    <t>R</t>
  </si>
  <si>
    <t>cal/K mol</t>
  </si>
  <si>
    <t>一年总甲烷量</t>
  </si>
  <si>
    <t>一个月的奶牛的甲烷量</t>
  </si>
  <si>
    <t>Minimum T2</t>
  </si>
  <si>
    <t>℃</t>
  </si>
  <si>
    <t>清单中数据</t>
  </si>
  <si>
    <t>Damping T2</t>
  </si>
  <si>
    <t>差距</t>
  </si>
  <si>
    <t>%</t>
  </si>
  <si>
    <t>B0</t>
  </si>
  <si>
    <t>m3/kg VS</t>
  </si>
  <si>
    <t>MDP</t>
  </si>
  <si>
    <t>unitless</t>
  </si>
  <si>
    <t>Emptying efficiency</t>
  </si>
  <si>
    <t>CH4 Density</t>
  </si>
  <si>
    <t>kg/m3</t>
  </si>
  <si>
    <t>liquid</t>
  </si>
  <si>
    <t>logoon</t>
  </si>
  <si>
    <t>solid</t>
  </si>
  <si>
    <t>dry</t>
  </si>
  <si>
    <t>daily</t>
  </si>
  <si>
    <t>digestion</t>
  </si>
  <si>
    <t>fuel</t>
  </si>
  <si>
    <t>PRP</t>
  </si>
  <si>
    <t>月份</t>
  </si>
  <si>
    <t>空气温度 ℃</t>
  </si>
  <si>
    <t>粪便温度 ℃</t>
  </si>
  <si>
    <t>一年清理</t>
  </si>
  <si>
    <t>粪便温度 K</t>
  </si>
  <si>
    <t>f</t>
  </si>
  <si>
    <t>VS排出</t>
  </si>
  <si>
    <t>VS loaded</t>
  </si>
  <si>
    <t>粪便清理</t>
  </si>
  <si>
    <t>VS清空</t>
  </si>
  <si>
    <t>VS可用</t>
  </si>
  <si>
    <t>VS消耗</t>
  </si>
  <si>
    <t>甲烷生产</t>
  </si>
  <si>
    <t>potential CH4</t>
  </si>
  <si>
    <t>MCF</t>
  </si>
  <si>
    <t>AWMS</t>
  </si>
  <si>
    <t>mcf*awms总和</t>
  </si>
  <si>
    <t>VS</t>
  </si>
  <si>
    <t>N (万)</t>
  </si>
  <si>
    <t>CH4 (kg)</t>
  </si>
  <si>
    <t>VS excretion</t>
  </si>
  <si>
    <t>上一年12</t>
  </si>
  <si>
    <t>N</t>
  </si>
  <si>
    <t>VS% liquid storage</t>
  </si>
  <si>
    <t>Y</t>
  </si>
  <si>
    <t>MEF</t>
  </si>
  <si>
    <t>MEF总和</t>
  </si>
  <si>
    <t>pit&lt;1</t>
  </si>
  <si>
    <t>pit&gt;1</t>
  </si>
  <si>
    <t>驴/骡</t>
  </si>
  <si>
    <t>N (万) 驴</t>
  </si>
  <si>
    <t>CH4 (kg) 驴</t>
  </si>
  <si>
    <t>N 骡</t>
  </si>
  <si>
    <t>CH4 (kg) 骡</t>
  </si>
</sst>
</file>

<file path=xl/styles.xml><?xml version="1.0" encoding="utf-8"?>
<styleSheet xmlns="http://schemas.openxmlformats.org/spreadsheetml/2006/main">
  <numFmts count="9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0.000_ "/>
    <numFmt numFmtId="178" formatCode="#,##0.000_ "/>
    <numFmt numFmtId="179" formatCode="0.0000_ "/>
    <numFmt numFmtId="180" formatCode="0.000000_ "/>
  </numFmts>
  <fonts count="25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rgb="FFFF0000"/>
      <name val="微软雅黑"/>
      <charset val="134"/>
    </font>
    <font>
      <sz val="10"/>
      <color theme="1"/>
      <name val="微软雅黑"/>
      <charset val="134"/>
    </font>
    <font>
      <sz val="11"/>
      <name val="微软雅黑"/>
      <charset val="134"/>
    </font>
    <font>
      <b/>
      <sz val="11"/>
      <color theme="1"/>
      <name val="微软雅黑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5" tint="0.4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7" fillId="10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4" borderId="9" applyNumberFormat="0" applyFont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2" fillId="0" borderId="11" applyNumberFormat="0" applyFill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8" fillId="18" borderId="12" applyNumberFormat="0" applyAlignment="0" applyProtection="0">
      <alignment vertical="center"/>
    </xf>
    <xf numFmtId="0" fontId="19" fillId="18" borderId="8" applyNumberFormat="0" applyAlignment="0" applyProtection="0">
      <alignment vertical="center"/>
    </xf>
    <xf numFmtId="0" fontId="20" fillId="19" borderId="13" applyNumberFormat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22" fillId="0" borderId="15" applyNumberFormat="0" applyFill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9" fillId="37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</cellStyleXfs>
  <cellXfs count="59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176" fontId="1" fillId="0" borderId="3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176" fontId="1" fillId="0" borderId="4" xfId="0" applyNumberFormat="1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176" fontId="1" fillId="0" borderId="5" xfId="0" applyNumberFormat="1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1" xfId="0" applyNumberFormat="1" applyFont="1" applyFill="1" applyBorder="1" applyAlignment="1">
      <alignment horizontal="center" vertical="center"/>
    </xf>
    <xf numFmtId="177" fontId="1" fillId="0" borderId="0" xfId="0" applyNumberFormat="1" applyFont="1" applyFill="1" applyAlignment="1">
      <alignment horizontal="center" vertical="center"/>
    </xf>
    <xf numFmtId="178" fontId="3" fillId="4" borderId="1" xfId="0" applyNumberFormat="1" applyFont="1" applyFill="1" applyBorder="1" applyAlignment="1">
      <alignment horizontal="center" vertical="center"/>
    </xf>
    <xf numFmtId="177" fontId="1" fillId="4" borderId="1" xfId="0" applyNumberFormat="1" applyFont="1" applyFill="1" applyBorder="1" applyAlignment="1">
      <alignment horizontal="center" vertical="center"/>
    </xf>
    <xf numFmtId="177" fontId="3" fillId="4" borderId="1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179" fontId="1" fillId="0" borderId="0" xfId="0" applyNumberFormat="1" applyFont="1" applyFill="1" applyAlignment="1">
      <alignment horizontal="center" vertical="center"/>
    </xf>
    <xf numFmtId="177" fontId="1" fillId="0" borderId="1" xfId="0" applyNumberFormat="1" applyFont="1" applyFill="1" applyBorder="1" applyAlignment="1">
      <alignment horizontal="center" vertical="center"/>
    </xf>
    <xf numFmtId="180" fontId="1" fillId="0" borderId="1" xfId="0" applyNumberFormat="1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177" fontId="1" fillId="0" borderId="0" xfId="0" applyNumberFormat="1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0" fontId="4" fillId="6" borderId="2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79" fontId="1" fillId="0" borderId="1" xfId="0" applyNumberFormat="1" applyFont="1" applyFill="1" applyBorder="1" applyAlignment="1">
      <alignment horizontal="center" vertical="center"/>
    </xf>
    <xf numFmtId="177" fontId="1" fillId="0" borderId="1" xfId="0" applyNumberFormat="1" applyFont="1" applyBorder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1" xfId="0" applyNumberFormat="1" applyFont="1" applyFill="1" applyBorder="1" applyAlignment="1">
      <alignment horizontal="center" vertical="center"/>
    </xf>
    <xf numFmtId="177" fontId="1" fillId="7" borderId="0" xfId="0" applyNumberFormat="1" applyFont="1" applyFill="1" applyAlignment="1">
      <alignment horizontal="center" vertical="center"/>
    </xf>
    <xf numFmtId="178" fontId="3" fillId="7" borderId="1" xfId="0" applyNumberFormat="1" applyFont="1" applyFill="1" applyBorder="1" applyAlignment="1">
      <alignment horizontal="center" vertical="center"/>
    </xf>
    <xf numFmtId="177" fontId="1" fillId="7" borderId="1" xfId="0" applyNumberFormat="1" applyFont="1" applyFill="1" applyBorder="1" applyAlignment="1">
      <alignment horizontal="center" vertical="center"/>
    </xf>
    <xf numFmtId="177" fontId="3" fillId="7" borderId="1" xfId="0" applyNumberFormat="1" applyFont="1" applyFill="1" applyBorder="1" applyAlignment="1">
      <alignment horizontal="center" vertical="center"/>
    </xf>
    <xf numFmtId="179" fontId="1" fillId="7" borderId="0" xfId="0" applyNumberFormat="1" applyFont="1" applyFill="1" applyAlignment="1">
      <alignment horizontal="center" vertical="center"/>
    </xf>
    <xf numFmtId="180" fontId="1" fillId="7" borderId="1" xfId="0" applyNumberFormat="1" applyFont="1" applyFill="1" applyBorder="1" applyAlignment="1">
      <alignment horizontal="center" vertical="center"/>
    </xf>
    <xf numFmtId="0" fontId="1" fillId="7" borderId="0" xfId="0" applyNumberFormat="1" applyFont="1" applyFill="1" applyAlignment="1">
      <alignment horizontal="center" vertical="center"/>
    </xf>
    <xf numFmtId="176" fontId="1" fillId="7" borderId="0" xfId="0" applyNumberFormat="1" applyFont="1" applyFill="1" applyAlignment="1">
      <alignment horizontal="center" vertical="center"/>
    </xf>
    <xf numFmtId="0" fontId="0" fillId="7" borderId="0" xfId="0" applyFill="1">
      <alignment vertical="center"/>
    </xf>
    <xf numFmtId="179" fontId="1" fillId="7" borderId="1" xfId="0" applyNumberFormat="1" applyFont="1" applyFill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4" Type="http://schemas.openxmlformats.org/officeDocument/2006/relationships/sharedStrings" Target="sharedStrings.xml"/><Relationship Id="rId33" Type="http://schemas.openxmlformats.org/officeDocument/2006/relationships/styles" Target="styles.xml"/><Relationship Id="rId32" Type="http://schemas.openxmlformats.org/officeDocument/2006/relationships/theme" Target="theme/theme1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02"/>
  <sheetViews>
    <sheetView tabSelected="1" workbookViewId="0">
      <selection activeCell="H17" sqref="H17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7" width="14.1111111111111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2" width="8.44444444444444" style="1" customWidth="1"/>
    <col min="23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pans="3:41">
      <c r="C1" s="3" t="s">
        <v>0</v>
      </c>
      <c r="D1" s="3" t="s">
        <v>1</v>
      </c>
      <c r="E1" s="3" t="s">
        <v>2</v>
      </c>
      <c r="F1" s="3" t="s">
        <v>3</v>
      </c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</row>
    <row r="2" spans="1:41">
      <c r="A2" s="4" t="s">
        <v>4</v>
      </c>
      <c r="B2" s="5" t="s">
        <v>5</v>
      </c>
      <c r="C2" s="3"/>
      <c r="D2" s="3"/>
      <c r="E2" s="6">
        <v>28.88</v>
      </c>
      <c r="F2" s="3">
        <v>1166.832</v>
      </c>
      <c r="G2" s="57">
        <f>(F2+F3+F4)/3</f>
        <v>1338.18733333333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</row>
    <row r="3" spans="1:41">
      <c r="A3" s="4"/>
      <c r="B3" s="5" t="s">
        <v>6</v>
      </c>
      <c r="C3" s="3"/>
      <c r="D3" s="3"/>
      <c r="E3" s="8"/>
      <c r="F3" s="3">
        <v>1192.09</v>
      </c>
      <c r="G3" s="57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</row>
    <row r="4" spans="1:41">
      <c r="A4" s="4"/>
      <c r="B4" s="5" t="s">
        <v>7</v>
      </c>
      <c r="C4" s="3"/>
      <c r="D4" s="3"/>
      <c r="E4" s="10"/>
      <c r="F4" s="3">
        <v>1655.64</v>
      </c>
      <c r="G4" s="57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</row>
    <row r="5" spans="1:41">
      <c r="A5" s="4" t="s">
        <v>8</v>
      </c>
      <c r="B5" s="5" t="s">
        <v>9</v>
      </c>
      <c r="C5" s="3"/>
      <c r="D5" s="3"/>
      <c r="E5" s="6">
        <v>135.236054794521</v>
      </c>
      <c r="F5" s="3">
        <v>93.9145</v>
      </c>
      <c r="G5" s="57">
        <f>(F5+F6)/2</f>
        <v>92.50925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</row>
    <row r="6" spans="1:41">
      <c r="A6" s="4"/>
      <c r="B6" s="5" t="s">
        <v>10</v>
      </c>
      <c r="C6" s="3"/>
      <c r="D6" s="3"/>
      <c r="E6" s="10"/>
      <c r="F6" s="3">
        <v>91.104</v>
      </c>
      <c r="G6" s="57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</row>
    <row r="7" spans="1:41">
      <c r="A7" s="4" t="s">
        <v>11</v>
      </c>
      <c r="B7" s="5"/>
      <c r="C7" s="3"/>
      <c r="D7" s="3"/>
      <c r="E7" s="12">
        <v>437.698356164383</v>
      </c>
      <c r="F7" s="3">
        <v>134.758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</row>
    <row r="8" spans="1:41">
      <c r="A8" s="4" t="s">
        <v>12</v>
      </c>
      <c r="B8" s="5"/>
      <c r="C8" s="3"/>
      <c r="D8" s="3"/>
      <c r="E8" s="12">
        <v>0.19</v>
      </c>
      <c r="F8" s="3">
        <v>625.464</v>
      </c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</row>
    <row r="9" spans="1:41">
      <c r="A9" s="4" t="s">
        <v>13</v>
      </c>
      <c r="B9" s="5"/>
      <c r="C9" s="3"/>
      <c r="D9" s="3"/>
      <c r="E9" s="12">
        <v>0.37</v>
      </c>
      <c r="F9" s="3">
        <v>341.64</v>
      </c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</row>
    <row r="10" spans="1:41">
      <c r="A10" s="4" t="s">
        <v>14</v>
      </c>
      <c r="B10" s="5"/>
      <c r="C10" s="3"/>
      <c r="D10" s="3"/>
      <c r="E10" s="12">
        <v>0.08</v>
      </c>
      <c r="F10" s="3">
        <v>341.64</v>
      </c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</row>
    <row r="11" spans="1:41">
      <c r="A11" s="4" t="s">
        <v>15</v>
      </c>
      <c r="B11" s="5"/>
      <c r="C11" s="3"/>
      <c r="D11" s="3"/>
      <c r="E11" s="12">
        <v>0</v>
      </c>
      <c r="F11" s="3">
        <v>910.8575</v>
      </c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</row>
    <row r="14" spans="1:19">
      <c r="A14" s="13" t="s">
        <v>16</v>
      </c>
      <c r="B14" s="13" t="s">
        <v>17</v>
      </c>
      <c r="C14" s="13">
        <v>308.16</v>
      </c>
      <c r="D14" s="13"/>
      <c r="E14" s="13"/>
      <c r="F14" s="13"/>
      <c r="G14" s="14" t="s">
        <v>18</v>
      </c>
      <c r="H14" s="14" t="s">
        <v>19</v>
      </c>
      <c r="I14" s="14">
        <f>AV38+AV53+AG69+AY85+AY101+BB101</f>
        <v>13432600.9267998</v>
      </c>
      <c r="J14" s="14" t="s">
        <v>20</v>
      </c>
      <c r="K14" s="14">
        <f>I14/(10000*1000)</f>
        <v>1.34326009267998</v>
      </c>
      <c r="L14" s="14" t="s">
        <v>21</v>
      </c>
      <c r="M14" s="13"/>
      <c r="N14" s="13"/>
      <c r="O14" s="13"/>
      <c r="P14" s="13"/>
      <c r="Q14" s="13"/>
      <c r="R14" s="13"/>
      <c r="S14" s="13"/>
    </row>
    <row r="15" spans="1:19">
      <c r="A15" s="13" t="s">
        <v>22</v>
      </c>
      <c r="B15" s="13" t="s">
        <v>17</v>
      </c>
      <c r="C15" s="13"/>
      <c r="D15" s="13"/>
      <c r="E15" s="13"/>
      <c r="F15" s="13"/>
      <c r="G15" s="14"/>
      <c r="H15" s="14" t="s">
        <v>23</v>
      </c>
      <c r="I15" s="14">
        <v>7903910.02877863</v>
      </c>
      <c r="J15" s="14" t="s">
        <v>20</v>
      </c>
      <c r="K15" s="14">
        <f>I15/(10000*1000)</f>
        <v>0.790391002877863</v>
      </c>
      <c r="L15" s="14" t="s">
        <v>21</v>
      </c>
      <c r="M15" s="13"/>
      <c r="N15" s="13"/>
      <c r="O15" s="13"/>
      <c r="P15" s="13"/>
      <c r="Q15" s="13"/>
      <c r="R15" s="13"/>
      <c r="S15" s="13"/>
    </row>
    <row r="16" spans="1:19">
      <c r="A16" s="13" t="s">
        <v>24</v>
      </c>
      <c r="B16" s="13" t="s">
        <v>25</v>
      </c>
      <c r="C16" s="13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</row>
    <row r="17" ht="16.2" spans="1:32">
      <c r="A17" s="13" t="s">
        <v>26</v>
      </c>
      <c r="B17" s="13" t="s">
        <v>27</v>
      </c>
      <c r="C17" s="13">
        <v>1.987</v>
      </c>
      <c r="D17" s="13"/>
      <c r="E17" s="13"/>
      <c r="F17" s="13"/>
      <c r="G17" s="58" t="s">
        <v>28</v>
      </c>
      <c r="H17" s="58">
        <f>K14+天津!K14+河北!K14+山西!K14+内蒙!K14+辽宁!K14+吉林!K14+黑龙江!K14+上海!K14+江苏!K14+浙江!K14+安徽!K14+福建!K14+江西!K14+山东!K14+河南!K14+湖北!K14+湖南!K14+广东!K14+广西!K14+海南!K14+重庆!K14+四川!K14+贵州!K14+云南!K14+西藏!K14+陕西!K14+甘肃!K14+青海!K14+宁夏!K14+新疆!K14</f>
        <v>306.160021090107</v>
      </c>
      <c r="I17" s="58" t="s">
        <v>21</v>
      </c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29</v>
      </c>
    </row>
    <row r="18" ht="16.2" spans="1:19">
      <c r="A18" s="13" t="s">
        <v>30</v>
      </c>
      <c r="B18" s="13" t="s">
        <v>31</v>
      </c>
      <c r="C18" s="13">
        <v>1</v>
      </c>
      <c r="D18" s="13"/>
      <c r="E18" s="13"/>
      <c r="F18" s="13"/>
      <c r="G18" s="58" t="s">
        <v>32</v>
      </c>
      <c r="H18" s="58">
        <v>315.5</v>
      </c>
      <c r="I18" s="58" t="s">
        <v>21</v>
      </c>
      <c r="J18" s="13"/>
      <c r="K18" s="13"/>
      <c r="L18" s="13"/>
      <c r="M18" s="13"/>
      <c r="N18" s="13"/>
      <c r="O18" s="13"/>
      <c r="P18" s="13"/>
      <c r="Q18" s="13"/>
      <c r="R18" s="13"/>
      <c r="S18" s="13"/>
    </row>
    <row r="19" spans="1:19">
      <c r="A19" s="13" t="s">
        <v>33</v>
      </c>
      <c r="B19" s="13" t="s">
        <v>31</v>
      </c>
      <c r="C19" s="13">
        <v>3</v>
      </c>
      <c r="D19" s="13"/>
      <c r="E19" s="13"/>
      <c r="F19" s="13"/>
      <c r="G19" s="4" t="s">
        <v>34</v>
      </c>
      <c r="H19" s="4">
        <f>(H18-H17)/H18*100</f>
        <v>2.96037366399143</v>
      </c>
      <c r="I19" s="4" t="s">
        <v>35</v>
      </c>
      <c r="J19" s="13"/>
      <c r="K19" s="13"/>
      <c r="L19" s="13"/>
      <c r="M19" s="13"/>
      <c r="N19" s="13"/>
      <c r="O19" s="13"/>
      <c r="P19" s="13"/>
      <c r="Q19" s="13"/>
      <c r="R19" s="13"/>
      <c r="S19" s="13"/>
    </row>
    <row r="20" spans="1:19">
      <c r="A20" s="13" t="s">
        <v>36</v>
      </c>
      <c r="B20" s="13" t="s">
        <v>37</v>
      </c>
      <c r="C20" s="13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</row>
    <row r="21" spans="1:19">
      <c r="A21" s="13" t="s">
        <v>38</v>
      </c>
      <c r="B21" s="13" t="s">
        <v>39</v>
      </c>
      <c r="C21" s="13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</row>
    <row r="22" spans="1:19">
      <c r="A22" s="13" t="s">
        <v>40</v>
      </c>
      <c r="B22" s="13" t="s">
        <v>35</v>
      </c>
      <c r="C22" s="13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</row>
    <row r="23" spans="1:19">
      <c r="A23" s="13" t="s">
        <v>41</v>
      </c>
      <c r="B23" s="13" t="s">
        <v>42</v>
      </c>
      <c r="C23" s="13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</row>
    <row r="24" spans="1:19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</row>
    <row r="25" spans="1:42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4" t="s">
        <v>43</v>
      </c>
      <c r="T25" s="24"/>
      <c r="U25" s="24"/>
      <c r="V25" s="24" t="s">
        <v>44</v>
      </c>
      <c r="W25" s="24"/>
      <c r="X25" s="24"/>
      <c r="Y25" s="24" t="s">
        <v>45</v>
      </c>
      <c r="Z25" s="24"/>
      <c r="AA25" s="24"/>
      <c r="AB25" s="24" t="s">
        <v>46</v>
      </c>
      <c r="AC25" s="24"/>
      <c r="AD25" s="24"/>
      <c r="AE25" s="24" t="s">
        <v>47</v>
      </c>
      <c r="AF25" s="24"/>
      <c r="AG25" s="24"/>
      <c r="AH25" s="24" t="s">
        <v>48</v>
      </c>
      <c r="AI25" s="24"/>
      <c r="AJ25" s="24"/>
      <c r="AK25" s="32" t="s">
        <v>49</v>
      </c>
      <c r="AL25" s="33"/>
      <c r="AM25" s="34"/>
      <c r="AN25" s="24" t="s">
        <v>50</v>
      </c>
      <c r="AO25" s="24"/>
      <c r="AP25" s="24"/>
    </row>
    <row r="26" spans="1:47">
      <c r="A26" s="15" t="s">
        <v>4</v>
      </c>
      <c r="B26" s="15"/>
      <c r="C26" s="16" t="s">
        <v>51</v>
      </c>
      <c r="D26" s="16" t="s">
        <v>52</v>
      </c>
      <c r="E26" s="16" t="s">
        <v>53</v>
      </c>
      <c r="F26" s="16" t="s">
        <v>54</v>
      </c>
      <c r="G26" s="13" t="s">
        <v>51</v>
      </c>
      <c r="H26" s="13" t="s">
        <v>53</v>
      </c>
      <c r="I26" s="13" t="s">
        <v>55</v>
      </c>
      <c r="J26" s="13" t="s">
        <v>56</v>
      </c>
      <c r="K26" s="23" t="s">
        <v>57</v>
      </c>
      <c r="L26" s="23" t="s">
        <v>58</v>
      </c>
      <c r="M26" s="13" t="s">
        <v>59</v>
      </c>
      <c r="N26" s="23" t="s">
        <v>60</v>
      </c>
      <c r="O26" s="13" t="s">
        <v>61</v>
      </c>
      <c r="P26" s="13" t="s">
        <v>62</v>
      </c>
      <c r="Q26" s="23" t="s">
        <v>63</v>
      </c>
      <c r="R26" s="23" t="s">
        <v>64</v>
      </c>
      <c r="S26" s="4" t="s">
        <v>65</v>
      </c>
      <c r="T26" s="3" t="s">
        <v>66</v>
      </c>
      <c r="U26" s="3"/>
      <c r="V26" s="4" t="s">
        <v>65</v>
      </c>
      <c r="W26" s="3" t="s">
        <v>66</v>
      </c>
      <c r="X26" s="3"/>
      <c r="Y26" s="4" t="s">
        <v>65</v>
      </c>
      <c r="Z26" s="3" t="s">
        <v>66</v>
      </c>
      <c r="AA26" s="3"/>
      <c r="AB26" s="4" t="s">
        <v>65</v>
      </c>
      <c r="AC26" s="3" t="s">
        <v>66</v>
      </c>
      <c r="AD26" s="3"/>
      <c r="AE26" s="4" t="s">
        <v>65</v>
      </c>
      <c r="AF26" s="3" t="s">
        <v>66</v>
      </c>
      <c r="AG26" s="3"/>
      <c r="AH26" s="4" t="s">
        <v>65</v>
      </c>
      <c r="AI26" s="3" t="s">
        <v>66</v>
      </c>
      <c r="AJ26" s="3"/>
      <c r="AK26" s="4" t="s">
        <v>65</v>
      </c>
      <c r="AL26" s="3" t="s">
        <v>66</v>
      </c>
      <c r="AM26" s="3"/>
      <c r="AN26" s="35" t="s">
        <v>65</v>
      </c>
      <c r="AO26" s="35" t="s">
        <v>66</v>
      </c>
      <c r="AP26" s="35"/>
      <c r="AQ26" s="1" t="s">
        <v>67</v>
      </c>
      <c r="AR26" s="1" t="s">
        <v>68</v>
      </c>
      <c r="AS26" s="1" t="s">
        <v>36</v>
      </c>
      <c r="AT26" s="2" t="s">
        <v>69</v>
      </c>
      <c r="AU26" s="1" t="s">
        <v>70</v>
      </c>
    </row>
    <row r="27" spans="1:47">
      <c r="A27" s="13" t="s">
        <v>71</v>
      </c>
      <c r="B27" s="13">
        <f>G2</f>
        <v>1338.18733333333</v>
      </c>
      <c r="C27" s="16" t="s">
        <v>72</v>
      </c>
      <c r="D27" s="16">
        <v>6</v>
      </c>
      <c r="E27" s="16"/>
      <c r="F27" s="16"/>
      <c r="G27" s="13">
        <v>1</v>
      </c>
      <c r="H27" s="18">
        <f t="shared" ref="H27:H38" si="0">E28</f>
        <v>6</v>
      </c>
      <c r="I27" s="18">
        <f t="shared" ref="I27:I38" si="1">H27+273.15</f>
        <v>279.15</v>
      </c>
      <c r="J27" s="18">
        <f>EXP(($C$16*(I27-$C$14))/($C$17*I27*$C$14))</f>
        <v>0.0374932232426917</v>
      </c>
      <c r="K27" s="18">
        <f>$B$27/12</f>
        <v>111.515611111111</v>
      </c>
      <c r="L27" s="18">
        <f>K27*$B$28/100</f>
        <v>1.11515611111111</v>
      </c>
      <c r="M27" s="13" t="s">
        <v>73</v>
      </c>
      <c r="N27" s="13"/>
      <c r="O27" s="18">
        <f>L27</f>
        <v>1.11515611111111</v>
      </c>
      <c r="P27" s="18">
        <f t="shared" ref="P27:P38" si="2">O27*J27</f>
        <v>0.0418107970243408</v>
      </c>
      <c r="Q27" s="25">
        <f>P27*$B$29</f>
        <v>0.00543540361316431</v>
      </c>
      <c r="R27" s="18">
        <f>L27*$B$29</f>
        <v>0.144970294444444</v>
      </c>
      <c r="S27" s="26">
        <f t="shared" ref="S27:S38" si="3">Q27/R27</f>
        <v>0.0374932232426917</v>
      </c>
      <c r="T27" s="3">
        <v>0.01</v>
      </c>
      <c r="U27" s="27">
        <f>S27*T27</f>
        <v>0.000374932232426917</v>
      </c>
      <c r="V27" s="26"/>
      <c r="W27" s="3"/>
      <c r="X27" s="27"/>
      <c r="Y27" s="29">
        <v>0.02</v>
      </c>
      <c r="Z27" s="3">
        <v>0.21</v>
      </c>
      <c r="AA27" s="28">
        <f>Y27*Z27</f>
        <v>0.0042</v>
      </c>
      <c r="AB27" s="3">
        <v>0.01</v>
      </c>
      <c r="AC27" s="3">
        <v>0.29</v>
      </c>
      <c r="AD27" s="28">
        <f>AB27*AC27</f>
        <v>0.0029</v>
      </c>
      <c r="AE27" s="26"/>
      <c r="AF27" s="3"/>
      <c r="AG27" s="27"/>
      <c r="AH27" s="26"/>
      <c r="AI27" s="3"/>
      <c r="AJ27" s="27"/>
      <c r="AK27" s="1">
        <v>0.1</v>
      </c>
      <c r="AL27" s="28">
        <v>0.11</v>
      </c>
      <c r="AM27" s="28">
        <f>AK27*AL27</f>
        <v>0.011</v>
      </c>
      <c r="AN27" s="3">
        <v>0.01</v>
      </c>
      <c r="AO27" s="3">
        <v>0.38</v>
      </c>
      <c r="AP27" s="3">
        <f>AO27*AN27</f>
        <v>0.0038</v>
      </c>
      <c r="AQ27" s="1">
        <f>(AP27+AM27+AD27+AA27+U27+X27+AG27+AJ27)</f>
        <v>0.0222749322324269</v>
      </c>
      <c r="AR27" s="30">
        <f>$B$27/12</f>
        <v>111.515611111111</v>
      </c>
      <c r="AS27" s="1">
        <f>$B$29</f>
        <v>0.13</v>
      </c>
      <c r="AT27" s="2">
        <f>$E$2/12</f>
        <v>2.40666666666667</v>
      </c>
      <c r="AU27" s="1">
        <f>AT27*10000*AS27*0.67*AR27*AQ27</f>
        <v>5206.98297858363</v>
      </c>
    </row>
    <row r="28" spans="1:47">
      <c r="A28" s="13" t="s">
        <v>74</v>
      </c>
      <c r="B28" s="13">
        <v>1</v>
      </c>
      <c r="C28" s="16">
        <v>1</v>
      </c>
      <c r="D28" s="19">
        <v>10.3478709677419</v>
      </c>
      <c r="E28" s="20">
        <f t="shared" ref="E28:E39" si="4">D27</f>
        <v>6</v>
      </c>
      <c r="F28" s="16" t="s">
        <v>73</v>
      </c>
      <c r="G28" s="13">
        <v>2</v>
      </c>
      <c r="H28" s="18">
        <f t="shared" si="0"/>
        <v>10.3478709677419</v>
      </c>
      <c r="I28" s="18">
        <f t="shared" si="1"/>
        <v>283.497870967742</v>
      </c>
      <c r="J28" s="18">
        <f t="shared" ref="J28:J38" si="5">EXP(($C$16*(I28-$C$14))/($C$17*I28*$C$14))</f>
        <v>0.0640138896231346</v>
      </c>
      <c r="K28" s="18">
        <f t="shared" ref="K28:K38" si="6">$B$27/12</f>
        <v>111.515611111111</v>
      </c>
      <c r="L28" s="18">
        <f t="shared" ref="L28:L38" si="7">K28*$B$28/100</f>
        <v>1.11515611111111</v>
      </c>
      <c r="M28" s="13" t="s">
        <v>73</v>
      </c>
      <c r="N28" s="13"/>
      <c r="O28" s="18">
        <f t="shared" ref="O28:O38" si="8">L28+O27-P27-N28</f>
        <v>2.18850142519788</v>
      </c>
      <c r="P28" s="18">
        <f t="shared" si="2"/>
        <v>0.14009448867269</v>
      </c>
      <c r="Q28" s="25">
        <f t="shared" ref="Q28:Q38" si="9">P28*$B$29</f>
        <v>0.0182122835274497</v>
      </c>
      <c r="R28" s="18">
        <f t="shared" ref="R28:R38" si="10">L28*$B$29</f>
        <v>0.144970294444444</v>
      </c>
      <c r="S28" s="26">
        <f t="shared" si="3"/>
        <v>0.125627692191996</v>
      </c>
      <c r="T28" s="3">
        <v>0.01</v>
      </c>
      <c r="U28" s="27">
        <f t="shared" ref="U28:U38" si="11">S28*T28</f>
        <v>0.00125627692191996</v>
      </c>
      <c r="V28" s="26"/>
      <c r="W28" s="3"/>
      <c r="X28" s="27"/>
      <c r="Y28" s="29">
        <v>0.02</v>
      </c>
      <c r="Z28" s="3">
        <v>0.21</v>
      </c>
      <c r="AA28" s="28">
        <f t="shared" ref="AA28:AA38" si="12">Y28*Z28</f>
        <v>0.0042</v>
      </c>
      <c r="AB28" s="3">
        <v>0.01</v>
      </c>
      <c r="AC28" s="3">
        <v>0.29</v>
      </c>
      <c r="AD28" s="28">
        <f t="shared" ref="AD28:AD38" si="13">AB28*AC28</f>
        <v>0.0029</v>
      </c>
      <c r="AE28" s="26"/>
      <c r="AF28" s="3"/>
      <c r="AG28" s="27"/>
      <c r="AH28" s="26"/>
      <c r="AI28" s="3"/>
      <c r="AJ28" s="27"/>
      <c r="AK28" s="28">
        <v>0.1</v>
      </c>
      <c r="AL28" s="28">
        <v>0.11</v>
      </c>
      <c r="AM28" s="28">
        <f t="shared" ref="AM28:AM38" si="14">AK28*AL28</f>
        <v>0.011</v>
      </c>
      <c r="AN28" s="3">
        <v>0.01</v>
      </c>
      <c r="AO28" s="3">
        <v>0.38</v>
      </c>
      <c r="AP28" s="3">
        <f t="shared" ref="AP28:AP38" si="15">AO28*AN28</f>
        <v>0.0038</v>
      </c>
      <c r="AQ28" s="1">
        <f t="shared" ref="AQ28:AQ38" si="16">(AP28+AM28+AD28+AA28+U28+X28+AG28+AJ28)</f>
        <v>0.02315627692192</v>
      </c>
      <c r="AR28" s="30">
        <f t="shared" ref="AR28:AR38" si="17">$B$27/12</f>
        <v>111.515611111111</v>
      </c>
      <c r="AS28" s="1">
        <f t="shared" ref="AS28:AS38" si="18">$B$29</f>
        <v>0.13</v>
      </c>
      <c r="AT28" s="2">
        <f t="shared" ref="AT28:AT38" si="19">$E$2/12</f>
        <v>2.40666666666667</v>
      </c>
      <c r="AU28" s="1">
        <f t="shared" ref="AU28:AU38" si="20">AT28*10000*AS28*0.67*AR28*AQ28</f>
        <v>5413.00590824151</v>
      </c>
    </row>
    <row r="29" spans="1:47">
      <c r="A29" s="13" t="s">
        <v>36</v>
      </c>
      <c r="B29" s="13">
        <v>0.13</v>
      </c>
      <c r="C29" s="16">
        <v>2</v>
      </c>
      <c r="D29" s="21">
        <v>9.57578571428571</v>
      </c>
      <c r="E29" s="20">
        <f t="shared" si="4"/>
        <v>10.3478709677419</v>
      </c>
      <c r="F29" s="16" t="s">
        <v>73</v>
      </c>
      <c r="G29" s="13">
        <v>3</v>
      </c>
      <c r="H29" s="18">
        <f t="shared" si="0"/>
        <v>9.57578571428571</v>
      </c>
      <c r="I29" s="18">
        <f t="shared" si="1"/>
        <v>282.725785714286</v>
      </c>
      <c r="J29" s="18">
        <f t="shared" si="5"/>
        <v>0.0582828617917105</v>
      </c>
      <c r="K29" s="18">
        <f t="shared" si="6"/>
        <v>111.515611111111</v>
      </c>
      <c r="L29" s="18">
        <f t="shared" si="7"/>
        <v>1.11515611111111</v>
      </c>
      <c r="M29" s="13" t="s">
        <v>73</v>
      </c>
      <c r="N29" s="13"/>
      <c r="O29" s="18">
        <f t="shared" si="8"/>
        <v>3.1635630476363</v>
      </c>
      <c r="P29" s="18">
        <f t="shared" si="2"/>
        <v>0.184381507874749</v>
      </c>
      <c r="Q29" s="25">
        <f t="shared" si="9"/>
        <v>0.0239695960237174</v>
      </c>
      <c r="R29" s="18">
        <f t="shared" si="10"/>
        <v>0.144970294444444</v>
      </c>
      <c r="S29" s="26">
        <f t="shared" si="3"/>
        <v>0.165341431605514</v>
      </c>
      <c r="T29" s="3">
        <v>0.01</v>
      </c>
      <c r="U29" s="27">
        <f t="shared" si="11"/>
        <v>0.00165341431605514</v>
      </c>
      <c r="V29" s="26"/>
      <c r="W29" s="3"/>
      <c r="X29" s="27"/>
      <c r="Y29" s="29">
        <v>0.02</v>
      </c>
      <c r="Z29" s="3">
        <v>0.21</v>
      </c>
      <c r="AA29" s="28">
        <f t="shared" si="12"/>
        <v>0.0042</v>
      </c>
      <c r="AB29" s="3">
        <v>0.01</v>
      </c>
      <c r="AC29" s="3">
        <v>0.29</v>
      </c>
      <c r="AD29" s="28">
        <f t="shared" si="13"/>
        <v>0.0029</v>
      </c>
      <c r="AE29" s="26"/>
      <c r="AF29" s="3"/>
      <c r="AG29" s="27"/>
      <c r="AH29" s="26"/>
      <c r="AI29" s="3"/>
      <c r="AJ29" s="27"/>
      <c r="AK29" s="1">
        <v>0.1</v>
      </c>
      <c r="AL29" s="28">
        <v>0.11</v>
      </c>
      <c r="AM29" s="28">
        <f t="shared" si="14"/>
        <v>0.011</v>
      </c>
      <c r="AN29" s="3">
        <v>0.01</v>
      </c>
      <c r="AO29" s="3">
        <v>0.38</v>
      </c>
      <c r="AP29" s="3">
        <f t="shared" si="15"/>
        <v>0.0038</v>
      </c>
      <c r="AQ29" s="1">
        <f t="shared" si="16"/>
        <v>0.0235534143160551</v>
      </c>
      <c r="AR29" s="30">
        <f t="shared" si="17"/>
        <v>111.515611111111</v>
      </c>
      <c r="AS29" s="1">
        <f t="shared" si="18"/>
        <v>0.13</v>
      </c>
      <c r="AT29" s="2">
        <f t="shared" si="19"/>
        <v>2.40666666666667</v>
      </c>
      <c r="AU29" s="1">
        <f t="shared" si="20"/>
        <v>5505.84065313966</v>
      </c>
    </row>
    <row r="30" spans="1:47">
      <c r="A30" s="13"/>
      <c r="B30" s="13"/>
      <c r="C30" s="16">
        <v>3</v>
      </c>
      <c r="D30" s="21">
        <v>9.46632258064516</v>
      </c>
      <c r="E30" s="20">
        <f t="shared" si="4"/>
        <v>9.57578571428571</v>
      </c>
      <c r="F30" s="16" t="s">
        <v>73</v>
      </c>
      <c r="G30" s="13">
        <v>4</v>
      </c>
      <c r="H30" s="18">
        <f t="shared" si="0"/>
        <v>9.46632258064516</v>
      </c>
      <c r="I30" s="18">
        <f t="shared" si="1"/>
        <v>282.616322580645</v>
      </c>
      <c r="J30" s="18">
        <f t="shared" si="5"/>
        <v>0.057510592872203</v>
      </c>
      <c r="K30" s="18">
        <f t="shared" si="6"/>
        <v>111.515611111111</v>
      </c>
      <c r="L30" s="18">
        <f t="shared" si="7"/>
        <v>1.11515611111111</v>
      </c>
      <c r="M30" s="13" t="s">
        <v>73</v>
      </c>
      <c r="N30" s="13"/>
      <c r="O30" s="18">
        <f t="shared" si="8"/>
        <v>4.09433765087266</v>
      </c>
      <c r="P30" s="18">
        <f t="shared" si="2"/>
        <v>0.23546778572067</v>
      </c>
      <c r="Q30" s="25">
        <f t="shared" si="9"/>
        <v>0.0306108121436871</v>
      </c>
      <c r="R30" s="18">
        <f t="shared" si="10"/>
        <v>0.144970294444444</v>
      </c>
      <c r="S30" s="26">
        <f t="shared" si="3"/>
        <v>0.211152307174335</v>
      </c>
      <c r="T30" s="3">
        <v>0.01</v>
      </c>
      <c r="U30" s="27">
        <f t="shared" si="11"/>
        <v>0.00211152307174335</v>
      </c>
      <c r="V30" s="26"/>
      <c r="W30" s="3"/>
      <c r="X30" s="27"/>
      <c r="Y30" s="29">
        <v>0.02</v>
      </c>
      <c r="Z30" s="3">
        <v>0.21</v>
      </c>
      <c r="AA30" s="28">
        <f t="shared" si="12"/>
        <v>0.0042</v>
      </c>
      <c r="AB30" s="3">
        <v>0.01</v>
      </c>
      <c r="AC30" s="3">
        <v>0.29</v>
      </c>
      <c r="AD30" s="28">
        <f t="shared" si="13"/>
        <v>0.0029</v>
      </c>
      <c r="AE30" s="26"/>
      <c r="AF30" s="3"/>
      <c r="AG30" s="27"/>
      <c r="AH30" s="26"/>
      <c r="AI30" s="3"/>
      <c r="AJ30" s="27"/>
      <c r="AK30" s="28">
        <v>0.1</v>
      </c>
      <c r="AL30" s="28">
        <v>0.11</v>
      </c>
      <c r="AM30" s="28">
        <f t="shared" si="14"/>
        <v>0.011</v>
      </c>
      <c r="AN30" s="3">
        <v>0.01</v>
      </c>
      <c r="AO30" s="3">
        <v>0.38</v>
      </c>
      <c r="AP30" s="3">
        <f t="shared" si="15"/>
        <v>0.0038</v>
      </c>
      <c r="AQ30" s="1">
        <f t="shared" si="16"/>
        <v>0.0240115230717433</v>
      </c>
      <c r="AR30" s="30">
        <f t="shared" si="17"/>
        <v>111.515611111111</v>
      </c>
      <c r="AS30" s="1">
        <f t="shared" si="18"/>
        <v>0.13</v>
      </c>
      <c r="AT30" s="2">
        <f t="shared" si="19"/>
        <v>2.40666666666667</v>
      </c>
      <c r="AU30" s="1">
        <f t="shared" si="20"/>
        <v>5612.92804933546</v>
      </c>
    </row>
    <row r="31" spans="1:47">
      <c r="A31" s="13"/>
      <c r="B31" s="13"/>
      <c r="C31" s="16">
        <v>4</v>
      </c>
      <c r="D31" s="21">
        <v>12.0643666666667</v>
      </c>
      <c r="E31" s="20">
        <f t="shared" si="4"/>
        <v>9.46632258064516</v>
      </c>
      <c r="F31" s="16" t="s">
        <v>73</v>
      </c>
      <c r="G31" s="13">
        <v>5</v>
      </c>
      <c r="H31" s="18">
        <f t="shared" si="0"/>
        <v>12.0643666666667</v>
      </c>
      <c r="I31" s="18">
        <f t="shared" si="1"/>
        <v>285.214366666667</v>
      </c>
      <c r="J31" s="18">
        <f t="shared" si="5"/>
        <v>0.0787122317575309</v>
      </c>
      <c r="K31" s="18">
        <f t="shared" si="6"/>
        <v>111.515611111111</v>
      </c>
      <c r="L31" s="18">
        <f t="shared" si="7"/>
        <v>1.11515611111111</v>
      </c>
      <c r="M31" s="13" t="s">
        <v>75</v>
      </c>
      <c r="N31" s="18">
        <f>(O30-P30)*C22/100</f>
        <v>3.66592637189439</v>
      </c>
      <c r="O31" s="18">
        <f t="shared" si="8"/>
        <v>1.30809960436871</v>
      </c>
      <c r="P31" s="18">
        <f t="shared" si="2"/>
        <v>0.102963439221004</v>
      </c>
      <c r="Q31" s="25">
        <f t="shared" si="9"/>
        <v>0.0133852470987306</v>
      </c>
      <c r="R31" s="18">
        <f t="shared" si="10"/>
        <v>0.144970294444444</v>
      </c>
      <c r="S31" s="26">
        <f t="shared" si="3"/>
        <v>0.0923309644229224</v>
      </c>
      <c r="T31" s="3">
        <v>0.01</v>
      </c>
      <c r="U31" s="27">
        <f t="shared" si="11"/>
        <v>0.000923309644229224</v>
      </c>
      <c r="V31" s="26"/>
      <c r="W31" s="3"/>
      <c r="X31" s="27"/>
      <c r="Y31" s="29">
        <v>0.04</v>
      </c>
      <c r="Z31" s="3">
        <v>0.21</v>
      </c>
      <c r="AA31" s="28">
        <f t="shared" si="12"/>
        <v>0.0084</v>
      </c>
      <c r="AB31" s="3">
        <v>0.015</v>
      </c>
      <c r="AC31" s="3">
        <v>0.29</v>
      </c>
      <c r="AD31" s="28">
        <f t="shared" si="13"/>
        <v>0.00435</v>
      </c>
      <c r="AE31" s="26"/>
      <c r="AF31" s="3"/>
      <c r="AG31" s="27"/>
      <c r="AH31" s="26"/>
      <c r="AI31" s="3"/>
      <c r="AJ31" s="27"/>
      <c r="AK31" s="1">
        <v>0.1</v>
      </c>
      <c r="AL31" s="28">
        <v>0.11</v>
      </c>
      <c r="AM31" s="28">
        <f t="shared" si="14"/>
        <v>0.011</v>
      </c>
      <c r="AN31" s="3">
        <v>0.015</v>
      </c>
      <c r="AO31" s="3">
        <v>0.38</v>
      </c>
      <c r="AP31" s="3">
        <f t="shared" si="15"/>
        <v>0.0057</v>
      </c>
      <c r="AQ31" s="1">
        <f t="shared" si="16"/>
        <v>0.0303733096442292</v>
      </c>
      <c r="AR31" s="30">
        <f t="shared" si="17"/>
        <v>111.515611111111</v>
      </c>
      <c r="AS31" s="1">
        <f t="shared" si="18"/>
        <v>0.13</v>
      </c>
      <c r="AT31" s="2">
        <f t="shared" si="19"/>
        <v>2.40666666666667</v>
      </c>
      <c r="AU31" s="1">
        <f t="shared" si="20"/>
        <v>7100.05779907687</v>
      </c>
    </row>
    <row r="32" spans="1:47">
      <c r="A32" s="13"/>
      <c r="B32" s="13"/>
      <c r="C32" s="16">
        <v>5</v>
      </c>
      <c r="D32" s="21">
        <v>15.5892258064516</v>
      </c>
      <c r="E32" s="20">
        <f t="shared" si="4"/>
        <v>12.0643666666667</v>
      </c>
      <c r="F32" s="16" t="s">
        <v>75</v>
      </c>
      <c r="G32" s="13">
        <v>6</v>
      </c>
      <c r="H32" s="18">
        <f t="shared" si="0"/>
        <v>15.5892258064516</v>
      </c>
      <c r="I32" s="18">
        <f t="shared" si="1"/>
        <v>288.739225806452</v>
      </c>
      <c r="J32" s="18">
        <f t="shared" si="5"/>
        <v>0.119408825258081</v>
      </c>
      <c r="K32" s="18">
        <f t="shared" si="6"/>
        <v>111.515611111111</v>
      </c>
      <c r="L32" s="18">
        <f t="shared" si="7"/>
        <v>1.11515611111111</v>
      </c>
      <c r="M32" s="13" t="s">
        <v>73</v>
      </c>
      <c r="N32" s="13"/>
      <c r="O32" s="18">
        <f t="shared" si="8"/>
        <v>2.32029227625882</v>
      </c>
      <c r="P32" s="18">
        <f t="shared" si="2"/>
        <v>0.277063374963464</v>
      </c>
      <c r="Q32" s="25">
        <f t="shared" si="9"/>
        <v>0.0360182387452503</v>
      </c>
      <c r="R32" s="18">
        <f t="shared" si="10"/>
        <v>0.144970294444444</v>
      </c>
      <c r="S32" s="26">
        <f t="shared" si="3"/>
        <v>0.248452545973501</v>
      </c>
      <c r="T32" s="3">
        <v>0.01</v>
      </c>
      <c r="U32" s="27">
        <f t="shared" si="11"/>
        <v>0.00248452545973501</v>
      </c>
      <c r="V32" s="26"/>
      <c r="W32" s="3"/>
      <c r="X32" s="27"/>
      <c r="Y32" s="29">
        <v>0.04</v>
      </c>
      <c r="Z32" s="3">
        <v>0.21</v>
      </c>
      <c r="AA32" s="28">
        <f t="shared" si="12"/>
        <v>0.0084</v>
      </c>
      <c r="AB32" s="3">
        <v>0.015</v>
      </c>
      <c r="AC32" s="3">
        <v>0.29</v>
      </c>
      <c r="AD32" s="28">
        <f t="shared" si="13"/>
        <v>0.00435</v>
      </c>
      <c r="AE32" s="26"/>
      <c r="AF32" s="3"/>
      <c r="AG32" s="27"/>
      <c r="AH32" s="26"/>
      <c r="AI32" s="3"/>
      <c r="AJ32" s="27"/>
      <c r="AK32" s="28">
        <v>0.1</v>
      </c>
      <c r="AL32" s="28">
        <v>0.11</v>
      </c>
      <c r="AM32" s="28">
        <f t="shared" si="14"/>
        <v>0.011</v>
      </c>
      <c r="AN32" s="3">
        <v>0.015</v>
      </c>
      <c r="AO32" s="3">
        <v>0.38</v>
      </c>
      <c r="AP32" s="3">
        <f t="shared" si="15"/>
        <v>0.0057</v>
      </c>
      <c r="AQ32" s="1">
        <f t="shared" si="16"/>
        <v>0.031934525459735</v>
      </c>
      <c r="AR32" s="30">
        <f t="shared" si="17"/>
        <v>111.515611111111</v>
      </c>
      <c r="AS32" s="1">
        <f t="shared" si="18"/>
        <v>0.13</v>
      </c>
      <c r="AT32" s="2">
        <f t="shared" si="19"/>
        <v>2.40666666666667</v>
      </c>
      <c r="AU32" s="1">
        <f t="shared" si="20"/>
        <v>7465.00724504645</v>
      </c>
    </row>
    <row r="33" spans="1:47">
      <c r="A33" s="13"/>
      <c r="B33" s="13"/>
      <c r="C33" s="16">
        <v>6</v>
      </c>
      <c r="D33" s="21">
        <v>19.4441333333333</v>
      </c>
      <c r="E33" s="20">
        <f t="shared" si="4"/>
        <v>15.5892258064516</v>
      </c>
      <c r="F33" s="16" t="s">
        <v>73</v>
      </c>
      <c r="G33" s="13">
        <v>7</v>
      </c>
      <c r="H33" s="18">
        <f t="shared" si="0"/>
        <v>19.4441333333333</v>
      </c>
      <c r="I33" s="18">
        <f t="shared" si="1"/>
        <v>292.594133333333</v>
      </c>
      <c r="J33" s="18">
        <f t="shared" si="5"/>
        <v>0.186202485199717</v>
      </c>
      <c r="K33" s="18">
        <f t="shared" si="6"/>
        <v>111.515611111111</v>
      </c>
      <c r="L33" s="18">
        <f t="shared" si="7"/>
        <v>1.11515611111111</v>
      </c>
      <c r="M33" s="13" t="s">
        <v>73</v>
      </c>
      <c r="N33" s="13"/>
      <c r="O33" s="18">
        <f t="shared" si="8"/>
        <v>3.15838501240646</v>
      </c>
      <c r="P33" s="18">
        <f t="shared" si="2"/>
        <v>0.588099138527623</v>
      </c>
      <c r="Q33" s="25">
        <f t="shared" si="9"/>
        <v>0.076452888008591</v>
      </c>
      <c r="R33" s="18">
        <f t="shared" si="10"/>
        <v>0.144970294444444</v>
      </c>
      <c r="S33" s="26">
        <f t="shared" si="3"/>
        <v>0.52736933660495</v>
      </c>
      <c r="T33" s="3">
        <v>0.01</v>
      </c>
      <c r="U33" s="27">
        <f t="shared" si="11"/>
        <v>0.0052736933660495</v>
      </c>
      <c r="V33" s="26"/>
      <c r="W33" s="3"/>
      <c r="X33" s="27"/>
      <c r="Y33" s="29">
        <v>0.04</v>
      </c>
      <c r="Z33" s="3">
        <v>0.21</v>
      </c>
      <c r="AA33" s="28">
        <f t="shared" si="12"/>
        <v>0.0084</v>
      </c>
      <c r="AB33" s="3">
        <v>0.015</v>
      </c>
      <c r="AC33" s="3">
        <v>0.29</v>
      </c>
      <c r="AD33" s="28">
        <f t="shared" si="13"/>
        <v>0.00435</v>
      </c>
      <c r="AE33" s="26"/>
      <c r="AF33" s="3"/>
      <c r="AG33" s="27"/>
      <c r="AH33" s="26"/>
      <c r="AI33" s="3"/>
      <c r="AJ33" s="27"/>
      <c r="AK33" s="1">
        <v>0.1</v>
      </c>
      <c r="AL33" s="28">
        <v>0.11</v>
      </c>
      <c r="AM33" s="28">
        <f t="shared" si="14"/>
        <v>0.011</v>
      </c>
      <c r="AN33" s="3">
        <v>0.015</v>
      </c>
      <c r="AO33" s="3">
        <v>0.38</v>
      </c>
      <c r="AP33" s="3">
        <f t="shared" si="15"/>
        <v>0.0057</v>
      </c>
      <c r="AQ33" s="1">
        <f t="shared" si="16"/>
        <v>0.0347236933660495</v>
      </c>
      <c r="AR33" s="30">
        <f t="shared" si="17"/>
        <v>111.515611111111</v>
      </c>
      <c r="AS33" s="1">
        <f t="shared" si="18"/>
        <v>0.13</v>
      </c>
      <c r="AT33" s="2">
        <f t="shared" si="19"/>
        <v>2.40666666666667</v>
      </c>
      <c r="AU33" s="1">
        <f t="shared" si="20"/>
        <v>8117.0024862014</v>
      </c>
    </row>
    <row r="34" spans="1:47">
      <c r="A34" s="13"/>
      <c r="B34" s="13"/>
      <c r="C34" s="16">
        <v>7</v>
      </c>
      <c r="D34" s="21">
        <v>23.5913870967742</v>
      </c>
      <c r="E34" s="20">
        <f t="shared" si="4"/>
        <v>19.4441333333333</v>
      </c>
      <c r="F34" s="16" t="s">
        <v>73</v>
      </c>
      <c r="G34" s="13">
        <v>8</v>
      </c>
      <c r="H34" s="18">
        <f t="shared" si="0"/>
        <v>23.5913870967742</v>
      </c>
      <c r="I34" s="18">
        <f t="shared" si="1"/>
        <v>296.741387096774</v>
      </c>
      <c r="J34" s="18">
        <f t="shared" si="5"/>
        <v>0.296462293552466</v>
      </c>
      <c r="K34" s="18">
        <f t="shared" si="6"/>
        <v>111.515611111111</v>
      </c>
      <c r="L34" s="18">
        <f t="shared" si="7"/>
        <v>1.11515611111111</v>
      </c>
      <c r="M34" s="13" t="s">
        <v>73</v>
      </c>
      <c r="N34" s="13"/>
      <c r="O34" s="18">
        <f t="shared" si="8"/>
        <v>3.68544198498995</v>
      </c>
      <c r="P34" s="18">
        <f t="shared" si="2"/>
        <v>1.09259458362467</v>
      </c>
      <c r="Q34" s="25">
        <f t="shared" si="9"/>
        <v>0.142037295871208</v>
      </c>
      <c r="R34" s="18">
        <f t="shared" si="10"/>
        <v>0.144970294444444</v>
      </c>
      <c r="S34" s="26">
        <f t="shared" si="3"/>
        <v>0.979768278843079</v>
      </c>
      <c r="T34" s="3">
        <v>0.01</v>
      </c>
      <c r="U34" s="27">
        <f t="shared" si="11"/>
        <v>0.00979768278843079</v>
      </c>
      <c r="V34" s="26"/>
      <c r="W34" s="3"/>
      <c r="X34" s="27"/>
      <c r="Y34" s="29">
        <v>0.04</v>
      </c>
      <c r="Z34" s="3">
        <v>0.21</v>
      </c>
      <c r="AA34" s="28">
        <f t="shared" si="12"/>
        <v>0.0084</v>
      </c>
      <c r="AB34" s="3">
        <v>0.015</v>
      </c>
      <c r="AC34" s="3">
        <v>0.29</v>
      </c>
      <c r="AD34" s="28">
        <f t="shared" si="13"/>
        <v>0.00435</v>
      </c>
      <c r="AE34" s="26"/>
      <c r="AF34" s="3"/>
      <c r="AG34" s="27"/>
      <c r="AH34" s="26"/>
      <c r="AI34" s="3"/>
      <c r="AJ34" s="27"/>
      <c r="AK34" s="28">
        <v>0.1</v>
      </c>
      <c r="AL34" s="28">
        <v>0.11</v>
      </c>
      <c r="AM34" s="28">
        <f t="shared" si="14"/>
        <v>0.011</v>
      </c>
      <c r="AN34" s="3">
        <v>0.015</v>
      </c>
      <c r="AO34" s="3">
        <v>0.38</v>
      </c>
      <c r="AP34" s="3">
        <f t="shared" si="15"/>
        <v>0.0057</v>
      </c>
      <c r="AQ34" s="1">
        <f t="shared" si="16"/>
        <v>0.0392476827884308</v>
      </c>
      <c r="AR34" s="30">
        <f t="shared" si="17"/>
        <v>111.515611111111</v>
      </c>
      <c r="AS34" s="1">
        <f t="shared" si="18"/>
        <v>0.13</v>
      </c>
      <c r="AT34" s="2">
        <f t="shared" si="19"/>
        <v>2.40666666666667</v>
      </c>
      <c r="AU34" s="1">
        <f t="shared" si="20"/>
        <v>9174.5292015168</v>
      </c>
    </row>
    <row r="35" spans="1:47">
      <c r="A35" s="13"/>
      <c r="B35" s="13"/>
      <c r="C35" s="16">
        <v>8</v>
      </c>
      <c r="D35" s="21">
        <v>22.6463870967742</v>
      </c>
      <c r="E35" s="20">
        <f t="shared" si="4"/>
        <v>23.5913870967742</v>
      </c>
      <c r="F35" s="16" t="s">
        <v>73</v>
      </c>
      <c r="G35" s="13">
        <v>9</v>
      </c>
      <c r="H35" s="18">
        <f t="shared" si="0"/>
        <v>22.6463870967742</v>
      </c>
      <c r="I35" s="18">
        <f t="shared" si="1"/>
        <v>295.796387096774</v>
      </c>
      <c r="J35" s="18">
        <f t="shared" si="5"/>
        <v>0.266958231810821</v>
      </c>
      <c r="K35" s="18">
        <f t="shared" si="6"/>
        <v>111.515611111111</v>
      </c>
      <c r="L35" s="18">
        <f t="shared" si="7"/>
        <v>1.11515611111111</v>
      </c>
      <c r="M35" s="13" t="s">
        <v>73</v>
      </c>
      <c r="N35" s="13"/>
      <c r="O35" s="18">
        <f t="shared" si="8"/>
        <v>3.70800351247639</v>
      </c>
      <c r="P35" s="18">
        <f t="shared" si="2"/>
        <v>0.989882061239011</v>
      </c>
      <c r="Q35" s="25">
        <f t="shared" si="9"/>
        <v>0.128684667961071</v>
      </c>
      <c r="R35" s="18">
        <f t="shared" si="10"/>
        <v>0.144970294444444</v>
      </c>
      <c r="S35" s="26">
        <f t="shared" si="3"/>
        <v>0.887662320437557</v>
      </c>
      <c r="T35" s="3">
        <v>0.01</v>
      </c>
      <c r="U35" s="27">
        <f t="shared" si="11"/>
        <v>0.00887662320437557</v>
      </c>
      <c r="V35" s="26"/>
      <c r="W35" s="3"/>
      <c r="X35" s="27"/>
      <c r="Y35" s="29">
        <v>0.04</v>
      </c>
      <c r="Z35" s="3">
        <v>0.21</v>
      </c>
      <c r="AA35" s="28">
        <f t="shared" si="12"/>
        <v>0.0084</v>
      </c>
      <c r="AB35" s="3">
        <v>0.015</v>
      </c>
      <c r="AC35" s="3">
        <v>0.29</v>
      </c>
      <c r="AD35" s="28">
        <f t="shared" si="13"/>
        <v>0.00435</v>
      </c>
      <c r="AE35" s="26"/>
      <c r="AF35" s="3"/>
      <c r="AG35" s="27"/>
      <c r="AH35" s="26"/>
      <c r="AI35" s="3"/>
      <c r="AJ35" s="27"/>
      <c r="AK35" s="1">
        <v>0.1</v>
      </c>
      <c r="AL35" s="28">
        <v>0.11</v>
      </c>
      <c r="AM35" s="28">
        <f t="shared" si="14"/>
        <v>0.011</v>
      </c>
      <c r="AN35" s="3">
        <v>0.015</v>
      </c>
      <c r="AO35" s="3">
        <v>0.38</v>
      </c>
      <c r="AP35" s="3">
        <f t="shared" si="15"/>
        <v>0.0057</v>
      </c>
      <c r="AQ35" s="1">
        <f t="shared" si="16"/>
        <v>0.0383266232043756</v>
      </c>
      <c r="AR35" s="30">
        <f t="shared" si="17"/>
        <v>111.515611111111</v>
      </c>
      <c r="AS35" s="1">
        <f t="shared" si="18"/>
        <v>0.13</v>
      </c>
      <c r="AT35" s="2">
        <f t="shared" si="19"/>
        <v>2.40666666666667</v>
      </c>
      <c r="AU35" s="1">
        <f t="shared" si="20"/>
        <v>8959.22252734183</v>
      </c>
    </row>
    <row r="36" spans="1:47">
      <c r="A36" s="13"/>
      <c r="B36" s="13"/>
      <c r="C36" s="16">
        <v>9</v>
      </c>
      <c r="D36" s="21">
        <v>22.2053</v>
      </c>
      <c r="E36" s="20">
        <f t="shared" si="4"/>
        <v>22.6463870967742</v>
      </c>
      <c r="F36" s="16" t="s">
        <v>73</v>
      </c>
      <c r="G36" s="13">
        <v>10</v>
      </c>
      <c r="H36" s="18">
        <f t="shared" si="0"/>
        <v>22.2053</v>
      </c>
      <c r="I36" s="18">
        <f t="shared" si="1"/>
        <v>295.3553</v>
      </c>
      <c r="J36" s="18">
        <f t="shared" si="5"/>
        <v>0.254152193317846</v>
      </c>
      <c r="K36" s="18">
        <f t="shared" si="6"/>
        <v>111.515611111111</v>
      </c>
      <c r="L36" s="18">
        <f t="shared" si="7"/>
        <v>1.11515611111111</v>
      </c>
      <c r="M36" s="13" t="s">
        <v>73</v>
      </c>
      <c r="N36" s="13"/>
      <c r="O36" s="18">
        <f t="shared" si="8"/>
        <v>3.83327756234849</v>
      </c>
      <c r="P36" s="18">
        <f t="shared" si="2"/>
        <v>0.974235900066955</v>
      </c>
      <c r="Q36" s="25">
        <f t="shared" si="9"/>
        <v>0.126650667008704</v>
      </c>
      <c r="R36" s="18">
        <f t="shared" si="10"/>
        <v>0.144970294444444</v>
      </c>
      <c r="S36" s="26">
        <f t="shared" si="3"/>
        <v>0.873631853298327</v>
      </c>
      <c r="T36" s="3">
        <v>0.01</v>
      </c>
      <c r="U36" s="27">
        <f t="shared" si="11"/>
        <v>0.00873631853298327</v>
      </c>
      <c r="V36" s="26"/>
      <c r="W36" s="3"/>
      <c r="X36" s="27"/>
      <c r="Y36" s="29">
        <v>0.04</v>
      </c>
      <c r="Z36" s="3">
        <v>0.21</v>
      </c>
      <c r="AA36" s="28">
        <f t="shared" si="12"/>
        <v>0.0084</v>
      </c>
      <c r="AB36" s="3">
        <v>0.015</v>
      </c>
      <c r="AC36" s="3">
        <v>0.29</v>
      </c>
      <c r="AD36" s="28">
        <f t="shared" si="13"/>
        <v>0.00435</v>
      </c>
      <c r="AE36" s="26"/>
      <c r="AF36" s="3"/>
      <c r="AG36" s="27"/>
      <c r="AH36" s="26"/>
      <c r="AI36" s="3"/>
      <c r="AJ36" s="27"/>
      <c r="AK36" s="28">
        <v>0.1</v>
      </c>
      <c r="AL36" s="28">
        <v>0.11</v>
      </c>
      <c r="AM36" s="28">
        <f t="shared" si="14"/>
        <v>0.011</v>
      </c>
      <c r="AN36" s="3">
        <v>0.015</v>
      </c>
      <c r="AO36" s="3">
        <v>0.38</v>
      </c>
      <c r="AP36" s="3">
        <f t="shared" si="15"/>
        <v>0.0057</v>
      </c>
      <c r="AQ36" s="1">
        <f t="shared" si="16"/>
        <v>0.0381863185329833</v>
      </c>
      <c r="AR36" s="30">
        <f t="shared" si="17"/>
        <v>111.515611111111</v>
      </c>
      <c r="AS36" s="1">
        <f t="shared" si="18"/>
        <v>0.13</v>
      </c>
      <c r="AT36" s="2">
        <f t="shared" si="19"/>
        <v>2.40666666666667</v>
      </c>
      <c r="AU36" s="1">
        <f t="shared" si="20"/>
        <v>8926.42493998522</v>
      </c>
    </row>
    <row r="37" spans="1:47">
      <c r="A37" s="13"/>
      <c r="B37" s="13"/>
      <c r="C37" s="16">
        <v>10</v>
      </c>
      <c r="D37" s="21">
        <v>20.679064516129</v>
      </c>
      <c r="E37" s="20">
        <f t="shared" si="4"/>
        <v>22.2053</v>
      </c>
      <c r="F37" s="16" t="s">
        <v>73</v>
      </c>
      <c r="G37" s="13">
        <v>11</v>
      </c>
      <c r="H37" s="18">
        <f t="shared" si="0"/>
        <v>20.679064516129</v>
      </c>
      <c r="I37" s="18">
        <f t="shared" si="1"/>
        <v>293.829064516129</v>
      </c>
      <c r="J37" s="18">
        <f t="shared" si="5"/>
        <v>0.214154175762264</v>
      </c>
      <c r="K37" s="18">
        <f t="shared" si="6"/>
        <v>111.515611111111</v>
      </c>
      <c r="L37" s="18">
        <f t="shared" si="7"/>
        <v>1.11515611111111</v>
      </c>
      <c r="M37" s="13" t="s">
        <v>75</v>
      </c>
      <c r="N37" s="18">
        <f>(O36-P36)*C22/100</f>
        <v>2.71608957916746</v>
      </c>
      <c r="O37" s="18">
        <f t="shared" si="8"/>
        <v>1.25810819422519</v>
      </c>
      <c r="P37" s="18">
        <f t="shared" si="2"/>
        <v>0.269429123354045</v>
      </c>
      <c r="Q37" s="25">
        <f t="shared" si="9"/>
        <v>0.0350257860360259</v>
      </c>
      <c r="R37" s="18">
        <f t="shared" si="10"/>
        <v>0.144970294444444</v>
      </c>
      <c r="S37" s="26">
        <f t="shared" si="3"/>
        <v>0.2416066420383</v>
      </c>
      <c r="T37" s="3">
        <v>0.01</v>
      </c>
      <c r="U37" s="27">
        <f t="shared" si="11"/>
        <v>0.002416066420383</v>
      </c>
      <c r="V37" s="26"/>
      <c r="W37" s="3"/>
      <c r="X37" s="27"/>
      <c r="Y37" s="29">
        <v>0.04</v>
      </c>
      <c r="Z37" s="3">
        <v>0.21</v>
      </c>
      <c r="AA37" s="28">
        <f t="shared" si="12"/>
        <v>0.0084</v>
      </c>
      <c r="AB37" s="3">
        <v>0.015</v>
      </c>
      <c r="AC37" s="3">
        <v>0.29</v>
      </c>
      <c r="AD37" s="28">
        <f t="shared" si="13"/>
        <v>0.00435</v>
      </c>
      <c r="AE37" s="26"/>
      <c r="AF37" s="3"/>
      <c r="AG37" s="27"/>
      <c r="AH37" s="26"/>
      <c r="AI37" s="3"/>
      <c r="AJ37" s="27"/>
      <c r="AK37" s="1">
        <v>0.1</v>
      </c>
      <c r="AL37" s="28">
        <v>0.11</v>
      </c>
      <c r="AM37" s="28">
        <f t="shared" si="14"/>
        <v>0.011</v>
      </c>
      <c r="AN37" s="3">
        <v>0.015</v>
      </c>
      <c r="AO37" s="3">
        <v>0.38</v>
      </c>
      <c r="AP37" s="3">
        <f t="shared" si="15"/>
        <v>0.0057</v>
      </c>
      <c r="AQ37" s="1">
        <f t="shared" si="16"/>
        <v>0.031866066420383</v>
      </c>
      <c r="AR37" s="30">
        <f t="shared" si="17"/>
        <v>111.515611111111</v>
      </c>
      <c r="AS37" s="1">
        <f t="shared" si="18"/>
        <v>0.13</v>
      </c>
      <c r="AT37" s="2">
        <f t="shared" si="19"/>
        <v>2.40666666666667</v>
      </c>
      <c r="AU37" s="1">
        <f t="shared" si="20"/>
        <v>7449.00427592778</v>
      </c>
    </row>
    <row r="38" spans="1:48">
      <c r="A38" s="13"/>
      <c r="B38" s="13"/>
      <c r="C38" s="16">
        <v>11</v>
      </c>
      <c r="D38" s="21">
        <v>15.9368333333333</v>
      </c>
      <c r="E38" s="20">
        <f t="shared" si="4"/>
        <v>20.679064516129</v>
      </c>
      <c r="F38" s="16" t="s">
        <v>75</v>
      </c>
      <c r="G38" s="13">
        <v>12</v>
      </c>
      <c r="H38" s="18">
        <f t="shared" si="0"/>
        <v>15.9368333333333</v>
      </c>
      <c r="I38" s="18">
        <f t="shared" si="1"/>
        <v>289.086833333333</v>
      </c>
      <c r="J38" s="18">
        <f t="shared" si="5"/>
        <v>0.124350133300938</v>
      </c>
      <c r="K38" s="18">
        <f t="shared" si="6"/>
        <v>111.515611111111</v>
      </c>
      <c r="L38" s="18">
        <f t="shared" si="7"/>
        <v>1.11515611111111</v>
      </c>
      <c r="M38" s="13" t="s">
        <v>73</v>
      </c>
      <c r="N38" s="13"/>
      <c r="O38" s="18">
        <f t="shared" si="8"/>
        <v>2.10383518198225</v>
      </c>
      <c r="P38" s="18">
        <f t="shared" si="2"/>
        <v>0.261612185322696</v>
      </c>
      <c r="Q38" s="25">
        <f t="shared" si="9"/>
        <v>0.0340095840919505</v>
      </c>
      <c r="R38" s="18">
        <f t="shared" si="10"/>
        <v>0.144970294444444</v>
      </c>
      <c r="S38" s="26">
        <f t="shared" si="3"/>
        <v>0.234596916715125</v>
      </c>
      <c r="T38" s="3">
        <v>0.01</v>
      </c>
      <c r="U38" s="27">
        <f t="shared" si="11"/>
        <v>0.00234596916715125</v>
      </c>
      <c r="V38" s="26"/>
      <c r="W38" s="3"/>
      <c r="X38" s="27"/>
      <c r="Y38" s="29">
        <v>0.04</v>
      </c>
      <c r="Z38" s="3">
        <v>0.21</v>
      </c>
      <c r="AA38" s="28">
        <f t="shared" si="12"/>
        <v>0.0084</v>
      </c>
      <c r="AB38" s="3">
        <v>0.015</v>
      </c>
      <c r="AC38" s="3">
        <v>0.29</v>
      </c>
      <c r="AD38" s="28">
        <f t="shared" si="13"/>
        <v>0.00435</v>
      </c>
      <c r="AE38" s="26"/>
      <c r="AF38" s="3"/>
      <c r="AG38" s="27"/>
      <c r="AH38" s="26"/>
      <c r="AI38" s="3"/>
      <c r="AJ38" s="27"/>
      <c r="AK38" s="28">
        <v>0.1</v>
      </c>
      <c r="AL38" s="28">
        <v>0.11</v>
      </c>
      <c r="AM38" s="28">
        <f t="shared" si="14"/>
        <v>0.011</v>
      </c>
      <c r="AN38" s="3">
        <v>0.015</v>
      </c>
      <c r="AO38" s="3">
        <v>0.38</v>
      </c>
      <c r="AP38" s="3">
        <f t="shared" si="15"/>
        <v>0.0057</v>
      </c>
      <c r="AQ38" s="1">
        <f t="shared" si="16"/>
        <v>0.0317959691671513</v>
      </c>
      <c r="AR38" s="30">
        <f t="shared" si="17"/>
        <v>111.515611111111</v>
      </c>
      <c r="AS38" s="1">
        <f t="shared" si="18"/>
        <v>0.13</v>
      </c>
      <c r="AT38" s="2">
        <f t="shared" si="19"/>
        <v>2.40666666666667</v>
      </c>
      <c r="AU38" s="1">
        <f t="shared" si="20"/>
        <v>7432.61835831354</v>
      </c>
      <c r="AV38" s="1">
        <f>SUM(AU27:AU38)</f>
        <v>86362.6244227101</v>
      </c>
    </row>
    <row r="39" spans="1:19">
      <c r="A39" s="13"/>
      <c r="B39" s="13"/>
      <c r="C39" s="16">
        <v>12</v>
      </c>
      <c r="D39" s="21">
        <v>13.4535483870968</v>
      </c>
      <c r="E39" s="20">
        <f t="shared" si="4"/>
        <v>15.9368333333333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</row>
    <row r="40" spans="19:42">
      <c r="S40" s="24" t="s">
        <v>43</v>
      </c>
      <c r="T40" s="24"/>
      <c r="U40" s="24"/>
      <c r="V40" s="24" t="s">
        <v>44</v>
      </c>
      <c r="W40" s="24"/>
      <c r="X40" s="24"/>
      <c r="Y40" s="24" t="s">
        <v>45</v>
      </c>
      <c r="Z40" s="24"/>
      <c r="AA40" s="24"/>
      <c r="AB40" s="24" t="s">
        <v>46</v>
      </c>
      <c r="AC40" s="24"/>
      <c r="AD40" s="24"/>
      <c r="AE40" s="24" t="s">
        <v>47</v>
      </c>
      <c r="AF40" s="24"/>
      <c r="AG40" s="24"/>
      <c r="AH40" s="24" t="s">
        <v>48</v>
      </c>
      <c r="AI40" s="24"/>
      <c r="AJ40" s="24"/>
      <c r="AK40" s="32" t="s">
        <v>49</v>
      </c>
      <c r="AL40" s="33"/>
      <c r="AM40" s="34"/>
      <c r="AN40" s="24" t="s">
        <v>50</v>
      </c>
      <c r="AO40" s="24"/>
      <c r="AP40" s="24"/>
    </row>
    <row r="41" spans="1:47">
      <c r="A41" s="15" t="s">
        <v>8</v>
      </c>
      <c r="B41" s="15"/>
      <c r="C41" s="16" t="s">
        <v>51</v>
      </c>
      <c r="D41" s="16" t="s">
        <v>52</v>
      </c>
      <c r="E41" s="16" t="s">
        <v>53</v>
      </c>
      <c r="F41" s="16" t="s">
        <v>54</v>
      </c>
      <c r="G41" s="13" t="s">
        <v>51</v>
      </c>
      <c r="H41" s="13" t="s">
        <v>53</v>
      </c>
      <c r="I41" s="13" t="s">
        <v>55</v>
      </c>
      <c r="J41" s="13" t="s">
        <v>56</v>
      </c>
      <c r="K41" s="23" t="s">
        <v>57</v>
      </c>
      <c r="L41" s="23" t="s">
        <v>58</v>
      </c>
      <c r="M41" s="13" t="s">
        <v>59</v>
      </c>
      <c r="N41" s="23" t="s">
        <v>60</v>
      </c>
      <c r="O41" s="13" t="s">
        <v>61</v>
      </c>
      <c r="P41" s="13" t="s">
        <v>62</v>
      </c>
      <c r="Q41" s="23" t="s">
        <v>63</v>
      </c>
      <c r="R41" s="23" t="s">
        <v>64</v>
      </c>
      <c r="S41" s="4" t="s">
        <v>65</v>
      </c>
      <c r="T41" s="3" t="s">
        <v>66</v>
      </c>
      <c r="U41" s="3"/>
      <c r="V41" s="4" t="s">
        <v>65</v>
      </c>
      <c r="W41" s="3" t="s">
        <v>66</v>
      </c>
      <c r="X41" s="3"/>
      <c r="Y41" s="4" t="s">
        <v>65</v>
      </c>
      <c r="Z41" s="3" t="s">
        <v>66</v>
      </c>
      <c r="AA41" s="3"/>
      <c r="AB41" s="4" t="s">
        <v>65</v>
      </c>
      <c r="AC41" s="3" t="s">
        <v>66</v>
      </c>
      <c r="AD41" s="3"/>
      <c r="AE41" s="4" t="s">
        <v>65</v>
      </c>
      <c r="AF41" s="3" t="s">
        <v>66</v>
      </c>
      <c r="AG41" s="3"/>
      <c r="AH41" s="4" t="s">
        <v>65</v>
      </c>
      <c r="AI41" s="3" t="s">
        <v>66</v>
      </c>
      <c r="AJ41" s="3"/>
      <c r="AK41" s="4" t="s">
        <v>65</v>
      </c>
      <c r="AL41" s="3" t="s">
        <v>66</v>
      </c>
      <c r="AM41" s="3"/>
      <c r="AN41" s="35" t="s">
        <v>65</v>
      </c>
      <c r="AO41" s="35" t="s">
        <v>66</v>
      </c>
      <c r="AP41" s="35"/>
      <c r="AQ41" s="1" t="s">
        <v>67</v>
      </c>
      <c r="AR41" s="1" t="s">
        <v>68</v>
      </c>
      <c r="AS41" s="1" t="s">
        <v>36</v>
      </c>
      <c r="AT41" s="2" t="s">
        <v>69</v>
      </c>
      <c r="AU41" s="1" t="s">
        <v>70</v>
      </c>
    </row>
    <row r="42" spans="1:47">
      <c r="A42" s="13" t="s">
        <v>71</v>
      </c>
      <c r="B42" s="13">
        <f>G5</f>
        <v>92.50925</v>
      </c>
      <c r="C42" s="16" t="s">
        <v>72</v>
      </c>
      <c r="D42" s="16">
        <v>6</v>
      </c>
      <c r="E42" s="16"/>
      <c r="F42" s="16"/>
      <c r="G42" s="13">
        <v>1</v>
      </c>
      <c r="H42" s="18">
        <f t="shared" ref="H42:H53" si="21">E43</f>
        <v>6</v>
      </c>
      <c r="I42" s="18">
        <f t="shared" ref="I42:I53" si="22">H42+273.15</f>
        <v>279.15</v>
      </c>
      <c r="J42" s="18">
        <f t="shared" ref="J42:J53" si="23">EXP(($C$16*(I42-$C$14))/($C$17*I42*$C$14))</f>
        <v>0.0374932232426917</v>
      </c>
      <c r="K42" s="18">
        <f>$B$42/12</f>
        <v>7.70910416666667</v>
      </c>
      <c r="L42" s="18">
        <f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4">O42*J42</f>
        <v>0.00289039163521998</v>
      </c>
      <c r="Q42" s="25">
        <f>P42*$B$44</f>
        <v>0.000375750912578597</v>
      </c>
      <c r="R42" s="18">
        <f>L42*$B$44</f>
        <v>0.0100218354166667</v>
      </c>
      <c r="S42" s="26">
        <f t="shared" ref="S42:S53" si="25">Q42/R42</f>
        <v>0.0374932232426917</v>
      </c>
      <c r="T42" s="3">
        <v>0.01</v>
      </c>
      <c r="U42" s="27">
        <f t="shared" ref="U42:U53" si="26">S42*T42</f>
        <v>0.000374932232426917</v>
      </c>
      <c r="V42" s="26"/>
      <c r="W42" s="3"/>
      <c r="X42" s="27"/>
      <c r="Y42" s="29">
        <v>0.02</v>
      </c>
      <c r="Z42" s="3">
        <v>0.49</v>
      </c>
      <c r="AA42" s="28">
        <f t="shared" ref="AA42:AA53" si="27">Y42*Z42</f>
        <v>0.0098</v>
      </c>
      <c r="AB42" s="3"/>
      <c r="AC42" s="3"/>
      <c r="AD42" s="28"/>
      <c r="AE42" s="26"/>
      <c r="AF42" s="3"/>
      <c r="AG42" s="27"/>
      <c r="AH42" s="26"/>
      <c r="AI42" s="3"/>
      <c r="AJ42" s="27"/>
      <c r="AL42" s="28"/>
      <c r="AM42" s="28"/>
      <c r="AN42" s="3">
        <v>0.01</v>
      </c>
      <c r="AO42" s="3">
        <v>0.5</v>
      </c>
      <c r="AP42" s="3">
        <f t="shared" ref="AP42:AP53" si="28">AO42*AN42</f>
        <v>0.005</v>
      </c>
      <c r="AQ42" s="1">
        <f>(AP42+AM42+AD42+AA42+U42+X42+AG42+AJ42)</f>
        <v>0.0151749322324269</v>
      </c>
      <c r="AR42" s="30">
        <f>$B$42/12</f>
        <v>7.70910416666667</v>
      </c>
      <c r="AS42" s="1">
        <f>$B$44</f>
        <v>0.13</v>
      </c>
      <c r="AT42" s="2">
        <f>$E$5/12</f>
        <v>11.2696712328768</v>
      </c>
      <c r="AU42" s="1">
        <f t="shared" ref="AU42:AU53" si="29">AT42*10000*AS42*0.67*AR42*AQ42</f>
        <v>1148.31245654992</v>
      </c>
    </row>
    <row r="43" spans="1:47">
      <c r="A43" s="13" t="s">
        <v>74</v>
      </c>
      <c r="B43" s="13">
        <v>1</v>
      </c>
      <c r="C43" s="16">
        <v>1</v>
      </c>
      <c r="D43" s="19">
        <v>10.3478709677419</v>
      </c>
      <c r="E43" s="20">
        <f t="shared" ref="E43:E54" si="30">D42</f>
        <v>6</v>
      </c>
      <c r="F43" s="16" t="s">
        <v>73</v>
      </c>
      <c r="G43" s="13">
        <v>2</v>
      </c>
      <c r="H43" s="18">
        <f t="shared" si="21"/>
        <v>10.3478709677419</v>
      </c>
      <c r="I43" s="18">
        <f t="shared" si="22"/>
        <v>283.497870967742</v>
      </c>
      <c r="J43" s="18">
        <f t="shared" si="23"/>
        <v>0.0640138896231346</v>
      </c>
      <c r="K43" s="18">
        <f t="shared" ref="K43:K53" si="31">$B$42/12</f>
        <v>7.70910416666667</v>
      </c>
      <c r="L43" s="18">
        <f t="shared" ref="L43:L53" si="32">K43*$B$43/100</f>
        <v>0.0770910416666667</v>
      </c>
      <c r="M43" s="13" t="s">
        <v>73</v>
      </c>
      <c r="N43" s="13"/>
      <c r="O43" s="18">
        <f t="shared" ref="O43:O53" si="33">L43+O42-P42-N43</f>
        <v>0.151291691698113</v>
      </c>
      <c r="P43" s="18">
        <f t="shared" si="24"/>
        <v>0.00968476965326034</v>
      </c>
      <c r="Q43" s="25">
        <f t="shared" ref="Q43:Q53" si="34">P43*$B$44</f>
        <v>0.00125902005492384</v>
      </c>
      <c r="R43" s="18">
        <f t="shared" ref="R43:R53" si="35">L43*$B$44</f>
        <v>0.0100218354166667</v>
      </c>
      <c r="S43" s="26">
        <f t="shared" si="25"/>
        <v>0.125627692191996</v>
      </c>
      <c r="T43" s="3">
        <v>0.01</v>
      </c>
      <c r="U43" s="27">
        <f t="shared" si="26"/>
        <v>0.00125627692191996</v>
      </c>
      <c r="V43" s="26"/>
      <c r="W43" s="3"/>
      <c r="X43" s="27"/>
      <c r="Y43" s="29">
        <v>0.02</v>
      </c>
      <c r="Z43" s="3">
        <v>0.49</v>
      </c>
      <c r="AA43" s="28">
        <f t="shared" si="27"/>
        <v>0.0098</v>
      </c>
      <c r="AB43" s="3"/>
      <c r="AC43" s="3"/>
      <c r="AD43" s="28"/>
      <c r="AE43" s="26"/>
      <c r="AF43" s="3"/>
      <c r="AG43" s="27"/>
      <c r="AH43" s="26"/>
      <c r="AI43" s="3"/>
      <c r="AJ43" s="27"/>
      <c r="AK43" s="28"/>
      <c r="AL43" s="28"/>
      <c r="AM43" s="28"/>
      <c r="AN43" s="3">
        <v>0.01</v>
      </c>
      <c r="AO43" s="3">
        <v>0.5</v>
      </c>
      <c r="AP43" s="3">
        <f t="shared" si="28"/>
        <v>0.005</v>
      </c>
      <c r="AQ43" s="1">
        <f t="shared" ref="AQ43:AQ53" si="36">(AP43+AM43+AD43+AA43+U43+X43+AG43+AJ43)</f>
        <v>0.01605627692192</v>
      </c>
      <c r="AR43" s="30">
        <f t="shared" ref="AR43:AR53" si="37">$B$42/12</f>
        <v>7.70910416666667</v>
      </c>
      <c r="AS43" s="1">
        <f t="shared" ref="AS43:AS53" si="38">$B$44</f>
        <v>0.13</v>
      </c>
      <c r="AT43" s="2">
        <f t="shared" ref="AT43:AT53" si="39">$E$5/12</f>
        <v>11.2696712328768</v>
      </c>
      <c r="AU43" s="1">
        <f t="shared" si="29"/>
        <v>1215.00528060724</v>
      </c>
    </row>
    <row r="44" spans="1:47">
      <c r="A44" s="13" t="s">
        <v>36</v>
      </c>
      <c r="B44" s="13">
        <v>0.13</v>
      </c>
      <c r="C44" s="16">
        <v>2</v>
      </c>
      <c r="D44" s="21">
        <v>9.57578571428571</v>
      </c>
      <c r="E44" s="20">
        <f t="shared" si="30"/>
        <v>10.3478709677419</v>
      </c>
      <c r="F44" s="16" t="s">
        <v>73</v>
      </c>
      <c r="G44" s="13">
        <v>3</v>
      </c>
      <c r="H44" s="18">
        <f t="shared" si="21"/>
        <v>9.57578571428571</v>
      </c>
      <c r="I44" s="18">
        <f t="shared" si="22"/>
        <v>282.725785714286</v>
      </c>
      <c r="J44" s="18">
        <f t="shared" si="23"/>
        <v>0.0582828617917105</v>
      </c>
      <c r="K44" s="18">
        <f t="shared" si="31"/>
        <v>7.70910416666667</v>
      </c>
      <c r="L44" s="18">
        <f t="shared" si="32"/>
        <v>0.0770910416666667</v>
      </c>
      <c r="M44" s="13" t="s">
        <v>73</v>
      </c>
      <c r="N44" s="13"/>
      <c r="O44" s="18">
        <f t="shared" si="33"/>
        <v>0.21869796371152</v>
      </c>
      <c r="P44" s="18">
        <f t="shared" si="24"/>
        <v>0.012746343193127</v>
      </c>
      <c r="Q44" s="25">
        <f t="shared" si="34"/>
        <v>0.00165702461510651</v>
      </c>
      <c r="R44" s="18">
        <f t="shared" si="35"/>
        <v>0.0100218354166667</v>
      </c>
      <c r="S44" s="26">
        <f t="shared" si="25"/>
        <v>0.165341431605514</v>
      </c>
      <c r="T44" s="3">
        <v>0.01</v>
      </c>
      <c r="U44" s="27">
        <f t="shared" si="26"/>
        <v>0.00165341431605514</v>
      </c>
      <c r="V44" s="26"/>
      <c r="W44" s="3"/>
      <c r="X44" s="27"/>
      <c r="Y44" s="29">
        <v>0.02</v>
      </c>
      <c r="Z44" s="3">
        <v>0.49</v>
      </c>
      <c r="AA44" s="28">
        <f t="shared" si="27"/>
        <v>0.0098</v>
      </c>
      <c r="AB44" s="3"/>
      <c r="AC44" s="3"/>
      <c r="AD44" s="28"/>
      <c r="AE44" s="26"/>
      <c r="AF44" s="3"/>
      <c r="AG44" s="27"/>
      <c r="AH44" s="26"/>
      <c r="AI44" s="3"/>
      <c r="AJ44" s="27"/>
      <c r="AL44" s="28"/>
      <c r="AM44" s="28"/>
      <c r="AN44" s="3">
        <v>0.01</v>
      </c>
      <c r="AO44" s="3">
        <v>0.5</v>
      </c>
      <c r="AP44" s="3">
        <f t="shared" si="28"/>
        <v>0.005</v>
      </c>
      <c r="AQ44" s="1">
        <f t="shared" si="36"/>
        <v>0.0164534143160551</v>
      </c>
      <c r="AR44" s="30">
        <f t="shared" si="37"/>
        <v>7.70910416666667</v>
      </c>
      <c r="AS44" s="1">
        <f t="shared" si="38"/>
        <v>0.13</v>
      </c>
      <c r="AT44" s="2">
        <f t="shared" si="39"/>
        <v>11.2696712328768</v>
      </c>
      <c r="AU44" s="1">
        <f t="shared" si="29"/>
        <v>1245.05733024162</v>
      </c>
    </row>
    <row r="45" spans="1:47">
      <c r="A45" s="13"/>
      <c r="B45" s="13"/>
      <c r="C45" s="16">
        <v>3</v>
      </c>
      <c r="D45" s="21">
        <v>9.46632258064516</v>
      </c>
      <c r="E45" s="20">
        <f t="shared" si="30"/>
        <v>9.57578571428571</v>
      </c>
      <c r="F45" s="16" t="s">
        <v>73</v>
      </c>
      <c r="G45" s="13">
        <v>4</v>
      </c>
      <c r="H45" s="18">
        <f t="shared" si="21"/>
        <v>9.46632258064516</v>
      </c>
      <c r="I45" s="18">
        <f t="shared" si="22"/>
        <v>282.616322580645</v>
      </c>
      <c r="J45" s="18">
        <f t="shared" si="23"/>
        <v>0.057510592872203</v>
      </c>
      <c r="K45" s="18">
        <f t="shared" si="31"/>
        <v>7.70910416666667</v>
      </c>
      <c r="L45" s="18">
        <f t="shared" si="32"/>
        <v>0.0770910416666667</v>
      </c>
      <c r="M45" s="13" t="s">
        <v>73</v>
      </c>
      <c r="N45" s="13"/>
      <c r="O45" s="18">
        <f t="shared" si="33"/>
        <v>0.283042662185059</v>
      </c>
      <c r="P45" s="18">
        <f t="shared" si="24"/>
        <v>0.0162779513103894</v>
      </c>
      <c r="Q45" s="25">
        <f t="shared" si="34"/>
        <v>0.00211613367035063</v>
      </c>
      <c r="R45" s="18">
        <f t="shared" si="35"/>
        <v>0.0100218354166667</v>
      </c>
      <c r="S45" s="26">
        <f t="shared" si="25"/>
        <v>0.211152307174335</v>
      </c>
      <c r="T45" s="3">
        <v>0.01</v>
      </c>
      <c r="U45" s="27">
        <f t="shared" si="26"/>
        <v>0.00211152307174335</v>
      </c>
      <c r="V45" s="26"/>
      <c r="W45" s="3"/>
      <c r="X45" s="27"/>
      <c r="Y45" s="29">
        <v>0.02</v>
      </c>
      <c r="Z45" s="3">
        <v>0.49</v>
      </c>
      <c r="AA45" s="28">
        <f t="shared" si="27"/>
        <v>0.0098</v>
      </c>
      <c r="AB45" s="3"/>
      <c r="AC45" s="3"/>
      <c r="AD45" s="28"/>
      <c r="AE45" s="26"/>
      <c r="AF45" s="3"/>
      <c r="AG45" s="27"/>
      <c r="AH45" s="26"/>
      <c r="AI45" s="3"/>
      <c r="AJ45" s="27"/>
      <c r="AK45" s="28"/>
      <c r="AL45" s="28"/>
      <c r="AM45" s="28"/>
      <c r="AN45" s="3">
        <v>0.01</v>
      </c>
      <c r="AO45" s="3">
        <v>0.5</v>
      </c>
      <c r="AP45" s="3">
        <f t="shared" si="28"/>
        <v>0.005</v>
      </c>
      <c r="AQ45" s="1">
        <f t="shared" si="36"/>
        <v>0.0169115230717433</v>
      </c>
      <c r="AR45" s="30">
        <f t="shared" si="37"/>
        <v>7.70910416666667</v>
      </c>
      <c r="AS45" s="1">
        <f t="shared" si="38"/>
        <v>0.13</v>
      </c>
      <c r="AT45" s="2">
        <f t="shared" si="39"/>
        <v>11.2696712328768</v>
      </c>
      <c r="AU45" s="1">
        <f t="shared" si="29"/>
        <v>1279.72318459629</v>
      </c>
    </row>
    <row r="46" spans="1:47">
      <c r="A46" s="13"/>
      <c r="B46" s="13"/>
      <c r="C46" s="16">
        <v>4</v>
      </c>
      <c r="D46" s="21">
        <v>12.0643666666667</v>
      </c>
      <c r="E46" s="20">
        <f t="shared" si="30"/>
        <v>9.46632258064516</v>
      </c>
      <c r="F46" s="16" t="s">
        <v>73</v>
      </c>
      <c r="G46" s="13">
        <v>5</v>
      </c>
      <c r="H46" s="18">
        <f t="shared" si="21"/>
        <v>12.0643666666667</v>
      </c>
      <c r="I46" s="18">
        <f t="shared" si="22"/>
        <v>285.214366666667</v>
      </c>
      <c r="J46" s="18">
        <f t="shared" si="23"/>
        <v>0.0787122317575309</v>
      </c>
      <c r="K46" s="18">
        <f t="shared" si="31"/>
        <v>7.70910416666667</v>
      </c>
      <c r="L46" s="18">
        <f t="shared" si="32"/>
        <v>0.0770910416666667</v>
      </c>
      <c r="M46" s="13" t="s">
        <v>75</v>
      </c>
      <c r="N46" s="18">
        <f>(O45-P45)*$C$22/100</f>
        <v>0.253426475330936</v>
      </c>
      <c r="O46" s="18">
        <f t="shared" si="33"/>
        <v>0.0904292772104001</v>
      </c>
      <c r="P46" s="18">
        <f t="shared" si="24"/>
        <v>0.00711789022545102</v>
      </c>
      <c r="Q46" s="25">
        <f t="shared" si="34"/>
        <v>0.000925325729308633</v>
      </c>
      <c r="R46" s="18">
        <f t="shared" si="35"/>
        <v>0.0100218354166667</v>
      </c>
      <c r="S46" s="26">
        <f t="shared" si="25"/>
        <v>0.0923309644229223</v>
      </c>
      <c r="T46" s="3">
        <v>0.01</v>
      </c>
      <c r="U46" s="27">
        <f t="shared" si="26"/>
        <v>0.000923309644229223</v>
      </c>
      <c r="V46" s="26"/>
      <c r="W46" s="3"/>
      <c r="X46" s="27"/>
      <c r="Y46" s="29">
        <v>0.04</v>
      </c>
      <c r="Z46" s="3">
        <v>0.49</v>
      </c>
      <c r="AA46" s="28">
        <f t="shared" si="27"/>
        <v>0.0196</v>
      </c>
      <c r="AB46" s="3"/>
      <c r="AC46" s="3"/>
      <c r="AD46" s="28"/>
      <c r="AE46" s="26"/>
      <c r="AF46" s="3"/>
      <c r="AG46" s="27"/>
      <c r="AH46" s="26"/>
      <c r="AI46" s="3"/>
      <c r="AJ46" s="27"/>
      <c r="AL46" s="28"/>
      <c r="AM46" s="28"/>
      <c r="AN46" s="3">
        <v>0.015</v>
      </c>
      <c r="AO46" s="3">
        <v>0.5</v>
      </c>
      <c r="AP46" s="3">
        <f t="shared" si="28"/>
        <v>0.0075</v>
      </c>
      <c r="AQ46" s="1">
        <f t="shared" si="36"/>
        <v>0.0280233096442292</v>
      </c>
      <c r="AR46" s="30">
        <f t="shared" si="37"/>
        <v>7.70910416666667</v>
      </c>
      <c r="AS46" s="1">
        <f t="shared" si="38"/>
        <v>0.13</v>
      </c>
      <c r="AT46" s="2">
        <f t="shared" si="39"/>
        <v>11.2696712328768</v>
      </c>
      <c r="AU46" s="1">
        <f t="shared" si="29"/>
        <v>2120.57062564408</v>
      </c>
    </row>
    <row r="47" spans="1:47">
      <c r="A47" s="13"/>
      <c r="B47" s="13"/>
      <c r="C47" s="16">
        <v>5</v>
      </c>
      <c r="D47" s="21">
        <v>15.5892258064516</v>
      </c>
      <c r="E47" s="20">
        <f t="shared" si="30"/>
        <v>12.0643666666667</v>
      </c>
      <c r="F47" s="16" t="s">
        <v>75</v>
      </c>
      <c r="G47" s="13">
        <v>6</v>
      </c>
      <c r="H47" s="18">
        <f t="shared" si="21"/>
        <v>15.5892258064516</v>
      </c>
      <c r="I47" s="18">
        <f t="shared" si="22"/>
        <v>288.739225806452</v>
      </c>
      <c r="J47" s="18">
        <f t="shared" si="23"/>
        <v>0.119408825258081</v>
      </c>
      <c r="K47" s="18">
        <f t="shared" si="31"/>
        <v>7.70910416666667</v>
      </c>
      <c r="L47" s="18">
        <f t="shared" si="32"/>
        <v>0.0770910416666667</v>
      </c>
      <c r="M47" s="13" t="s">
        <v>73</v>
      </c>
      <c r="N47" s="13"/>
      <c r="O47" s="18">
        <f t="shared" si="33"/>
        <v>0.160402428651616</v>
      </c>
      <c r="P47" s="18">
        <f t="shared" si="24"/>
        <v>0.0191534655738326</v>
      </c>
      <c r="Q47" s="25">
        <f t="shared" si="34"/>
        <v>0.00248995052459824</v>
      </c>
      <c r="R47" s="18">
        <f t="shared" si="35"/>
        <v>0.0100218354166667</v>
      </c>
      <c r="S47" s="26">
        <f t="shared" si="25"/>
        <v>0.248452545973501</v>
      </c>
      <c r="T47" s="3">
        <v>0.01</v>
      </c>
      <c r="U47" s="27">
        <f t="shared" si="26"/>
        <v>0.00248452545973501</v>
      </c>
      <c r="V47" s="26"/>
      <c r="W47" s="3"/>
      <c r="X47" s="27"/>
      <c r="Y47" s="29">
        <v>0.04</v>
      </c>
      <c r="Z47" s="3">
        <v>0.49</v>
      </c>
      <c r="AA47" s="28">
        <f t="shared" si="27"/>
        <v>0.0196</v>
      </c>
      <c r="AB47" s="3"/>
      <c r="AC47" s="3"/>
      <c r="AD47" s="28"/>
      <c r="AE47" s="26"/>
      <c r="AF47" s="3"/>
      <c r="AG47" s="27"/>
      <c r="AH47" s="26"/>
      <c r="AI47" s="3"/>
      <c r="AJ47" s="27"/>
      <c r="AK47" s="28"/>
      <c r="AL47" s="28"/>
      <c r="AM47" s="28"/>
      <c r="AN47" s="3">
        <v>0.015</v>
      </c>
      <c r="AO47" s="3">
        <v>0.5</v>
      </c>
      <c r="AP47" s="3">
        <f t="shared" si="28"/>
        <v>0.0075</v>
      </c>
      <c r="AQ47" s="1">
        <f t="shared" si="36"/>
        <v>0.029584525459735</v>
      </c>
      <c r="AR47" s="30">
        <f t="shared" si="37"/>
        <v>7.70910416666667</v>
      </c>
      <c r="AS47" s="1">
        <f t="shared" si="38"/>
        <v>0.13</v>
      </c>
      <c r="AT47" s="2">
        <f t="shared" si="39"/>
        <v>11.2696712328768</v>
      </c>
      <c r="AU47" s="1">
        <f t="shared" si="29"/>
        <v>2238.71043285041</v>
      </c>
    </row>
    <row r="48" spans="1:47">
      <c r="A48" s="13"/>
      <c r="B48" s="13"/>
      <c r="C48" s="16">
        <v>6</v>
      </c>
      <c r="D48" s="21">
        <v>19.4441333333333</v>
      </c>
      <c r="E48" s="20">
        <f t="shared" si="30"/>
        <v>15.5892258064516</v>
      </c>
      <c r="F48" s="16" t="s">
        <v>73</v>
      </c>
      <c r="G48" s="13">
        <v>7</v>
      </c>
      <c r="H48" s="18">
        <f t="shared" si="21"/>
        <v>19.4441333333333</v>
      </c>
      <c r="I48" s="18">
        <f t="shared" si="22"/>
        <v>292.594133333333</v>
      </c>
      <c r="J48" s="18">
        <f t="shared" si="23"/>
        <v>0.186202485199717</v>
      </c>
      <c r="K48" s="18">
        <f t="shared" si="31"/>
        <v>7.70910416666667</v>
      </c>
      <c r="L48" s="18">
        <f t="shared" si="32"/>
        <v>0.0770910416666667</v>
      </c>
      <c r="M48" s="13" t="s">
        <v>73</v>
      </c>
      <c r="N48" s="13"/>
      <c r="O48" s="18">
        <f t="shared" si="33"/>
        <v>0.21834000474445</v>
      </c>
      <c r="P48" s="18">
        <f t="shared" si="24"/>
        <v>0.0406554515019346</v>
      </c>
      <c r="Q48" s="25">
        <f t="shared" si="34"/>
        <v>0.00528520869525149</v>
      </c>
      <c r="R48" s="18">
        <f t="shared" si="35"/>
        <v>0.0100218354166667</v>
      </c>
      <c r="S48" s="26">
        <f t="shared" si="25"/>
        <v>0.52736933660495</v>
      </c>
      <c r="T48" s="3">
        <v>0.01</v>
      </c>
      <c r="U48" s="27">
        <f t="shared" si="26"/>
        <v>0.0052736933660495</v>
      </c>
      <c r="V48" s="26"/>
      <c r="W48" s="3"/>
      <c r="X48" s="27"/>
      <c r="Y48" s="29">
        <v>0.04</v>
      </c>
      <c r="Z48" s="3">
        <v>0.49</v>
      </c>
      <c r="AA48" s="28">
        <f t="shared" si="27"/>
        <v>0.0196</v>
      </c>
      <c r="AB48" s="3"/>
      <c r="AC48" s="3"/>
      <c r="AD48" s="28"/>
      <c r="AE48" s="26"/>
      <c r="AF48" s="3"/>
      <c r="AG48" s="27"/>
      <c r="AH48" s="26"/>
      <c r="AI48" s="3"/>
      <c r="AJ48" s="27"/>
      <c r="AL48" s="28"/>
      <c r="AM48" s="28"/>
      <c r="AN48" s="3">
        <v>0.015</v>
      </c>
      <c r="AO48" s="3">
        <v>0.5</v>
      </c>
      <c r="AP48" s="3">
        <f t="shared" si="28"/>
        <v>0.0075</v>
      </c>
      <c r="AQ48" s="1">
        <f t="shared" si="36"/>
        <v>0.0323736933660495</v>
      </c>
      <c r="AR48" s="30">
        <f t="shared" si="37"/>
        <v>7.70910416666667</v>
      </c>
      <c r="AS48" s="1">
        <f t="shared" si="38"/>
        <v>0.13</v>
      </c>
      <c r="AT48" s="2">
        <f t="shared" si="39"/>
        <v>11.2696712328768</v>
      </c>
      <c r="AU48" s="1">
        <f t="shared" si="29"/>
        <v>2449.77142483205</v>
      </c>
    </row>
    <row r="49" spans="1:47">
      <c r="A49" s="13"/>
      <c r="B49" s="13"/>
      <c r="C49" s="16">
        <v>7</v>
      </c>
      <c r="D49" s="21">
        <v>23.5913870967742</v>
      </c>
      <c r="E49" s="20">
        <f t="shared" si="30"/>
        <v>19.4441333333333</v>
      </c>
      <c r="F49" s="16" t="s">
        <v>73</v>
      </c>
      <c r="G49" s="13">
        <v>8</v>
      </c>
      <c r="H49" s="18">
        <f t="shared" si="21"/>
        <v>23.5913870967742</v>
      </c>
      <c r="I49" s="18">
        <f t="shared" si="22"/>
        <v>296.741387096774</v>
      </c>
      <c r="J49" s="18">
        <f t="shared" si="23"/>
        <v>0.296462293552466</v>
      </c>
      <c r="K49" s="18">
        <f t="shared" si="31"/>
        <v>7.70910416666667</v>
      </c>
      <c r="L49" s="18">
        <f t="shared" si="32"/>
        <v>0.0770910416666667</v>
      </c>
      <c r="M49" s="13" t="s">
        <v>73</v>
      </c>
      <c r="N49" s="13"/>
      <c r="O49" s="18">
        <f t="shared" si="33"/>
        <v>0.254775594909182</v>
      </c>
      <c r="P49" s="18">
        <f t="shared" si="24"/>
        <v>0.0755313572079701</v>
      </c>
      <c r="Q49" s="25">
        <f t="shared" si="34"/>
        <v>0.00981907643703611</v>
      </c>
      <c r="R49" s="18">
        <f t="shared" si="35"/>
        <v>0.0100218354166667</v>
      </c>
      <c r="S49" s="26">
        <f t="shared" si="25"/>
        <v>0.979768278843079</v>
      </c>
      <c r="T49" s="3">
        <v>0.01</v>
      </c>
      <c r="U49" s="27">
        <f t="shared" si="26"/>
        <v>0.00979768278843079</v>
      </c>
      <c r="V49" s="26"/>
      <c r="W49" s="3"/>
      <c r="X49" s="27"/>
      <c r="Y49" s="29">
        <v>0.04</v>
      </c>
      <c r="Z49" s="3">
        <v>0.49</v>
      </c>
      <c r="AA49" s="28">
        <f t="shared" si="27"/>
        <v>0.0196</v>
      </c>
      <c r="AB49" s="3"/>
      <c r="AC49" s="3"/>
      <c r="AD49" s="28"/>
      <c r="AE49" s="26"/>
      <c r="AF49" s="3"/>
      <c r="AG49" s="27"/>
      <c r="AH49" s="26"/>
      <c r="AI49" s="3"/>
      <c r="AJ49" s="27"/>
      <c r="AK49" s="28"/>
      <c r="AL49" s="28"/>
      <c r="AM49" s="28"/>
      <c r="AN49" s="3">
        <v>0.015</v>
      </c>
      <c r="AO49" s="3">
        <v>0.5</v>
      </c>
      <c r="AP49" s="3">
        <f t="shared" si="28"/>
        <v>0.0075</v>
      </c>
      <c r="AQ49" s="1">
        <f t="shared" si="36"/>
        <v>0.0368976827884308</v>
      </c>
      <c r="AR49" s="30">
        <f t="shared" si="37"/>
        <v>7.70910416666667</v>
      </c>
      <c r="AS49" s="1">
        <f t="shared" si="38"/>
        <v>0.13</v>
      </c>
      <c r="AT49" s="2">
        <f t="shared" si="39"/>
        <v>11.2696712328768</v>
      </c>
      <c r="AU49" s="1">
        <f t="shared" si="29"/>
        <v>2792.10925721588</v>
      </c>
    </row>
    <row r="50" spans="1:47">
      <c r="A50" s="13"/>
      <c r="B50" s="13"/>
      <c r="C50" s="16">
        <v>8</v>
      </c>
      <c r="D50" s="21">
        <v>22.6463870967742</v>
      </c>
      <c r="E50" s="20">
        <f t="shared" si="30"/>
        <v>23.5913870967742</v>
      </c>
      <c r="F50" s="16" t="s">
        <v>73</v>
      </c>
      <c r="G50" s="13">
        <v>9</v>
      </c>
      <c r="H50" s="18">
        <f t="shared" si="21"/>
        <v>22.6463870967742</v>
      </c>
      <c r="I50" s="18">
        <f t="shared" si="22"/>
        <v>295.796387096774</v>
      </c>
      <c r="J50" s="18">
        <f t="shared" si="23"/>
        <v>0.266958231810821</v>
      </c>
      <c r="K50" s="18">
        <f t="shared" si="31"/>
        <v>7.70910416666667</v>
      </c>
      <c r="L50" s="18">
        <f t="shared" si="32"/>
        <v>0.0770910416666667</v>
      </c>
      <c r="M50" s="13" t="s">
        <v>73</v>
      </c>
      <c r="N50" s="13"/>
      <c r="O50" s="18">
        <f t="shared" si="33"/>
        <v>0.256335279367879</v>
      </c>
      <c r="P50" s="18">
        <f t="shared" si="24"/>
        <v>0.0684308129307817</v>
      </c>
      <c r="Q50" s="25">
        <f t="shared" si="34"/>
        <v>0.00889600568100162</v>
      </c>
      <c r="R50" s="18">
        <f t="shared" si="35"/>
        <v>0.0100218354166667</v>
      </c>
      <c r="S50" s="26">
        <f t="shared" si="25"/>
        <v>0.887662320437556</v>
      </c>
      <c r="T50" s="3">
        <v>0.01</v>
      </c>
      <c r="U50" s="27">
        <f t="shared" si="26"/>
        <v>0.00887662320437557</v>
      </c>
      <c r="V50" s="26"/>
      <c r="W50" s="3"/>
      <c r="X50" s="27"/>
      <c r="Y50" s="29">
        <v>0.04</v>
      </c>
      <c r="Z50" s="3">
        <v>0.49</v>
      </c>
      <c r="AA50" s="28">
        <f t="shared" si="27"/>
        <v>0.0196</v>
      </c>
      <c r="AB50" s="3"/>
      <c r="AC50" s="3"/>
      <c r="AD50" s="28"/>
      <c r="AE50" s="26"/>
      <c r="AF50" s="3"/>
      <c r="AG50" s="27"/>
      <c r="AH50" s="26"/>
      <c r="AI50" s="3"/>
      <c r="AJ50" s="27"/>
      <c r="AL50" s="28"/>
      <c r="AM50" s="28"/>
      <c r="AN50" s="3">
        <v>0.015</v>
      </c>
      <c r="AO50" s="3">
        <v>0.5</v>
      </c>
      <c r="AP50" s="3">
        <f t="shared" si="28"/>
        <v>0.0075</v>
      </c>
      <c r="AQ50" s="1">
        <f t="shared" si="36"/>
        <v>0.0359766232043756</v>
      </c>
      <c r="AR50" s="30">
        <f t="shared" si="37"/>
        <v>7.70910416666667</v>
      </c>
      <c r="AS50" s="1">
        <f t="shared" si="38"/>
        <v>0.13</v>
      </c>
      <c r="AT50" s="2">
        <f t="shared" si="39"/>
        <v>11.2696712328768</v>
      </c>
      <c r="AU50" s="1">
        <f t="shared" si="29"/>
        <v>2722.41114078309</v>
      </c>
    </row>
    <row r="51" spans="1:47">
      <c r="A51" s="13"/>
      <c r="B51" s="13"/>
      <c r="C51" s="16">
        <v>9</v>
      </c>
      <c r="D51" s="21">
        <v>22.2053</v>
      </c>
      <c r="E51" s="20">
        <f t="shared" si="30"/>
        <v>22.6463870967742</v>
      </c>
      <c r="F51" s="16" t="s">
        <v>73</v>
      </c>
      <c r="G51" s="13">
        <v>10</v>
      </c>
      <c r="H51" s="18">
        <f t="shared" si="21"/>
        <v>22.2053</v>
      </c>
      <c r="I51" s="18">
        <f t="shared" si="22"/>
        <v>295.3553</v>
      </c>
      <c r="J51" s="18">
        <f t="shared" si="23"/>
        <v>0.254152193317846</v>
      </c>
      <c r="K51" s="18">
        <f t="shared" si="31"/>
        <v>7.70910416666667</v>
      </c>
      <c r="L51" s="18">
        <f t="shared" si="32"/>
        <v>0.0770910416666667</v>
      </c>
      <c r="M51" s="13" t="s">
        <v>73</v>
      </c>
      <c r="N51" s="13"/>
      <c r="O51" s="18">
        <f t="shared" si="33"/>
        <v>0.264995508103763</v>
      </c>
      <c r="P51" s="18">
        <f t="shared" si="24"/>
        <v>0.0673491896039485</v>
      </c>
      <c r="Q51" s="25">
        <f t="shared" si="34"/>
        <v>0.00875539464851331</v>
      </c>
      <c r="R51" s="18">
        <f t="shared" si="35"/>
        <v>0.0100218354166667</v>
      </c>
      <c r="S51" s="26">
        <f t="shared" si="25"/>
        <v>0.873631853298327</v>
      </c>
      <c r="T51" s="3">
        <v>0.01</v>
      </c>
      <c r="U51" s="27">
        <f t="shared" si="26"/>
        <v>0.00873631853298327</v>
      </c>
      <c r="V51" s="26"/>
      <c r="W51" s="3"/>
      <c r="X51" s="27"/>
      <c r="Y51" s="29">
        <v>0.04</v>
      </c>
      <c r="Z51" s="3">
        <v>0.49</v>
      </c>
      <c r="AA51" s="28">
        <f t="shared" si="27"/>
        <v>0.0196</v>
      </c>
      <c r="AB51" s="3"/>
      <c r="AC51" s="3"/>
      <c r="AD51" s="28"/>
      <c r="AE51" s="26"/>
      <c r="AF51" s="3"/>
      <c r="AG51" s="27"/>
      <c r="AH51" s="26"/>
      <c r="AI51" s="3"/>
      <c r="AJ51" s="27"/>
      <c r="AK51" s="28"/>
      <c r="AL51" s="28"/>
      <c r="AM51" s="28"/>
      <c r="AN51" s="3">
        <v>0.015</v>
      </c>
      <c r="AO51" s="3">
        <v>0.5</v>
      </c>
      <c r="AP51" s="3">
        <f t="shared" si="28"/>
        <v>0.0075</v>
      </c>
      <c r="AQ51" s="1">
        <f t="shared" si="36"/>
        <v>0.0358363185329833</v>
      </c>
      <c r="AR51" s="30">
        <f t="shared" si="37"/>
        <v>7.70910416666667</v>
      </c>
      <c r="AS51" s="1">
        <f t="shared" si="38"/>
        <v>0.13</v>
      </c>
      <c r="AT51" s="2">
        <f t="shared" si="39"/>
        <v>11.2696712328768</v>
      </c>
      <c r="AU51" s="1">
        <f t="shared" si="29"/>
        <v>2711.79405206044</v>
      </c>
    </row>
    <row r="52" spans="1:47">
      <c r="A52" s="13"/>
      <c r="B52" s="13"/>
      <c r="C52" s="16">
        <v>10</v>
      </c>
      <c r="D52" s="21">
        <v>20.679064516129</v>
      </c>
      <c r="E52" s="20">
        <f t="shared" si="30"/>
        <v>22.2053</v>
      </c>
      <c r="F52" s="16" t="s">
        <v>73</v>
      </c>
      <c r="G52" s="13">
        <v>11</v>
      </c>
      <c r="H52" s="18">
        <f t="shared" si="21"/>
        <v>20.679064516129</v>
      </c>
      <c r="I52" s="18">
        <f t="shared" si="22"/>
        <v>293.829064516129</v>
      </c>
      <c r="J52" s="18">
        <f t="shared" si="23"/>
        <v>0.214154175762264</v>
      </c>
      <c r="K52" s="18">
        <f t="shared" si="31"/>
        <v>7.70910416666667</v>
      </c>
      <c r="L52" s="18">
        <f t="shared" si="32"/>
        <v>0.0770910416666667</v>
      </c>
      <c r="M52" s="13" t="s">
        <v>75</v>
      </c>
      <c r="N52" s="18">
        <f>(O51-P51)*$C$22/100</f>
        <v>0.187764002574824</v>
      </c>
      <c r="O52" s="18">
        <f t="shared" si="33"/>
        <v>0.0869733575916574</v>
      </c>
      <c r="P52" s="18">
        <f t="shared" si="24"/>
        <v>0.018625707708318</v>
      </c>
      <c r="Q52" s="25">
        <f t="shared" si="34"/>
        <v>0.00242134200208135</v>
      </c>
      <c r="R52" s="18">
        <f t="shared" si="35"/>
        <v>0.0100218354166667</v>
      </c>
      <c r="S52" s="26">
        <f t="shared" si="25"/>
        <v>0.241606642038301</v>
      </c>
      <c r="T52" s="3">
        <v>0.01</v>
      </c>
      <c r="U52" s="27">
        <f t="shared" si="26"/>
        <v>0.00241606642038301</v>
      </c>
      <c r="V52" s="26"/>
      <c r="W52" s="3"/>
      <c r="X52" s="27"/>
      <c r="Y52" s="29">
        <v>0.04</v>
      </c>
      <c r="Z52" s="3">
        <v>0.49</v>
      </c>
      <c r="AA52" s="28">
        <f t="shared" si="27"/>
        <v>0.0196</v>
      </c>
      <c r="AB52" s="3"/>
      <c r="AC52" s="3"/>
      <c r="AD52" s="28"/>
      <c r="AE52" s="26"/>
      <c r="AF52" s="3"/>
      <c r="AG52" s="27"/>
      <c r="AH52" s="26"/>
      <c r="AI52" s="3"/>
      <c r="AJ52" s="27"/>
      <c r="AL52" s="28"/>
      <c r="AM52" s="28"/>
      <c r="AN52" s="3">
        <v>0.015</v>
      </c>
      <c r="AO52" s="3">
        <v>0.5</v>
      </c>
      <c r="AP52" s="3">
        <f t="shared" si="28"/>
        <v>0.0075</v>
      </c>
      <c r="AQ52" s="1">
        <f t="shared" si="36"/>
        <v>0.029516066420383</v>
      </c>
      <c r="AR52" s="30">
        <f t="shared" si="37"/>
        <v>7.70910416666667</v>
      </c>
      <c r="AS52" s="1">
        <f t="shared" si="38"/>
        <v>0.13</v>
      </c>
      <c r="AT52" s="2">
        <f t="shared" si="39"/>
        <v>11.2696712328768</v>
      </c>
      <c r="AU52" s="1">
        <f t="shared" si="29"/>
        <v>2233.5300230504</v>
      </c>
    </row>
    <row r="53" spans="1:48">
      <c r="A53" s="13"/>
      <c r="B53" s="13"/>
      <c r="C53" s="16">
        <v>11</v>
      </c>
      <c r="D53" s="21">
        <v>15.9368333333333</v>
      </c>
      <c r="E53" s="20">
        <f t="shared" si="30"/>
        <v>20.679064516129</v>
      </c>
      <c r="F53" s="16" t="s">
        <v>75</v>
      </c>
      <c r="G53" s="13">
        <v>12</v>
      </c>
      <c r="H53" s="18">
        <f t="shared" si="21"/>
        <v>15.9368333333333</v>
      </c>
      <c r="I53" s="18">
        <f t="shared" si="22"/>
        <v>289.086833333333</v>
      </c>
      <c r="J53" s="18">
        <f t="shared" si="23"/>
        <v>0.124350133300938</v>
      </c>
      <c r="K53" s="18">
        <f t="shared" si="31"/>
        <v>7.70910416666667</v>
      </c>
      <c r="L53" s="18">
        <f t="shared" si="32"/>
        <v>0.0770910416666667</v>
      </c>
      <c r="M53" s="13" t="s">
        <v>73</v>
      </c>
      <c r="N53" s="13"/>
      <c r="O53" s="18">
        <f t="shared" si="33"/>
        <v>0.145438691550006</v>
      </c>
      <c r="P53" s="18">
        <f t="shared" si="24"/>
        <v>0.0180853206813573</v>
      </c>
      <c r="Q53" s="25">
        <f t="shared" si="34"/>
        <v>0.00235109168857644</v>
      </c>
      <c r="R53" s="18">
        <f t="shared" si="35"/>
        <v>0.0100218354166667</v>
      </c>
      <c r="S53" s="26">
        <f t="shared" si="25"/>
        <v>0.234596916715125</v>
      </c>
      <c r="T53" s="3">
        <v>0.01</v>
      </c>
      <c r="U53" s="27">
        <f t="shared" si="26"/>
        <v>0.00234596916715125</v>
      </c>
      <c r="V53" s="26"/>
      <c r="W53" s="3"/>
      <c r="X53" s="27"/>
      <c r="Y53" s="29">
        <v>0.04</v>
      </c>
      <c r="Z53" s="3">
        <v>0.49</v>
      </c>
      <c r="AA53" s="28">
        <f t="shared" si="27"/>
        <v>0.0196</v>
      </c>
      <c r="AB53" s="3"/>
      <c r="AC53" s="3"/>
      <c r="AD53" s="28"/>
      <c r="AE53" s="26"/>
      <c r="AF53" s="3"/>
      <c r="AG53" s="27"/>
      <c r="AH53" s="26"/>
      <c r="AI53" s="3"/>
      <c r="AJ53" s="27"/>
      <c r="AK53" s="28"/>
      <c r="AL53" s="28"/>
      <c r="AM53" s="28"/>
      <c r="AN53" s="3">
        <v>0.015</v>
      </c>
      <c r="AO53" s="3">
        <v>0.5</v>
      </c>
      <c r="AP53" s="3">
        <f t="shared" si="28"/>
        <v>0.0075</v>
      </c>
      <c r="AQ53" s="1">
        <f t="shared" si="36"/>
        <v>0.0294459691671513</v>
      </c>
      <c r="AR53" s="30">
        <f t="shared" si="37"/>
        <v>7.70910416666667</v>
      </c>
      <c r="AS53" s="1">
        <f t="shared" si="38"/>
        <v>0.13</v>
      </c>
      <c r="AT53" s="2">
        <f t="shared" si="39"/>
        <v>11.2696712328768</v>
      </c>
      <c r="AU53" s="1">
        <f t="shared" si="29"/>
        <v>2228.22564687111</v>
      </c>
      <c r="AV53" s="1">
        <f>SUM(AU42:AU53)</f>
        <v>24385.2208553025</v>
      </c>
    </row>
    <row r="54" spans="1:19">
      <c r="A54" s="13"/>
      <c r="B54" s="13"/>
      <c r="C54" s="16">
        <v>12</v>
      </c>
      <c r="D54" s="21">
        <v>13.4535483870968</v>
      </c>
      <c r="E54" s="20">
        <f t="shared" si="30"/>
        <v>15.9368333333333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</row>
    <row r="56" spans="19:46">
      <c r="S56" s="24" t="s">
        <v>43</v>
      </c>
      <c r="T56" s="24"/>
      <c r="U56" s="24"/>
      <c r="V56" s="24" t="s">
        <v>44</v>
      </c>
      <c r="W56" s="24" t="s">
        <v>45</v>
      </c>
      <c r="X56" s="24" t="s">
        <v>46</v>
      </c>
      <c r="Y56" s="24" t="s">
        <v>47</v>
      </c>
      <c r="Z56" s="24" t="s">
        <v>48</v>
      </c>
      <c r="AA56" s="24" t="s">
        <v>49</v>
      </c>
      <c r="AT56" s="1"/>
    </row>
    <row r="57" spans="1:46">
      <c r="A57" s="15" t="s">
        <v>11</v>
      </c>
      <c r="B57" s="15"/>
      <c r="C57" s="16" t="s">
        <v>51</v>
      </c>
      <c r="D57" s="16" t="s">
        <v>52</v>
      </c>
      <c r="E57" s="16" t="s">
        <v>53</v>
      </c>
      <c r="F57" s="16" t="s">
        <v>54</v>
      </c>
      <c r="G57" s="13" t="s">
        <v>51</v>
      </c>
      <c r="H57" s="13" t="s">
        <v>53</v>
      </c>
      <c r="I57" s="13" t="s">
        <v>55</v>
      </c>
      <c r="J57" s="13" t="s">
        <v>56</v>
      </c>
      <c r="K57" s="23" t="s">
        <v>57</v>
      </c>
      <c r="L57" s="23" t="s">
        <v>58</v>
      </c>
      <c r="M57" s="13" t="s">
        <v>59</v>
      </c>
      <c r="N57" s="23" t="s">
        <v>60</v>
      </c>
      <c r="O57" s="13" t="s">
        <v>61</v>
      </c>
      <c r="P57" s="13" t="s">
        <v>62</v>
      </c>
      <c r="Q57" s="23" t="s">
        <v>63</v>
      </c>
      <c r="R57" s="23" t="s">
        <v>64</v>
      </c>
      <c r="S57" s="4" t="s">
        <v>65</v>
      </c>
      <c r="T57" s="3" t="s">
        <v>66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T57" s="1"/>
    </row>
    <row r="58" spans="1:46">
      <c r="A58" s="13" t="s">
        <v>71</v>
      </c>
      <c r="B58" s="13">
        <v>134.758</v>
      </c>
      <c r="C58" s="16" t="s">
        <v>72</v>
      </c>
      <c r="D58" s="16">
        <v>6</v>
      </c>
      <c r="E58" s="16"/>
      <c r="F58" s="16"/>
      <c r="G58" s="13">
        <v>1</v>
      </c>
      <c r="H58" s="18">
        <f t="shared" ref="H58:H69" si="40">E59</f>
        <v>6</v>
      </c>
      <c r="I58" s="18">
        <f t="shared" ref="I58:I69" si="41">H58+273.15</f>
        <v>279.15</v>
      </c>
      <c r="J58" s="18">
        <f t="shared" ref="J58:J69" si="42">EXP(($C$16*(I58-$C$14))/($C$17*I58*$C$14))</f>
        <v>0.0374932232426917</v>
      </c>
      <c r="K58" s="18">
        <f>$B$58/12</f>
        <v>11.2298333333333</v>
      </c>
      <c r="L58" s="18">
        <f>K58*$B$59/100</f>
        <v>3.032055</v>
      </c>
      <c r="M58" s="13" t="s">
        <v>73</v>
      </c>
      <c r="N58" s="13"/>
      <c r="O58" s="18">
        <f>L58</f>
        <v>3.032055</v>
      </c>
      <c r="P58" s="18">
        <f t="shared" ref="P58:P69" si="43">O58*J58</f>
        <v>0.11368151499912</v>
      </c>
      <c r="Q58" s="25">
        <f>P58*$B$60</f>
        <v>0.0329676393497447</v>
      </c>
      <c r="R58" s="18">
        <f>L58*$B$60</f>
        <v>0.87929595</v>
      </c>
      <c r="S58" s="26">
        <f t="shared" ref="S58:S69" si="44">Q58/R58</f>
        <v>0.0374932232426917</v>
      </c>
      <c r="T58" s="3">
        <v>0.27</v>
      </c>
      <c r="U58" s="27">
        <f t="shared" ref="U58:U69" si="45">S58*T58</f>
        <v>0.0101231702755268</v>
      </c>
      <c r="V58" s="3">
        <v>180.9</v>
      </c>
      <c r="W58" s="28">
        <v>6</v>
      </c>
      <c r="X58" s="28">
        <v>3</v>
      </c>
      <c r="Y58" s="28">
        <v>0.3</v>
      </c>
      <c r="Z58" s="28">
        <v>6</v>
      </c>
      <c r="AA58" s="3">
        <v>30.2</v>
      </c>
      <c r="AB58" s="2">
        <f t="shared" ref="AB58:AB69" si="46">U58*0.67*AD58+(V58+W58+X58+Y58+Z58+AA58)/1000</f>
        <v>0.228366931984535</v>
      </c>
      <c r="AC58" s="30">
        <f t="shared" ref="AC58:AC69" si="47">$B$58/12</f>
        <v>11.2298333333333</v>
      </c>
      <c r="AD58" s="1">
        <f t="shared" ref="AD58:AD69" si="48">$B$60</f>
        <v>0.29</v>
      </c>
      <c r="AE58" s="31">
        <f>$E$7/12</f>
        <v>36.4748630136986</v>
      </c>
      <c r="AF58" s="1">
        <f t="shared" ref="AF58:AF69" si="49">AE58*10000*AC58*AB58</f>
        <v>935406.099845415</v>
      </c>
      <c r="AT58" s="1"/>
    </row>
    <row r="59" spans="1:46">
      <c r="A59" s="13" t="s">
        <v>74</v>
      </c>
      <c r="B59" s="13">
        <v>27</v>
      </c>
      <c r="C59" s="16">
        <v>1</v>
      </c>
      <c r="D59" s="19">
        <v>10.3478709677419</v>
      </c>
      <c r="E59" s="20">
        <f t="shared" ref="E59:E70" si="50">D58</f>
        <v>6</v>
      </c>
      <c r="F59" s="16" t="s">
        <v>73</v>
      </c>
      <c r="G59" s="13">
        <v>2</v>
      </c>
      <c r="H59" s="18">
        <f t="shared" si="40"/>
        <v>10.3478709677419</v>
      </c>
      <c r="I59" s="18">
        <f t="shared" si="41"/>
        <v>283.497870967742</v>
      </c>
      <c r="J59" s="18">
        <f t="shared" si="42"/>
        <v>0.0640138896231346</v>
      </c>
      <c r="K59" s="18">
        <f t="shared" ref="K59:K69" si="51">$B$58/12</f>
        <v>11.2298333333333</v>
      </c>
      <c r="L59" s="18">
        <f t="shared" ref="L59:L69" si="52">K59*$B$59/100</f>
        <v>3.032055</v>
      </c>
      <c r="M59" s="13" t="s">
        <v>73</v>
      </c>
      <c r="N59" s="13"/>
      <c r="O59" s="18">
        <f t="shared" ref="O59:O69" si="53">L59+O58-P58-N59</f>
        <v>5.95042848500088</v>
      </c>
      <c r="P59" s="18">
        <f t="shared" si="43"/>
        <v>0.380910072249202</v>
      </c>
      <c r="Q59" s="25">
        <f t="shared" ref="Q59:Q69" si="54">P59*$B$60</f>
        <v>0.110463920952269</v>
      </c>
      <c r="R59" s="18">
        <f t="shared" ref="R59:R69" si="55">L59*$B$60</f>
        <v>0.87929595</v>
      </c>
      <c r="S59" s="26">
        <f t="shared" si="44"/>
        <v>0.125627692191996</v>
      </c>
      <c r="T59" s="3">
        <v>0.27</v>
      </c>
      <c r="U59" s="27">
        <f t="shared" si="45"/>
        <v>0.0339194768918389</v>
      </c>
      <c r="V59" s="3">
        <v>180.9</v>
      </c>
      <c r="W59" s="28">
        <v>6</v>
      </c>
      <c r="X59" s="28">
        <v>3</v>
      </c>
      <c r="Y59" s="28">
        <v>0.3</v>
      </c>
      <c r="Z59" s="28">
        <v>6</v>
      </c>
      <c r="AA59" s="3">
        <v>30.2</v>
      </c>
      <c r="AB59" s="2">
        <f t="shared" si="46"/>
        <v>0.232990554360084</v>
      </c>
      <c r="AC59" s="30">
        <f t="shared" si="47"/>
        <v>11.2298333333333</v>
      </c>
      <c r="AD59" s="1">
        <f t="shared" si="48"/>
        <v>0.29</v>
      </c>
      <c r="AE59" s="31">
        <f t="shared" ref="AE58:AE69" si="56">$E$7/12</f>
        <v>36.4748630136986</v>
      </c>
      <c r="AF59" s="1">
        <f t="shared" si="49"/>
        <v>954344.763757418</v>
      </c>
      <c r="AT59" s="1"/>
    </row>
    <row r="60" spans="1:46">
      <c r="A60" s="13" t="s">
        <v>36</v>
      </c>
      <c r="B60" s="13">
        <v>0.29</v>
      </c>
      <c r="C60" s="16">
        <v>2</v>
      </c>
      <c r="D60" s="21">
        <v>9.57578571428571</v>
      </c>
      <c r="E60" s="20">
        <f t="shared" si="50"/>
        <v>10.3478709677419</v>
      </c>
      <c r="F60" s="16" t="s">
        <v>73</v>
      </c>
      <c r="G60" s="13">
        <v>3</v>
      </c>
      <c r="H60" s="18">
        <f t="shared" si="40"/>
        <v>9.57578571428571</v>
      </c>
      <c r="I60" s="18">
        <f t="shared" si="41"/>
        <v>282.725785714286</v>
      </c>
      <c r="J60" s="18">
        <f t="shared" si="42"/>
        <v>0.0582828617917105</v>
      </c>
      <c r="K60" s="18">
        <f t="shared" si="51"/>
        <v>11.2298333333333</v>
      </c>
      <c r="L60" s="18">
        <f t="shared" si="52"/>
        <v>3.032055</v>
      </c>
      <c r="M60" s="13" t="s">
        <v>73</v>
      </c>
      <c r="N60" s="13"/>
      <c r="O60" s="18">
        <f t="shared" si="53"/>
        <v>8.60157341275168</v>
      </c>
      <c r="P60" s="18">
        <f t="shared" si="43"/>
        <v>0.501324314406657</v>
      </c>
      <c r="Q60" s="25">
        <f t="shared" si="54"/>
        <v>0.145384051177931</v>
      </c>
      <c r="R60" s="18">
        <f t="shared" si="55"/>
        <v>0.87929595</v>
      </c>
      <c r="S60" s="26">
        <f t="shared" si="44"/>
        <v>0.165341431605514</v>
      </c>
      <c r="T60" s="3">
        <v>0.27</v>
      </c>
      <c r="U60" s="27">
        <f t="shared" si="45"/>
        <v>0.0446421865334888</v>
      </c>
      <c r="V60" s="3">
        <v>180.9</v>
      </c>
      <c r="W60" s="28">
        <v>6</v>
      </c>
      <c r="X60" s="28">
        <v>3</v>
      </c>
      <c r="Y60" s="28">
        <v>0.3</v>
      </c>
      <c r="Z60" s="28">
        <v>6</v>
      </c>
      <c r="AA60" s="3">
        <v>30.2</v>
      </c>
      <c r="AB60" s="2">
        <f t="shared" si="46"/>
        <v>0.235073976843457</v>
      </c>
      <c r="AC60" s="30">
        <f t="shared" si="47"/>
        <v>11.2298333333333</v>
      </c>
      <c r="AD60" s="1">
        <f t="shared" si="48"/>
        <v>0.29</v>
      </c>
      <c r="AE60" s="31">
        <f t="shared" si="56"/>
        <v>36.4748630136986</v>
      </c>
      <c r="AF60" s="1">
        <f t="shared" si="49"/>
        <v>962878.60043231</v>
      </c>
      <c r="AT60" s="1"/>
    </row>
    <row r="61" spans="1:46">
      <c r="A61" s="13"/>
      <c r="B61" s="13"/>
      <c r="C61" s="16">
        <v>3</v>
      </c>
      <c r="D61" s="21">
        <v>9.46632258064516</v>
      </c>
      <c r="E61" s="20">
        <f t="shared" si="50"/>
        <v>9.57578571428571</v>
      </c>
      <c r="F61" s="16" t="s">
        <v>73</v>
      </c>
      <c r="G61" s="13">
        <v>4</v>
      </c>
      <c r="H61" s="18">
        <f t="shared" si="40"/>
        <v>9.46632258064516</v>
      </c>
      <c r="I61" s="18">
        <f t="shared" si="41"/>
        <v>282.616322580645</v>
      </c>
      <c r="J61" s="18">
        <f t="shared" si="42"/>
        <v>0.057510592872203</v>
      </c>
      <c r="K61" s="18">
        <f t="shared" si="51"/>
        <v>11.2298333333333</v>
      </c>
      <c r="L61" s="18">
        <f t="shared" si="52"/>
        <v>3.032055</v>
      </c>
      <c r="M61" s="13" t="s">
        <v>73</v>
      </c>
      <c r="N61" s="13"/>
      <c r="O61" s="18">
        <f t="shared" si="53"/>
        <v>11.132304098345</v>
      </c>
      <c r="P61" s="18">
        <f t="shared" si="43"/>
        <v>0.640225408729477</v>
      </c>
      <c r="Q61" s="25">
        <f t="shared" si="54"/>
        <v>0.185665368531548</v>
      </c>
      <c r="R61" s="18">
        <f t="shared" si="55"/>
        <v>0.87929595</v>
      </c>
      <c r="S61" s="26">
        <f t="shared" si="44"/>
        <v>0.211152307174335</v>
      </c>
      <c r="T61" s="3">
        <v>0.27</v>
      </c>
      <c r="U61" s="27">
        <f t="shared" si="45"/>
        <v>0.0570111229370704</v>
      </c>
      <c r="V61" s="3">
        <v>180.9</v>
      </c>
      <c r="W61" s="28">
        <v>6</v>
      </c>
      <c r="X61" s="28">
        <v>3</v>
      </c>
      <c r="Y61" s="28">
        <v>0.3</v>
      </c>
      <c r="Z61" s="28">
        <v>6</v>
      </c>
      <c r="AA61" s="3">
        <v>30.2</v>
      </c>
      <c r="AB61" s="2">
        <f t="shared" si="46"/>
        <v>0.237477261186673</v>
      </c>
      <c r="AC61" s="30">
        <f t="shared" si="47"/>
        <v>11.2298333333333</v>
      </c>
      <c r="AD61" s="1">
        <f t="shared" si="48"/>
        <v>0.29</v>
      </c>
      <c r="AE61" s="31">
        <f t="shared" si="56"/>
        <v>36.4748630136986</v>
      </c>
      <c r="AF61" s="1">
        <f t="shared" si="49"/>
        <v>972722.612499957</v>
      </c>
      <c r="AT61" s="1"/>
    </row>
    <row r="62" spans="1:46">
      <c r="A62" s="13"/>
      <c r="B62" s="13"/>
      <c r="C62" s="16">
        <v>4</v>
      </c>
      <c r="D62" s="21">
        <v>12.0643666666667</v>
      </c>
      <c r="E62" s="20">
        <f t="shared" si="50"/>
        <v>9.46632258064516</v>
      </c>
      <c r="F62" s="16" t="s">
        <v>73</v>
      </c>
      <c r="G62" s="13">
        <v>5</v>
      </c>
      <c r="H62" s="18">
        <f t="shared" si="40"/>
        <v>12.0643666666667</v>
      </c>
      <c r="I62" s="18">
        <f t="shared" si="41"/>
        <v>285.214366666667</v>
      </c>
      <c r="J62" s="18">
        <f t="shared" si="42"/>
        <v>0.0787122317575309</v>
      </c>
      <c r="K62" s="18">
        <f t="shared" si="51"/>
        <v>11.2298333333333</v>
      </c>
      <c r="L62" s="18">
        <f t="shared" si="52"/>
        <v>3.032055</v>
      </c>
      <c r="M62" s="13" t="s">
        <v>75</v>
      </c>
      <c r="N62" s="18">
        <f>(O61-P61)*$C$22/100</f>
        <v>9.96747475513476</v>
      </c>
      <c r="O62" s="18">
        <f t="shared" si="53"/>
        <v>3.55665893448078</v>
      </c>
      <c r="P62" s="18">
        <f t="shared" si="43"/>
        <v>0.279952562333344</v>
      </c>
      <c r="Q62" s="25">
        <f t="shared" si="54"/>
        <v>0.0811862430766697</v>
      </c>
      <c r="R62" s="18">
        <f t="shared" si="55"/>
        <v>0.87929595</v>
      </c>
      <c r="S62" s="26">
        <f t="shared" si="44"/>
        <v>0.0923309644229223</v>
      </c>
      <c r="T62" s="3">
        <v>0.27</v>
      </c>
      <c r="U62" s="27">
        <f t="shared" si="45"/>
        <v>0.024929360394189</v>
      </c>
      <c r="V62" s="3">
        <v>180.9</v>
      </c>
      <c r="W62" s="28">
        <v>6</v>
      </c>
      <c r="X62" s="28">
        <v>3</v>
      </c>
      <c r="Y62" s="28">
        <v>0.3</v>
      </c>
      <c r="Z62" s="28">
        <v>6</v>
      </c>
      <c r="AA62" s="3">
        <v>30.2</v>
      </c>
      <c r="AB62" s="2">
        <f t="shared" si="46"/>
        <v>0.231243774724591</v>
      </c>
      <c r="AC62" s="30">
        <f t="shared" si="47"/>
        <v>11.2298333333333</v>
      </c>
      <c r="AD62" s="1">
        <f t="shared" si="48"/>
        <v>0.29</v>
      </c>
      <c r="AE62" s="31">
        <f t="shared" si="56"/>
        <v>36.4748630136986</v>
      </c>
      <c r="AF62" s="1">
        <f t="shared" si="49"/>
        <v>947189.838515279</v>
      </c>
      <c r="AT62" s="1"/>
    </row>
    <row r="63" spans="1:46">
      <c r="A63" s="13"/>
      <c r="B63" s="13"/>
      <c r="C63" s="16">
        <v>5</v>
      </c>
      <c r="D63" s="21">
        <v>15.5892258064516</v>
      </c>
      <c r="E63" s="20">
        <f t="shared" si="50"/>
        <v>12.0643666666667</v>
      </c>
      <c r="F63" s="16" t="s">
        <v>75</v>
      </c>
      <c r="G63" s="13">
        <v>6</v>
      </c>
      <c r="H63" s="18">
        <f t="shared" si="40"/>
        <v>15.5892258064516</v>
      </c>
      <c r="I63" s="18">
        <f t="shared" si="41"/>
        <v>288.739225806452</v>
      </c>
      <c r="J63" s="18">
        <f t="shared" si="42"/>
        <v>0.119408825258081</v>
      </c>
      <c r="K63" s="18">
        <f t="shared" si="51"/>
        <v>11.2298333333333</v>
      </c>
      <c r="L63" s="18">
        <f t="shared" si="52"/>
        <v>3.032055</v>
      </c>
      <c r="M63" s="13" t="s">
        <v>73</v>
      </c>
      <c r="N63" s="13"/>
      <c r="O63" s="18">
        <f t="shared" si="53"/>
        <v>6.30876137214743</v>
      </c>
      <c r="P63" s="18">
        <f t="shared" si="43"/>
        <v>0.753321784281685</v>
      </c>
      <c r="Q63" s="25">
        <f t="shared" si="54"/>
        <v>0.218463317441689</v>
      </c>
      <c r="R63" s="18">
        <f t="shared" si="55"/>
        <v>0.87929595</v>
      </c>
      <c r="S63" s="26">
        <f t="shared" si="44"/>
        <v>0.248452545973502</v>
      </c>
      <c r="T63" s="3">
        <v>0.27</v>
      </c>
      <c r="U63" s="27">
        <f t="shared" si="45"/>
        <v>0.0670821874128454</v>
      </c>
      <c r="V63" s="3">
        <v>220.1</v>
      </c>
      <c r="W63" s="28">
        <v>12.1</v>
      </c>
      <c r="X63" s="28">
        <v>4.5</v>
      </c>
      <c r="Y63" s="28">
        <v>1.5</v>
      </c>
      <c r="Z63" s="28">
        <v>6.8</v>
      </c>
      <c r="AA63" s="3">
        <v>30.2</v>
      </c>
      <c r="AB63" s="2">
        <f t="shared" si="46"/>
        <v>0.288234069014316</v>
      </c>
      <c r="AC63" s="30">
        <f t="shared" si="47"/>
        <v>11.2298333333333</v>
      </c>
      <c r="AD63" s="1">
        <f t="shared" si="48"/>
        <v>0.29</v>
      </c>
      <c r="AE63" s="31">
        <f t="shared" si="56"/>
        <v>36.4748630136986</v>
      </c>
      <c r="AF63" s="1">
        <f t="shared" si="49"/>
        <v>1180625.86380726</v>
      </c>
      <c r="AT63" s="1"/>
    </row>
    <row r="64" spans="1:46">
      <c r="A64" s="13"/>
      <c r="B64" s="13"/>
      <c r="C64" s="16">
        <v>6</v>
      </c>
      <c r="D64" s="21">
        <v>19.4441333333333</v>
      </c>
      <c r="E64" s="20">
        <f t="shared" si="50"/>
        <v>15.5892258064516</v>
      </c>
      <c r="F64" s="16" t="s">
        <v>73</v>
      </c>
      <c r="G64" s="13">
        <v>7</v>
      </c>
      <c r="H64" s="18">
        <f t="shared" si="40"/>
        <v>19.4441333333333</v>
      </c>
      <c r="I64" s="18">
        <f t="shared" si="41"/>
        <v>292.594133333333</v>
      </c>
      <c r="J64" s="18">
        <f t="shared" si="42"/>
        <v>0.186202485199717</v>
      </c>
      <c r="K64" s="18">
        <f t="shared" si="51"/>
        <v>11.2298333333333</v>
      </c>
      <c r="L64" s="18">
        <f t="shared" si="52"/>
        <v>3.032055</v>
      </c>
      <c r="M64" s="13" t="s">
        <v>73</v>
      </c>
      <c r="N64" s="13"/>
      <c r="O64" s="18">
        <f t="shared" si="53"/>
        <v>8.58749458786575</v>
      </c>
      <c r="P64" s="18">
        <f t="shared" si="43"/>
        <v>1.59901283389972</v>
      </c>
      <c r="Q64" s="25">
        <f t="shared" si="54"/>
        <v>0.463713721830919</v>
      </c>
      <c r="R64" s="18">
        <f t="shared" si="55"/>
        <v>0.87929595</v>
      </c>
      <c r="S64" s="26">
        <f t="shared" si="44"/>
        <v>0.52736933660495</v>
      </c>
      <c r="T64" s="3">
        <v>0.27</v>
      </c>
      <c r="U64" s="27">
        <f t="shared" si="45"/>
        <v>0.142389720883337</v>
      </c>
      <c r="V64" s="3">
        <v>220.1</v>
      </c>
      <c r="W64" s="28">
        <v>12.1</v>
      </c>
      <c r="X64" s="28">
        <v>4.5</v>
      </c>
      <c r="Y64" s="28">
        <v>1.5</v>
      </c>
      <c r="Z64" s="28">
        <v>6.8</v>
      </c>
      <c r="AA64" s="3">
        <v>30.2</v>
      </c>
      <c r="AB64" s="2">
        <f t="shared" si="46"/>
        <v>0.302866322767632</v>
      </c>
      <c r="AC64" s="30">
        <f t="shared" si="47"/>
        <v>11.2298333333333</v>
      </c>
      <c r="AD64" s="1">
        <f t="shared" si="48"/>
        <v>0.29</v>
      </c>
      <c r="AE64" s="31">
        <f t="shared" si="56"/>
        <v>36.4748630136986</v>
      </c>
      <c r="AF64" s="1">
        <f t="shared" si="49"/>
        <v>1240560.54566507</v>
      </c>
      <c r="AT64" s="1"/>
    </row>
    <row r="65" spans="1:46">
      <c r="A65" s="13"/>
      <c r="B65" s="13"/>
      <c r="C65" s="16">
        <v>7</v>
      </c>
      <c r="D65" s="21">
        <v>23.5913870967742</v>
      </c>
      <c r="E65" s="20">
        <f t="shared" si="50"/>
        <v>19.4441333333333</v>
      </c>
      <c r="F65" s="16" t="s">
        <v>73</v>
      </c>
      <c r="G65" s="13">
        <v>8</v>
      </c>
      <c r="H65" s="18">
        <f t="shared" si="40"/>
        <v>23.5913870967742</v>
      </c>
      <c r="I65" s="18">
        <f t="shared" si="41"/>
        <v>296.741387096774</v>
      </c>
      <c r="J65" s="18">
        <f t="shared" si="42"/>
        <v>0.296462293552466</v>
      </c>
      <c r="K65" s="18">
        <f t="shared" si="51"/>
        <v>11.2298333333333</v>
      </c>
      <c r="L65" s="18">
        <f t="shared" si="52"/>
        <v>3.032055</v>
      </c>
      <c r="M65" s="13" t="s">
        <v>73</v>
      </c>
      <c r="N65" s="13"/>
      <c r="O65" s="18">
        <f t="shared" si="53"/>
        <v>10.020536753966</v>
      </c>
      <c r="P65" s="18">
        <f t="shared" si="43"/>
        <v>2.97071130870755</v>
      </c>
      <c r="Q65" s="25">
        <f t="shared" si="54"/>
        <v>0.861506279525191</v>
      </c>
      <c r="R65" s="18">
        <f t="shared" si="55"/>
        <v>0.87929595</v>
      </c>
      <c r="S65" s="26">
        <f t="shared" si="44"/>
        <v>0.97976827884308</v>
      </c>
      <c r="T65" s="3">
        <v>0.27</v>
      </c>
      <c r="U65" s="27">
        <f t="shared" si="45"/>
        <v>0.264537435287632</v>
      </c>
      <c r="V65" s="3">
        <v>220.1</v>
      </c>
      <c r="W65" s="28">
        <v>12.1</v>
      </c>
      <c r="X65" s="28">
        <v>4.5</v>
      </c>
      <c r="Y65" s="28">
        <v>1.5</v>
      </c>
      <c r="Z65" s="28">
        <v>6.8</v>
      </c>
      <c r="AA65" s="3">
        <v>30.2</v>
      </c>
      <c r="AB65" s="2">
        <f t="shared" si="46"/>
        <v>0.326599623676387</v>
      </c>
      <c r="AC65" s="30">
        <f t="shared" si="47"/>
        <v>11.2298333333333</v>
      </c>
      <c r="AD65" s="1">
        <f t="shared" si="48"/>
        <v>0.29</v>
      </c>
      <c r="AE65" s="31">
        <f t="shared" si="56"/>
        <v>36.4748630136986</v>
      </c>
      <c r="AF65" s="1">
        <f t="shared" si="49"/>
        <v>1337773.72029852</v>
      </c>
      <c r="AT65" s="1"/>
    </row>
    <row r="66" spans="1:46">
      <c r="A66" s="13"/>
      <c r="B66" s="13"/>
      <c r="C66" s="16">
        <v>8</v>
      </c>
      <c r="D66" s="21">
        <v>22.6463870967742</v>
      </c>
      <c r="E66" s="20">
        <f t="shared" si="50"/>
        <v>23.5913870967742</v>
      </c>
      <c r="F66" s="16" t="s">
        <v>73</v>
      </c>
      <c r="G66" s="13">
        <v>9</v>
      </c>
      <c r="H66" s="18">
        <f t="shared" si="40"/>
        <v>22.6463870967742</v>
      </c>
      <c r="I66" s="18">
        <f t="shared" si="41"/>
        <v>295.796387096774</v>
      </c>
      <c r="J66" s="18">
        <f t="shared" si="42"/>
        <v>0.266958231810821</v>
      </c>
      <c r="K66" s="18">
        <f t="shared" si="51"/>
        <v>11.2298333333333</v>
      </c>
      <c r="L66" s="18">
        <f t="shared" si="52"/>
        <v>3.032055</v>
      </c>
      <c r="M66" s="13" t="s">
        <v>73</v>
      </c>
      <c r="N66" s="13"/>
      <c r="O66" s="18">
        <f t="shared" si="53"/>
        <v>10.0818804452585</v>
      </c>
      <c r="P66" s="18">
        <f t="shared" si="43"/>
        <v>2.69144097699429</v>
      </c>
      <c r="Q66" s="25">
        <f t="shared" si="54"/>
        <v>0.780517883328344</v>
      </c>
      <c r="R66" s="18">
        <f t="shared" si="55"/>
        <v>0.87929595</v>
      </c>
      <c r="S66" s="26">
        <f t="shared" si="44"/>
        <v>0.887662320437555</v>
      </c>
      <c r="T66" s="3">
        <v>0.27</v>
      </c>
      <c r="U66" s="27">
        <f t="shared" si="45"/>
        <v>0.23966882651814</v>
      </c>
      <c r="V66" s="3">
        <v>220.1</v>
      </c>
      <c r="W66" s="28">
        <v>12.1</v>
      </c>
      <c r="X66" s="28">
        <v>4.5</v>
      </c>
      <c r="Y66" s="28">
        <v>1.5</v>
      </c>
      <c r="Z66" s="28">
        <v>6.8</v>
      </c>
      <c r="AA66" s="3">
        <v>30.2</v>
      </c>
      <c r="AB66" s="2">
        <f t="shared" si="46"/>
        <v>0.321767652992475</v>
      </c>
      <c r="AC66" s="30">
        <f t="shared" si="47"/>
        <v>11.2298333333333</v>
      </c>
      <c r="AD66" s="1">
        <f t="shared" si="48"/>
        <v>0.29</v>
      </c>
      <c r="AE66" s="31">
        <f t="shared" si="56"/>
        <v>36.4748630136986</v>
      </c>
      <c r="AF66" s="1">
        <f t="shared" si="49"/>
        <v>1317981.64789676</v>
      </c>
      <c r="AT66" s="1"/>
    </row>
    <row r="67" spans="1:46">
      <c r="A67" s="13"/>
      <c r="B67" s="13"/>
      <c r="C67" s="16">
        <v>9</v>
      </c>
      <c r="D67" s="21">
        <v>22.2053</v>
      </c>
      <c r="E67" s="20">
        <f t="shared" si="50"/>
        <v>22.6463870967742</v>
      </c>
      <c r="F67" s="16" t="s">
        <v>73</v>
      </c>
      <c r="G67" s="13">
        <v>10</v>
      </c>
      <c r="H67" s="18">
        <f t="shared" si="40"/>
        <v>22.2053</v>
      </c>
      <c r="I67" s="18">
        <f t="shared" si="41"/>
        <v>295.3553</v>
      </c>
      <c r="J67" s="18">
        <f t="shared" si="42"/>
        <v>0.254152193317846</v>
      </c>
      <c r="K67" s="18">
        <f t="shared" si="51"/>
        <v>11.2298333333333</v>
      </c>
      <c r="L67" s="18">
        <f t="shared" si="52"/>
        <v>3.032055</v>
      </c>
      <c r="M67" s="13" t="s">
        <v>73</v>
      </c>
      <c r="N67" s="13"/>
      <c r="O67" s="18">
        <f t="shared" si="53"/>
        <v>10.4224944682642</v>
      </c>
      <c r="P67" s="18">
        <f t="shared" si="43"/>
        <v>2.64889982895246</v>
      </c>
      <c r="Q67" s="25">
        <f t="shared" si="54"/>
        <v>0.768180950396214</v>
      </c>
      <c r="R67" s="18">
        <f t="shared" si="55"/>
        <v>0.87929595</v>
      </c>
      <c r="S67" s="26">
        <f t="shared" si="44"/>
        <v>0.873631853298328</v>
      </c>
      <c r="T67" s="3">
        <v>0.27</v>
      </c>
      <c r="U67" s="27">
        <f t="shared" si="45"/>
        <v>0.235880600390548</v>
      </c>
      <c r="V67" s="3">
        <v>220.1</v>
      </c>
      <c r="W67" s="28">
        <v>12.1</v>
      </c>
      <c r="X67" s="28">
        <v>4.5</v>
      </c>
      <c r="Y67" s="28">
        <v>1.5</v>
      </c>
      <c r="Z67" s="28">
        <v>6.8</v>
      </c>
      <c r="AA67" s="3">
        <v>30.2</v>
      </c>
      <c r="AB67" s="2">
        <f t="shared" si="46"/>
        <v>0.321031600655883</v>
      </c>
      <c r="AC67" s="30">
        <f t="shared" si="47"/>
        <v>11.2298333333333</v>
      </c>
      <c r="AD67" s="1">
        <f t="shared" si="48"/>
        <v>0.29</v>
      </c>
      <c r="AE67" s="31">
        <f t="shared" si="56"/>
        <v>36.4748630136986</v>
      </c>
      <c r="AF67" s="1">
        <f t="shared" si="49"/>
        <v>1314966.7287074</v>
      </c>
      <c r="AT67" s="1"/>
    </row>
    <row r="68" spans="1:46">
      <c r="A68" s="13"/>
      <c r="B68" s="13"/>
      <c r="C68" s="16">
        <v>10</v>
      </c>
      <c r="D68" s="21">
        <v>20.679064516129</v>
      </c>
      <c r="E68" s="20">
        <f t="shared" si="50"/>
        <v>22.2053</v>
      </c>
      <c r="F68" s="16" t="s">
        <v>73</v>
      </c>
      <c r="G68" s="13">
        <v>11</v>
      </c>
      <c r="H68" s="18">
        <f t="shared" si="40"/>
        <v>20.679064516129</v>
      </c>
      <c r="I68" s="18">
        <f t="shared" si="41"/>
        <v>293.829064516129</v>
      </c>
      <c r="J68" s="18">
        <f t="shared" si="42"/>
        <v>0.214154175762264</v>
      </c>
      <c r="K68" s="18">
        <f t="shared" si="51"/>
        <v>11.2298333333333</v>
      </c>
      <c r="L68" s="18">
        <f t="shared" si="52"/>
        <v>3.032055</v>
      </c>
      <c r="M68" s="13" t="s">
        <v>75</v>
      </c>
      <c r="N68" s="18">
        <f>(O67-P67)*$C$22/100</f>
        <v>7.38491490734614</v>
      </c>
      <c r="O68" s="18">
        <f t="shared" si="53"/>
        <v>3.42073473196559</v>
      </c>
      <c r="P68" s="18">
        <f t="shared" si="43"/>
        <v>0.732564627025439</v>
      </c>
      <c r="Q68" s="25">
        <f t="shared" si="54"/>
        <v>0.212443741837377</v>
      </c>
      <c r="R68" s="18">
        <f t="shared" si="55"/>
        <v>0.87929595</v>
      </c>
      <c r="S68" s="26">
        <f t="shared" si="44"/>
        <v>0.2416066420383</v>
      </c>
      <c r="T68" s="3">
        <v>0.27</v>
      </c>
      <c r="U68" s="27">
        <f t="shared" si="45"/>
        <v>0.0652337933503411</v>
      </c>
      <c r="V68" s="3">
        <v>220.1</v>
      </c>
      <c r="W68" s="28">
        <v>12.1</v>
      </c>
      <c r="X68" s="28">
        <v>4.5</v>
      </c>
      <c r="Y68" s="28">
        <v>1.5</v>
      </c>
      <c r="Z68" s="28">
        <v>6.8</v>
      </c>
      <c r="AA68" s="3">
        <v>30.2</v>
      </c>
      <c r="AB68" s="2">
        <f t="shared" si="46"/>
        <v>0.287874926047971</v>
      </c>
      <c r="AC68" s="30">
        <f t="shared" si="47"/>
        <v>11.2298333333333</v>
      </c>
      <c r="AD68" s="1">
        <f t="shared" si="48"/>
        <v>0.29</v>
      </c>
      <c r="AE68" s="31">
        <f t="shared" si="56"/>
        <v>36.4748630136986</v>
      </c>
      <c r="AF68" s="1">
        <f t="shared" si="49"/>
        <v>1179154.79039695</v>
      </c>
      <c r="AT68" s="1"/>
    </row>
    <row r="69" spans="1:46">
      <c r="A69" s="13"/>
      <c r="B69" s="13"/>
      <c r="C69" s="16">
        <v>11</v>
      </c>
      <c r="D69" s="21">
        <v>15.9368333333333</v>
      </c>
      <c r="E69" s="20">
        <f t="shared" si="50"/>
        <v>20.679064516129</v>
      </c>
      <c r="F69" s="16" t="s">
        <v>75</v>
      </c>
      <c r="G69" s="13">
        <v>12</v>
      </c>
      <c r="H69" s="18">
        <f t="shared" si="40"/>
        <v>15.9368333333333</v>
      </c>
      <c r="I69" s="18">
        <f t="shared" si="41"/>
        <v>289.086833333333</v>
      </c>
      <c r="J69" s="18">
        <f t="shared" si="42"/>
        <v>0.124350133300938</v>
      </c>
      <c r="K69" s="18">
        <f t="shared" si="51"/>
        <v>11.2298333333333</v>
      </c>
      <c r="L69" s="18">
        <f t="shared" si="52"/>
        <v>3.032055</v>
      </c>
      <c r="M69" s="13" t="s">
        <v>73</v>
      </c>
      <c r="N69" s="13"/>
      <c r="O69" s="18">
        <f t="shared" si="53"/>
        <v>5.72022510494015</v>
      </c>
      <c r="P69" s="18">
        <f t="shared" si="43"/>
        <v>0.711310754310681</v>
      </c>
      <c r="Q69" s="25">
        <f t="shared" si="54"/>
        <v>0.206280118750097</v>
      </c>
      <c r="R69" s="18">
        <f t="shared" si="55"/>
        <v>0.87929595</v>
      </c>
      <c r="S69" s="26">
        <f t="shared" si="44"/>
        <v>0.234596916715126</v>
      </c>
      <c r="T69" s="3">
        <v>0.27</v>
      </c>
      <c r="U69" s="27">
        <f t="shared" si="45"/>
        <v>0.063341167513084</v>
      </c>
      <c r="V69" s="3">
        <v>180.9</v>
      </c>
      <c r="W69" s="28">
        <v>6</v>
      </c>
      <c r="X69" s="28">
        <v>3</v>
      </c>
      <c r="Y69" s="28">
        <v>0.3</v>
      </c>
      <c r="Z69" s="28">
        <v>6</v>
      </c>
      <c r="AA69" s="3">
        <v>30.2</v>
      </c>
      <c r="AB69" s="2">
        <f t="shared" si="46"/>
        <v>0.238707188847792</v>
      </c>
      <c r="AC69" s="30">
        <f t="shared" si="47"/>
        <v>11.2298333333333</v>
      </c>
      <c r="AD69" s="1">
        <f t="shared" si="48"/>
        <v>0.29</v>
      </c>
      <c r="AE69" s="31">
        <f t="shared" si="56"/>
        <v>36.4748630136986</v>
      </c>
      <c r="AF69" s="1">
        <f t="shared" si="49"/>
        <v>977760.477774852</v>
      </c>
      <c r="AG69" s="1">
        <f>SUM(AF58:AF69)</f>
        <v>13321365.6895972</v>
      </c>
      <c r="AT69" s="1"/>
    </row>
    <row r="70" spans="1:19">
      <c r="A70" s="13"/>
      <c r="B70" s="13"/>
      <c r="C70" s="16">
        <v>12</v>
      </c>
      <c r="D70" s="21">
        <v>13.4535483870968</v>
      </c>
      <c r="E70" s="20">
        <f t="shared" si="50"/>
        <v>15.9368333333333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</row>
    <row r="72" spans="19:45">
      <c r="S72" s="24" t="s">
        <v>43</v>
      </c>
      <c r="T72" s="24"/>
      <c r="U72" s="24"/>
      <c r="V72" s="24" t="s">
        <v>44</v>
      </c>
      <c r="W72" s="24"/>
      <c r="X72" s="24"/>
      <c r="Y72" s="24" t="s">
        <v>45</v>
      </c>
      <c r="Z72" s="24"/>
      <c r="AA72" s="24"/>
      <c r="AB72" s="24" t="s">
        <v>46</v>
      </c>
      <c r="AC72" s="24"/>
      <c r="AD72" s="24"/>
      <c r="AE72" s="24" t="s">
        <v>47</v>
      </c>
      <c r="AF72" s="24"/>
      <c r="AG72" s="24"/>
      <c r="AH72" s="24" t="s">
        <v>48</v>
      </c>
      <c r="AI72" s="24"/>
      <c r="AJ72" s="24"/>
      <c r="AK72" s="32" t="s">
        <v>78</v>
      </c>
      <c r="AL72" s="33"/>
      <c r="AM72" s="34"/>
      <c r="AN72" s="33" t="s">
        <v>79</v>
      </c>
      <c r="AO72" s="33"/>
      <c r="AP72" s="34"/>
      <c r="AQ72" s="24" t="s">
        <v>50</v>
      </c>
      <c r="AR72" s="24"/>
      <c r="AS72" s="24"/>
    </row>
    <row r="73" spans="1:50">
      <c r="A73" s="15" t="s">
        <v>12</v>
      </c>
      <c r="B73" s="15"/>
      <c r="C73" s="16" t="s">
        <v>51</v>
      </c>
      <c r="D73" s="16" t="s">
        <v>52</v>
      </c>
      <c r="E73" s="16" t="s">
        <v>53</v>
      </c>
      <c r="F73" s="16" t="s">
        <v>54</v>
      </c>
      <c r="G73" s="13" t="s">
        <v>51</v>
      </c>
      <c r="H73" s="13" t="s">
        <v>53</v>
      </c>
      <c r="I73" s="13" t="s">
        <v>55</v>
      </c>
      <c r="J73" s="13" t="s">
        <v>56</v>
      </c>
      <c r="K73" s="23" t="s">
        <v>57</v>
      </c>
      <c r="L73" s="23" t="s">
        <v>58</v>
      </c>
      <c r="M73" s="13" t="s">
        <v>59</v>
      </c>
      <c r="N73" s="23" t="s">
        <v>60</v>
      </c>
      <c r="O73" s="13" t="s">
        <v>61</v>
      </c>
      <c r="P73" s="13" t="s">
        <v>62</v>
      </c>
      <c r="Q73" s="23" t="s">
        <v>63</v>
      </c>
      <c r="R73" s="23" t="s">
        <v>64</v>
      </c>
      <c r="S73" s="4" t="s">
        <v>65</v>
      </c>
      <c r="T73" s="3" t="s">
        <v>66</v>
      </c>
      <c r="U73" s="3"/>
      <c r="V73" s="4" t="s">
        <v>65</v>
      </c>
      <c r="W73" s="3" t="s">
        <v>66</v>
      </c>
      <c r="X73" s="3"/>
      <c r="Y73" s="4" t="s">
        <v>65</v>
      </c>
      <c r="Z73" s="3" t="s">
        <v>66</v>
      </c>
      <c r="AA73" s="3"/>
      <c r="AB73" s="4" t="s">
        <v>65</v>
      </c>
      <c r="AC73" s="3" t="s">
        <v>66</v>
      </c>
      <c r="AD73" s="3"/>
      <c r="AE73" s="4" t="s">
        <v>65</v>
      </c>
      <c r="AF73" s="3" t="s">
        <v>66</v>
      </c>
      <c r="AG73" s="3"/>
      <c r="AH73" s="4" t="s">
        <v>65</v>
      </c>
      <c r="AI73" s="3" t="s">
        <v>66</v>
      </c>
      <c r="AJ73" s="3"/>
      <c r="AK73" s="4" t="s">
        <v>65</v>
      </c>
      <c r="AL73" s="3" t="s">
        <v>66</v>
      </c>
      <c r="AM73" s="3"/>
      <c r="AN73" s="4" t="s">
        <v>65</v>
      </c>
      <c r="AO73" s="3" t="s">
        <v>66</v>
      </c>
      <c r="AP73" s="3"/>
      <c r="AQ73" s="35" t="s">
        <v>65</v>
      </c>
      <c r="AR73" s="35" t="s">
        <v>66</v>
      </c>
      <c r="AS73" s="35"/>
      <c r="AT73" s="2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pans="1:50">
      <c r="A74" s="13" t="s">
        <v>71</v>
      </c>
      <c r="B74" s="13">
        <v>625.464</v>
      </c>
      <c r="C74" s="16" t="s">
        <v>72</v>
      </c>
      <c r="D74" s="16">
        <v>6</v>
      </c>
      <c r="E74" s="16"/>
      <c r="F74" s="16"/>
      <c r="G74" s="13">
        <v>1</v>
      </c>
      <c r="H74" s="18">
        <f t="shared" ref="H74:H85" si="57">E75</f>
        <v>6</v>
      </c>
      <c r="I74" s="18">
        <f t="shared" ref="I74:I85" si="58">H74+273.15</f>
        <v>279.15</v>
      </c>
      <c r="J74" s="18">
        <f t="shared" ref="J74:J85" si="59">EXP(($C$16*(I74-$C$14))/($C$17*I74*$C$14))</f>
        <v>0.0374932232426917</v>
      </c>
      <c r="K74" s="18">
        <f>$B$74/12</f>
        <v>52.122</v>
      </c>
      <c r="L74" s="18">
        <f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0">O74*J74</f>
        <v>0.0195422178185558</v>
      </c>
      <c r="Q74" s="25">
        <f>P74*$B$76</f>
        <v>0.0050809766328245</v>
      </c>
      <c r="R74" s="18">
        <f>L74*$B$76</f>
        <v>0.1355172</v>
      </c>
      <c r="S74" s="26">
        <f t="shared" ref="S74:S85" si="61">Q74/R74</f>
        <v>0.0374932232426917</v>
      </c>
      <c r="T74" s="3">
        <v>0.01</v>
      </c>
      <c r="U74" s="27">
        <f t="shared" ref="U74:U85" si="62">S74*T74</f>
        <v>0.000374932232426917</v>
      </c>
      <c r="V74" s="26"/>
      <c r="W74" s="3"/>
      <c r="X74" s="3"/>
      <c r="Y74" s="29"/>
      <c r="Z74" s="3"/>
      <c r="AA74" s="28"/>
      <c r="AB74" s="3"/>
      <c r="AC74" s="3"/>
      <c r="AD74" s="28"/>
      <c r="AE74" s="26">
        <v>0.001</v>
      </c>
      <c r="AF74" s="3">
        <v>0.49</v>
      </c>
      <c r="AG74" s="27">
        <f t="shared" ref="AG74:AG85" si="63">AF74*AE74</f>
        <v>0.00049</v>
      </c>
      <c r="AH74" s="36"/>
      <c r="AI74" s="3"/>
      <c r="AJ74" s="27"/>
      <c r="AK74" s="37"/>
      <c r="AL74" s="28"/>
      <c r="AM74" s="28"/>
      <c r="AN74" s="37"/>
      <c r="AO74" s="28"/>
      <c r="AP74" s="27"/>
      <c r="AQ74" s="3">
        <v>0.01</v>
      </c>
      <c r="AR74" s="3">
        <v>0.5</v>
      </c>
      <c r="AS74" s="3">
        <f t="shared" ref="AS74:AS85" si="64">AR74*AQ74</f>
        <v>0.005</v>
      </c>
      <c r="AT74" s="2">
        <f>(AS74+AM74+AD74+AA74+U74+X74+AG74+AJ74+AP74)</f>
        <v>0.00586493223242692</v>
      </c>
      <c r="AU74" s="30">
        <f>$B$74/12</f>
        <v>52.122</v>
      </c>
      <c r="AV74" s="1">
        <f>$B$76</f>
        <v>0.26</v>
      </c>
      <c r="AW74" s="2">
        <f>$E$8/12</f>
        <v>0.0158333333333333</v>
      </c>
      <c r="AX74" s="1">
        <f t="shared" ref="AX74:AX85" si="65">AW74*10000*AV74*0.67*AU74*AT74</f>
        <v>8.4314947864988</v>
      </c>
    </row>
    <row r="75" spans="1:50">
      <c r="A75" s="13" t="s">
        <v>74</v>
      </c>
      <c r="B75" s="13">
        <v>1</v>
      </c>
      <c r="C75" s="16">
        <v>1</v>
      </c>
      <c r="D75" s="19">
        <v>10.3478709677419</v>
      </c>
      <c r="E75" s="20">
        <f t="shared" ref="E75:E86" si="66">D74</f>
        <v>6</v>
      </c>
      <c r="F75" s="16" t="s">
        <v>73</v>
      </c>
      <c r="G75" s="13">
        <v>2</v>
      </c>
      <c r="H75" s="18">
        <f t="shared" si="57"/>
        <v>10.3478709677419</v>
      </c>
      <c r="I75" s="18">
        <f t="shared" si="58"/>
        <v>283.497870967742</v>
      </c>
      <c r="J75" s="18">
        <f t="shared" si="59"/>
        <v>0.0640138896231346</v>
      </c>
      <c r="K75" s="18">
        <f t="shared" ref="K75:K85" si="67">$B$74/12</f>
        <v>52.122</v>
      </c>
      <c r="L75" s="18">
        <f t="shared" ref="L75:L85" si="68">K75*$B$75/100</f>
        <v>0.52122</v>
      </c>
      <c r="M75" s="13" t="s">
        <v>73</v>
      </c>
      <c r="N75" s="13"/>
      <c r="O75" s="18">
        <f t="shared" ref="O75:O85" si="69">L75+O74-P74-N75</f>
        <v>1.02289778218144</v>
      </c>
      <c r="P75" s="18">
        <f t="shared" si="60"/>
        <v>0.0654796657243121</v>
      </c>
      <c r="Q75" s="25">
        <f t="shared" ref="Q75:Q85" si="70">P75*$B$76</f>
        <v>0.0170247130883212</v>
      </c>
      <c r="R75" s="18">
        <f t="shared" ref="R75:R85" si="71">L75*$B$76</f>
        <v>0.1355172</v>
      </c>
      <c r="S75" s="26">
        <f t="shared" si="61"/>
        <v>0.125627692191996</v>
      </c>
      <c r="T75" s="3">
        <v>0.01</v>
      </c>
      <c r="U75" s="27">
        <f t="shared" si="62"/>
        <v>0.00125627692191996</v>
      </c>
      <c r="V75" s="26"/>
      <c r="W75" s="3"/>
      <c r="X75" s="3"/>
      <c r="Y75" s="29"/>
      <c r="Z75" s="3"/>
      <c r="AA75" s="28"/>
      <c r="AB75" s="3"/>
      <c r="AC75" s="3"/>
      <c r="AD75" s="28"/>
      <c r="AE75" s="26">
        <v>0.001</v>
      </c>
      <c r="AF75" s="3">
        <v>0.49</v>
      </c>
      <c r="AG75" s="27">
        <f t="shared" si="63"/>
        <v>0.00049</v>
      </c>
      <c r="AH75" s="36"/>
      <c r="AI75" s="3"/>
      <c r="AJ75" s="27"/>
      <c r="AK75" s="37"/>
      <c r="AL75" s="28"/>
      <c r="AM75" s="28"/>
      <c r="AN75" s="37"/>
      <c r="AO75" s="28"/>
      <c r="AP75" s="27"/>
      <c r="AQ75" s="3">
        <v>0.01</v>
      </c>
      <c r="AR75" s="3">
        <v>0.5</v>
      </c>
      <c r="AS75" s="3">
        <f t="shared" si="64"/>
        <v>0.005</v>
      </c>
      <c r="AT75" s="2">
        <f t="shared" ref="AT75:AT85" si="72">(AS75+AM75+AD75+AA75+U75+X75+AG75+AJ75+AP75)</f>
        <v>0.00674627692191996</v>
      </c>
      <c r="AU75" s="30">
        <f t="shared" ref="AU75:AU85" si="73">$B$74/12</f>
        <v>52.122</v>
      </c>
      <c r="AV75" s="1">
        <f t="shared" ref="AV75:AV85" si="74">$B$76</f>
        <v>0.26</v>
      </c>
      <c r="AW75" s="2">
        <f t="shared" ref="AW75:AW85" si="75">$E$8/12</f>
        <v>0.0158333333333333</v>
      </c>
      <c r="AX75" s="1">
        <f t="shared" si="65"/>
        <v>9.69852616215274</v>
      </c>
    </row>
    <row r="76" spans="1:50">
      <c r="A76" s="13" t="s">
        <v>36</v>
      </c>
      <c r="B76" s="13">
        <v>0.26</v>
      </c>
      <c r="C76" s="16">
        <v>2</v>
      </c>
      <c r="D76" s="21">
        <v>9.57578571428571</v>
      </c>
      <c r="E76" s="20">
        <f t="shared" si="66"/>
        <v>10.3478709677419</v>
      </c>
      <c r="F76" s="16" t="s">
        <v>73</v>
      </c>
      <c r="G76" s="13">
        <v>3</v>
      </c>
      <c r="H76" s="18">
        <f t="shared" si="57"/>
        <v>9.57578571428571</v>
      </c>
      <c r="I76" s="18">
        <f t="shared" si="58"/>
        <v>282.725785714286</v>
      </c>
      <c r="J76" s="18">
        <f t="shared" si="59"/>
        <v>0.0582828617917105</v>
      </c>
      <c r="K76" s="18">
        <f t="shared" si="67"/>
        <v>52.122</v>
      </c>
      <c r="L76" s="18">
        <f t="shared" si="68"/>
        <v>0.52122</v>
      </c>
      <c r="M76" s="13" t="s">
        <v>73</v>
      </c>
      <c r="N76" s="13"/>
      <c r="O76" s="18">
        <f t="shared" si="69"/>
        <v>1.47863811645713</v>
      </c>
      <c r="P76" s="18">
        <f t="shared" si="60"/>
        <v>0.0861792609814261</v>
      </c>
      <c r="Q76" s="25">
        <f t="shared" si="70"/>
        <v>0.0224066078551708</v>
      </c>
      <c r="R76" s="18">
        <f t="shared" si="71"/>
        <v>0.1355172</v>
      </c>
      <c r="S76" s="26">
        <f t="shared" si="61"/>
        <v>0.165341431605514</v>
      </c>
      <c r="T76" s="3">
        <v>0.01</v>
      </c>
      <c r="U76" s="27">
        <f t="shared" si="62"/>
        <v>0.00165341431605514</v>
      </c>
      <c r="V76" s="26"/>
      <c r="W76" s="3"/>
      <c r="X76" s="3"/>
      <c r="Y76" s="29"/>
      <c r="Z76" s="3"/>
      <c r="AA76" s="28"/>
      <c r="AB76" s="3"/>
      <c r="AC76" s="3"/>
      <c r="AD76" s="28"/>
      <c r="AE76" s="26">
        <v>0.001</v>
      </c>
      <c r="AF76" s="3">
        <v>0.49</v>
      </c>
      <c r="AG76" s="27">
        <f t="shared" si="63"/>
        <v>0.00049</v>
      </c>
      <c r="AH76" s="36"/>
      <c r="AI76" s="3"/>
      <c r="AJ76" s="27"/>
      <c r="AK76" s="37"/>
      <c r="AL76" s="28"/>
      <c r="AM76" s="28"/>
      <c r="AN76" s="37"/>
      <c r="AO76" s="28"/>
      <c r="AP76" s="27"/>
      <c r="AQ76" s="3">
        <v>0.01</v>
      </c>
      <c r="AR76" s="3">
        <v>0.5</v>
      </c>
      <c r="AS76" s="3">
        <f t="shared" si="64"/>
        <v>0.005</v>
      </c>
      <c r="AT76" s="2">
        <f t="shared" si="72"/>
        <v>0.00714341431605514</v>
      </c>
      <c r="AU76" s="30">
        <f t="shared" si="73"/>
        <v>52.122</v>
      </c>
      <c r="AV76" s="1">
        <f t="shared" si="74"/>
        <v>0.26</v>
      </c>
      <c r="AW76" s="2">
        <f t="shared" si="75"/>
        <v>0.0158333333333333</v>
      </c>
      <c r="AX76" s="1">
        <f t="shared" si="65"/>
        <v>10.2694554986694</v>
      </c>
    </row>
    <row r="77" spans="1:50">
      <c r="A77" s="13"/>
      <c r="B77" s="13"/>
      <c r="C77" s="16">
        <v>3</v>
      </c>
      <c r="D77" s="21">
        <v>9.46632258064516</v>
      </c>
      <c r="E77" s="20">
        <f t="shared" si="66"/>
        <v>9.57578571428571</v>
      </c>
      <c r="F77" s="16" t="s">
        <v>73</v>
      </c>
      <c r="G77" s="13">
        <v>4</v>
      </c>
      <c r="H77" s="18">
        <f t="shared" si="57"/>
        <v>9.46632258064516</v>
      </c>
      <c r="I77" s="18">
        <f t="shared" si="58"/>
        <v>282.616322580645</v>
      </c>
      <c r="J77" s="18">
        <f t="shared" si="59"/>
        <v>0.057510592872203</v>
      </c>
      <c r="K77" s="18">
        <f t="shared" si="67"/>
        <v>52.122</v>
      </c>
      <c r="L77" s="18">
        <f t="shared" si="68"/>
        <v>0.52122</v>
      </c>
      <c r="M77" s="13" t="s">
        <v>73</v>
      </c>
      <c r="N77" s="13"/>
      <c r="O77" s="18">
        <f t="shared" si="69"/>
        <v>1.91367885547571</v>
      </c>
      <c r="P77" s="18">
        <f t="shared" si="60"/>
        <v>0.110056805545407</v>
      </c>
      <c r="Q77" s="25">
        <f t="shared" si="70"/>
        <v>0.0286147694418057</v>
      </c>
      <c r="R77" s="18">
        <f t="shared" si="71"/>
        <v>0.1355172</v>
      </c>
      <c r="S77" s="26">
        <f t="shared" si="61"/>
        <v>0.211152307174335</v>
      </c>
      <c r="T77" s="3">
        <v>0.01</v>
      </c>
      <c r="U77" s="27">
        <f t="shared" si="62"/>
        <v>0.00211152307174335</v>
      </c>
      <c r="V77" s="26"/>
      <c r="W77" s="3"/>
      <c r="X77" s="3"/>
      <c r="Y77" s="29"/>
      <c r="Z77" s="3"/>
      <c r="AA77" s="28"/>
      <c r="AB77" s="3"/>
      <c r="AC77" s="3"/>
      <c r="AD77" s="28"/>
      <c r="AE77" s="26">
        <v>0.001</v>
      </c>
      <c r="AF77" s="3">
        <v>0.49</v>
      </c>
      <c r="AG77" s="27">
        <f t="shared" si="63"/>
        <v>0.00049</v>
      </c>
      <c r="AH77" s="36"/>
      <c r="AI77" s="3"/>
      <c r="AJ77" s="27"/>
      <c r="AK77" s="37"/>
      <c r="AL77" s="28"/>
      <c r="AM77" s="28"/>
      <c r="AN77" s="37"/>
      <c r="AO77" s="28"/>
      <c r="AP77" s="27"/>
      <c r="AQ77" s="3">
        <v>0.01</v>
      </c>
      <c r="AR77" s="3">
        <v>0.5</v>
      </c>
      <c r="AS77" s="3">
        <f t="shared" si="64"/>
        <v>0.005</v>
      </c>
      <c r="AT77" s="2">
        <f t="shared" si="72"/>
        <v>0.00760152307174335</v>
      </c>
      <c r="AU77" s="30">
        <f t="shared" si="73"/>
        <v>52.122</v>
      </c>
      <c r="AV77" s="1">
        <f t="shared" si="74"/>
        <v>0.26</v>
      </c>
      <c r="AW77" s="2">
        <f t="shared" si="75"/>
        <v>0.0158333333333333</v>
      </c>
      <c r="AX77" s="1">
        <f t="shared" si="65"/>
        <v>10.9280379736516</v>
      </c>
    </row>
    <row r="78" spans="1:50">
      <c r="A78" s="13"/>
      <c r="B78" s="13"/>
      <c r="C78" s="16">
        <v>4</v>
      </c>
      <c r="D78" s="21">
        <v>12.0643666666667</v>
      </c>
      <c r="E78" s="20">
        <f t="shared" si="66"/>
        <v>9.46632258064516</v>
      </c>
      <c r="F78" s="16" t="s">
        <v>73</v>
      </c>
      <c r="G78" s="13">
        <v>5</v>
      </c>
      <c r="H78" s="18">
        <f t="shared" si="57"/>
        <v>12.0643666666667</v>
      </c>
      <c r="I78" s="18">
        <f t="shared" si="58"/>
        <v>285.214366666667</v>
      </c>
      <c r="J78" s="18">
        <f t="shared" si="59"/>
        <v>0.0787122317575309</v>
      </c>
      <c r="K78" s="18">
        <f t="shared" si="67"/>
        <v>52.122</v>
      </c>
      <c r="L78" s="18">
        <f t="shared" si="68"/>
        <v>0.52122</v>
      </c>
      <c r="M78" s="13" t="s">
        <v>75</v>
      </c>
      <c r="N78" s="18">
        <f>(O77-P77)*$C$22/100</f>
        <v>1.71344094743378</v>
      </c>
      <c r="O78" s="18">
        <f t="shared" si="69"/>
        <v>0.611401102496515</v>
      </c>
      <c r="P78" s="18">
        <f t="shared" si="60"/>
        <v>0.0481247452765156</v>
      </c>
      <c r="Q78" s="25">
        <f t="shared" si="70"/>
        <v>0.012512433771894</v>
      </c>
      <c r="R78" s="18">
        <f t="shared" si="71"/>
        <v>0.1355172</v>
      </c>
      <c r="S78" s="26">
        <f t="shared" si="61"/>
        <v>0.0923309644229223</v>
      </c>
      <c r="T78" s="3">
        <v>0.01</v>
      </c>
      <c r="U78" s="27">
        <f t="shared" si="62"/>
        <v>0.000923309644229223</v>
      </c>
      <c r="V78" s="26"/>
      <c r="W78" s="3"/>
      <c r="X78" s="3"/>
      <c r="Y78" s="29"/>
      <c r="Z78" s="3"/>
      <c r="AA78" s="28"/>
      <c r="AB78" s="3"/>
      <c r="AC78" s="3"/>
      <c r="AD78" s="28"/>
      <c r="AE78" s="26">
        <v>0.005</v>
      </c>
      <c r="AF78" s="3">
        <v>0.49</v>
      </c>
      <c r="AG78" s="27">
        <f t="shared" si="63"/>
        <v>0.00245</v>
      </c>
      <c r="AH78" s="36"/>
      <c r="AI78" s="3"/>
      <c r="AJ78" s="27"/>
      <c r="AK78" s="37"/>
      <c r="AL78" s="28"/>
      <c r="AM78" s="28"/>
      <c r="AN78" s="37"/>
      <c r="AO78" s="28"/>
      <c r="AP78" s="27"/>
      <c r="AQ78" s="3">
        <v>0.015</v>
      </c>
      <c r="AR78" s="3">
        <v>0.5</v>
      </c>
      <c r="AS78" s="3">
        <f t="shared" si="64"/>
        <v>0.0075</v>
      </c>
      <c r="AT78" s="2">
        <f t="shared" si="72"/>
        <v>0.0108733096442292</v>
      </c>
      <c r="AU78" s="30">
        <f t="shared" si="73"/>
        <v>52.122</v>
      </c>
      <c r="AV78" s="1">
        <f t="shared" si="74"/>
        <v>0.26</v>
      </c>
      <c r="AW78" s="2">
        <f t="shared" si="75"/>
        <v>0.0158333333333333</v>
      </c>
      <c r="AX78" s="1">
        <f t="shared" si="65"/>
        <v>15.6315964011351</v>
      </c>
    </row>
    <row r="79" spans="1:50">
      <c r="A79" s="13"/>
      <c r="B79" s="13"/>
      <c r="C79" s="16">
        <v>5</v>
      </c>
      <c r="D79" s="21">
        <v>15.5892258064516</v>
      </c>
      <c r="E79" s="20">
        <f t="shared" si="66"/>
        <v>12.0643666666667</v>
      </c>
      <c r="F79" s="16" t="s">
        <v>75</v>
      </c>
      <c r="G79" s="13">
        <v>6</v>
      </c>
      <c r="H79" s="18">
        <f t="shared" si="57"/>
        <v>15.5892258064516</v>
      </c>
      <c r="I79" s="18">
        <f t="shared" si="58"/>
        <v>288.739225806452</v>
      </c>
      <c r="J79" s="18">
        <f t="shared" si="59"/>
        <v>0.119408825258081</v>
      </c>
      <c r="K79" s="18">
        <f t="shared" si="67"/>
        <v>52.122</v>
      </c>
      <c r="L79" s="18">
        <f t="shared" si="68"/>
        <v>0.52122</v>
      </c>
      <c r="M79" s="13" t="s">
        <v>73</v>
      </c>
      <c r="N79" s="13"/>
      <c r="O79" s="18">
        <f t="shared" si="69"/>
        <v>1.08449635722</v>
      </c>
      <c r="P79" s="18">
        <f t="shared" si="60"/>
        <v>0.129498436012309</v>
      </c>
      <c r="Q79" s="25">
        <f t="shared" si="70"/>
        <v>0.0336695933632002</v>
      </c>
      <c r="R79" s="18">
        <f t="shared" si="71"/>
        <v>0.1355172</v>
      </c>
      <c r="S79" s="26">
        <f t="shared" si="61"/>
        <v>0.248452545973502</v>
      </c>
      <c r="T79" s="3">
        <v>0.01</v>
      </c>
      <c r="U79" s="27">
        <f t="shared" si="62"/>
        <v>0.00248452545973502</v>
      </c>
      <c r="V79" s="26"/>
      <c r="W79" s="3"/>
      <c r="X79" s="3"/>
      <c r="Y79" s="29"/>
      <c r="Z79" s="3"/>
      <c r="AA79" s="28"/>
      <c r="AB79" s="3"/>
      <c r="AC79" s="3"/>
      <c r="AD79" s="28"/>
      <c r="AE79" s="26">
        <v>0.005</v>
      </c>
      <c r="AF79" s="3">
        <v>0.49</v>
      </c>
      <c r="AG79" s="27">
        <f t="shared" si="63"/>
        <v>0.00245</v>
      </c>
      <c r="AH79" s="36"/>
      <c r="AI79" s="3"/>
      <c r="AJ79" s="27"/>
      <c r="AK79" s="37"/>
      <c r="AL79" s="28"/>
      <c r="AM79" s="28"/>
      <c r="AN79" s="37"/>
      <c r="AO79" s="28"/>
      <c r="AP79" s="27"/>
      <c r="AQ79" s="3">
        <v>0.015</v>
      </c>
      <c r="AR79" s="3">
        <v>0.5</v>
      </c>
      <c r="AS79" s="3">
        <f t="shared" si="64"/>
        <v>0.0075</v>
      </c>
      <c r="AT79" s="2">
        <f t="shared" si="72"/>
        <v>0.012434525459735</v>
      </c>
      <c r="AU79" s="30">
        <f t="shared" si="73"/>
        <v>52.122</v>
      </c>
      <c r="AV79" s="1">
        <f t="shared" si="74"/>
        <v>0.26</v>
      </c>
      <c r="AW79" s="2">
        <f t="shared" si="75"/>
        <v>0.0158333333333333</v>
      </c>
      <c r="AX79" s="1">
        <f t="shared" si="65"/>
        <v>17.8760184144461</v>
      </c>
    </row>
    <row r="80" spans="1:50">
      <c r="A80" s="13"/>
      <c r="B80" s="13"/>
      <c r="C80" s="16">
        <v>6</v>
      </c>
      <c r="D80" s="21">
        <v>19.4441333333333</v>
      </c>
      <c r="E80" s="20">
        <f t="shared" si="66"/>
        <v>15.5892258064516</v>
      </c>
      <c r="F80" s="16" t="s">
        <v>73</v>
      </c>
      <c r="G80" s="13">
        <v>7</v>
      </c>
      <c r="H80" s="18">
        <f t="shared" si="57"/>
        <v>19.4441333333333</v>
      </c>
      <c r="I80" s="18">
        <f t="shared" si="58"/>
        <v>292.594133333333</v>
      </c>
      <c r="J80" s="18">
        <f t="shared" si="59"/>
        <v>0.186202485199717</v>
      </c>
      <c r="K80" s="18">
        <f t="shared" si="67"/>
        <v>52.122</v>
      </c>
      <c r="L80" s="18">
        <f t="shared" si="68"/>
        <v>0.52122</v>
      </c>
      <c r="M80" s="13" t="s">
        <v>73</v>
      </c>
      <c r="N80" s="13"/>
      <c r="O80" s="18">
        <f t="shared" si="69"/>
        <v>1.47621792120769</v>
      </c>
      <c r="P80" s="18">
        <f t="shared" si="60"/>
        <v>0.274875445625232</v>
      </c>
      <c r="Q80" s="25">
        <f t="shared" si="70"/>
        <v>0.0714676158625603</v>
      </c>
      <c r="R80" s="18">
        <f t="shared" si="71"/>
        <v>0.1355172</v>
      </c>
      <c r="S80" s="26">
        <f t="shared" si="61"/>
        <v>0.52736933660495</v>
      </c>
      <c r="T80" s="3">
        <v>0.01</v>
      </c>
      <c r="U80" s="27">
        <f t="shared" si="62"/>
        <v>0.0052736933660495</v>
      </c>
      <c r="V80" s="26"/>
      <c r="W80" s="3"/>
      <c r="X80" s="3"/>
      <c r="Y80" s="29"/>
      <c r="Z80" s="3"/>
      <c r="AA80" s="28"/>
      <c r="AB80" s="3"/>
      <c r="AC80" s="3"/>
      <c r="AD80" s="28"/>
      <c r="AE80" s="26">
        <v>0.005</v>
      </c>
      <c r="AF80" s="3">
        <v>0.49</v>
      </c>
      <c r="AG80" s="27">
        <f t="shared" si="63"/>
        <v>0.00245</v>
      </c>
      <c r="AH80" s="36"/>
      <c r="AI80" s="3"/>
      <c r="AJ80" s="27"/>
      <c r="AK80" s="37"/>
      <c r="AL80" s="28"/>
      <c r="AM80" s="28"/>
      <c r="AN80" s="37"/>
      <c r="AO80" s="28"/>
      <c r="AP80" s="27"/>
      <c r="AQ80" s="3">
        <v>0.015</v>
      </c>
      <c r="AR80" s="3">
        <v>0.5</v>
      </c>
      <c r="AS80" s="3">
        <f t="shared" si="64"/>
        <v>0.0075</v>
      </c>
      <c r="AT80" s="2">
        <f t="shared" si="72"/>
        <v>0.0152236933660495</v>
      </c>
      <c r="AU80" s="30">
        <f t="shared" si="73"/>
        <v>52.122</v>
      </c>
      <c r="AV80" s="1">
        <f t="shared" si="74"/>
        <v>0.26</v>
      </c>
      <c r="AW80" s="2">
        <f t="shared" si="75"/>
        <v>0.0158333333333333</v>
      </c>
      <c r="AX80" s="1">
        <f t="shared" si="65"/>
        <v>21.8857586345866</v>
      </c>
    </row>
    <row r="81" spans="1:50">
      <c r="A81" s="13"/>
      <c r="B81" s="13"/>
      <c r="C81" s="16">
        <v>7</v>
      </c>
      <c r="D81" s="21">
        <v>23.5913870967742</v>
      </c>
      <c r="E81" s="20">
        <f t="shared" si="66"/>
        <v>19.4441333333333</v>
      </c>
      <c r="F81" s="16" t="s">
        <v>73</v>
      </c>
      <c r="G81" s="13">
        <v>8</v>
      </c>
      <c r="H81" s="18">
        <f t="shared" si="57"/>
        <v>23.5913870967742</v>
      </c>
      <c r="I81" s="18">
        <f t="shared" si="58"/>
        <v>296.741387096774</v>
      </c>
      <c r="J81" s="18">
        <f t="shared" si="59"/>
        <v>0.296462293552466</v>
      </c>
      <c r="K81" s="18">
        <f t="shared" si="67"/>
        <v>52.122</v>
      </c>
      <c r="L81" s="18">
        <f t="shared" si="68"/>
        <v>0.52122</v>
      </c>
      <c r="M81" s="13" t="s">
        <v>73</v>
      </c>
      <c r="N81" s="13"/>
      <c r="O81" s="18">
        <f t="shared" si="69"/>
        <v>1.72256247558246</v>
      </c>
      <c r="P81" s="18">
        <f t="shared" si="60"/>
        <v>0.51067482229859</v>
      </c>
      <c r="Q81" s="25">
        <f t="shared" si="70"/>
        <v>0.132775453797633</v>
      </c>
      <c r="R81" s="18">
        <f t="shared" si="71"/>
        <v>0.1355172</v>
      </c>
      <c r="S81" s="26">
        <f t="shared" si="61"/>
        <v>0.97976827884308</v>
      </c>
      <c r="T81" s="3">
        <v>0.01</v>
      </c>
      <c r="U81" s="27">
        <f t="shared" si="62"/>
        <v>0.0097976827884308</v>
      </c>
      <c r="V81" s="26"/>
      <c r="W81" s="3"/>
      <c r="X81" s="3"/>
      <c r="Y81" s="29"/>
      <c r="Z81" s="3"/>
      <c r="AA81" s="28"/>
      <c r="AB81" s="3"/>
      <c r="AC81" s="3"/>
      <c r="AD81" s="28"/>
      <c r="AE81" s="26">
        <v>0.005</v>
      </c>
      <c r="AF81" s="3">
        <v>0.49</v>
      </c>
      <c r="AG81" s="27">
        <f t="shared" si="63"/>
        <v>0.00245</v>
      </c>
      <c r="AH81" s="36"/>
      <c r="AI81" s="3"/>
      <c r="AJ81" s="27"/>
      <c r="AK81" s="37"/>
      <c r="AL81" s="28"/>
      <c r="AM81" s="28"/>
      <c r="AN81" s="37"/>
      <c r="AO81" s="28"/>
      <c r="AP81" s="27"/>
      <c r="AQ81" s="3">
        <v>0.015</v>
      </c>
      <c r="AR81" s="3">
        <v>0.5</v>
      </c>
      <c r="AS81" s="3">
        <f t="shared" si="64"/>
        <v>0.0075</v>
      </c>
      <c r="AT81" s="2">
        <f t="shared" si="72"/>
        <v>0.0197476827884308</v>
      </c>
      <c r="AU81" s="30">
        <f t="shared" si="73"/>
        <v>52.122</v>
      </c>
      <c r="AV81" s="1">
        <f t="shared" si="74"/>
        <v>0.26</v>
      </c>
      <c r="AW81" s="2">
        <f t="shared" si="75"/>
        <v>0.0158333333333333</v>
      </c>
      <c r="AX81" s="1">
        <f t="shared" si="65"/>
        <v>28.3894984421989</v>
      </c>
    </row>
    <row r="82" spans="1:50">
      <c r="A82" s="13"/>
      <c r="B82" s="13"/>
      <c r="C82" s="16">
        <v>8</v>
      </c>
      <c r="D82" s="21">
        <v>22.6463870967742</v>
      </c>
      <c r="E82" s="20">
        <f t="shared" si="66"/>
        <v>23.5913870967742</v>
      </c>
      <c r="F82" s="16" t="s">
        <v>73</v>
      </c>
      <c r="G82" s="13">
        <v>9</v>
      </c>
      <c r="H82" s="18">
        <f t="shared" si="57"/>
        <v>22.6463870967742</v>
      </c>
      <c r="I82" s="18">
        <f t="shared" si="58"/>
        <v>295.796387096774</v>
      </c>
      <c r="J82" s="18">
        <f t="shared" si="59"/>
        <v>0.266958231810821</v>
      </c>
      <c r="K82" s="18">
        <f t="shared" si="67"/>
        <v>52.122</v>
      </c>
      <c r="L82" s="18">
        <f t="shared" si="68"/>
        <v>0.52122</v>
      </c>
      <c r="M82" s="13" t="s">
        <v>73</v>
      </c>
      <c r="N82" s="13"/>
      <c r="O82" s="18">
        <f t="shared" si="69"/>
        <v>1.73310765328387</v>
      </c>
      <c r="P82" s="18">
        <f t="shared" si="60"/>
        <v>0.462667354658462</v>
      </c>
      <c r="Q82" s="25">
        <f t="shared" si="70"/>
        <v>0.1202935122112</v>
      </c>
      <c r="R82" s="18">
        <f t="shared" si="71"/>
        <v>0.1355172</v>
      </c>
      <c r="S82" s="26">
        <f t="shared" si="61"/>
        <v>0.887662320437555</v>
      </c>
      <c r="T82" s="3">
        <v>0.01</v>
      </c>
      <c r="U82" s="27">
        <f t="shared" si="62"/>
        <v>0.00887662320437555</v>
      </c>
      <c r="V82" s="26"/>
      <c r="W82" s="3"/>
      <c r="X82" s="3"/>
      <c r="Y82" s="29"/>
      <c r="Z82" s="3"/>
      <c r="AA82" s="28"/>
      <c r="AB82" s="3"/>
      <c r="AC82" s="3"/>
      <c r="AD82" s="28"/>
      <c r="AE82" s="26">
        <v>0.005</v>
      </c>
      <c r="AF82" s="3">
        <v>0.49</v>
      </c>
      <c r="AG82" s="27">
        <f t="shared" si="63"/>
        <v>0.00245</v>
      </c>
      <c r="AH82" s="36"/>
      <c r="AI82" s="3"/>
      <c r="AJ82" s="27"/>
      <c r="AK82" s="37"/>
      <c r="AL82" s="28"/>
      <c r="AM82" s="28"/>
      <c r="AN82" s="37"/>
      <c r="AO82" s="28"/>
      <c r="AP82" s="27"/>
      <c r="AQ82" s="3">
        <v>0.015</v>
      </c>
      <c r="AR82" s="3">
        <v>0.5</v>
      </c>
      <c r="AS82" s="3">
        <f t="shared" si="64"/>
        <v>0.0075</v>
      </c>
      <c r="AT82" s="2">
        <f t="shared" si="72"/>
        <v>0.0188266232043755</v>
      </c>
      <c r="AU82" s="30">
        <f t="shared" si="73"/>
        <v>52.122</v>
      </c>
      <c r="AV82" s="1">
        <f t="shared" si="74"/>
        <v>0.26</v>
      </c>
      <c r="AW82" s="2">
        <f t="shared" si="75"/>
        <v>0.0158333333333333</v>
      </c>
      <c r="AX82" s="1">
        <f t="shared" si="65"/>
        <v>27.0653724722381</v>
      </c>
    </row>
    <row r="83" spans="1:50">
      <c r="A83" s="13"/>
      <c r="B83" s="13"/>
      <c r="C83" s="16">
        <v>9</v>
      </c>
      <c r="D83" s="21">
        <v>22.2053</v>
      </c>
      <c r="E83" s="20">
        <f t="shared" si="66"/>
        <v>22.6463870967742</v>
      </c>
      <c r="F83" s="16" t="s">
        <v>73</v>
      </c>
      <c r="G83" s="13">
        <v>10</v>
      </c>
      <c r="H83" s="18">
        <f t="shared" si="57"/>
        <v>22.2053</v>
      </c>
      <c r="I83" s="18">
        <f t="shared" si="58"/>
        <v>295.3553</v>
      </c>
      <c r="J83" s="18">
        <f t="shared" si="59"/>
        <v>0.254152193317846</v>
      </c>
      <c r="K83" s="18">
        <f t="shared" si="67"/>
        <v>52.122</v>
      </c>
      <c r="L83" s="18">
        <f t="shared" si="68"/>
        <v>0.52122</v>
      </c>
      <c r="M83" s="13" t="s">
        <v>73</v>
      </c>
      <c r="N83" s="13"/>
      <c r="O83" s="18">
        <f t="shared" si="69"/>
        <v>1.79166029862541</v>
      </c>
      <c r="P83" s="18">
        <f t="shared" si="60"/>
        <v>0.455354394576155</v>
      </c>
      <c r="Q83" s="25">
        <f t="shared" si="70"/>
        <v>0.1183921425898</v>
      </c>
      <c r="R83" s="18">
        <f t="shared" si="71"/>
        <v>0.1355172</v>
      </c>
      <c r="S83" s="26">
        <f t="shared" si="61"/>
        <v>0.873631853298328</v>
      </c>
      <c r="T83" s="3">
        <v>0.01</v>
      </c>
      <c r="U83" s="27">
        <f t="shared" si="62"/>
        <v>0.00873631853298328</v>
      </c>
      <c r="V83" s="26"/>
      <c r="W83" s="3"/>
      <c r="X83" s="3"/>
      <c r="Y83" s="29"/>
      <c r="Z83" s="3"/>
      <c r="AA83" s="28"/>
      <c r="AB83" s="3"/>
      <c r="AC83" s="3"/>
      <c r="AD83" s="28"/>
      <c r="AE83" s="26">
        <v>0.005</v>
      </c>
      <c r="AF83" s="3">
        <v>0.49</v>
      </c>
      <c r="AG83" s="27">
        <f t="shared" si="63"/>
        <v>0.00245</v>
      </c>
      <c r="AH83" s="36"/>
      <c r="AI83" s="3"/>
      <c r="AJ83" s="27"/>
      <c r="AK83" s="37"/>
      <c r="AL83" s="28"/>
      <c r="AM83" s="28"/>
      <c r="AN83" s="37"/>
      <c r="AO83" s="28"/>
      <c r="AP83" s="27"/>
      <c r="AQ83" s="3">
        <v>0.015</v>
      </c>
      <c r="AR83" s="3">
        <v>0.5</v>
      </c>
      <c r="AS83" s="3">
        <f t="shared" si="64"/>
        <v>0.0075</v>
      </c>
      <c r="AT83" s="2">
        <f t="shared" si="72"/>
        <v>0.0186863185329833</v>
      </c>
      <c r="AU83" s="30">
        <f t="shared" si="73"/>
        <v>52.122</v>
      </c>
      <c r="AV83" s="1">
        <f t="shared" si="74"/>
        <v>0.26</v>
      </c>
      <c r="AW83" s="2">
        <f t="shared" si="75"/>
        <v>0.0158333333333333</v>
      </c>
      <c r="AX83" s="1">
        <f t="shared" si="65"/>
        <v>26.8636688449013</v>
      </c>
    </row>
    <row r="84" spans="1:50">
      <c r="A84" s="13"/>
      <c r="B84" s="13"/>
      <c r="C84" s="16">
        <v>10</v>
      </c>
      <c r="D84" s="21">
        <v>20.679064516129</v>
      </c>
      <c r="E84" s="20">
        <f t="shared" si="66"/>
        <v>22.2053</v>
      </c>
      <c r="F84" s="16" t="s">
        <v>73</v>
      </c>
      <c r="G84" s="13">
        <v>11</v>
      </c>
      <c r="H84" s="18">
        <f t="shared" si="57"/>
        <v>20.679064516129</v>
      </c>
      <c r="I84" s="18">
        <f t="shared" si="58"/>
        <v>293.829064516129</v>
      </c>
      <c r="J84" s="18">
        <f t="shared" si="59"/>
        <v>0.214154175762264</v>
      </c>
      <c r="K84" s="18">
        <f t="shared" si="67"/>
        <v>52.122</v>
      </c>
      <c r="L84" s="18">
        <f t="shared" si="68"/>
        <v>0.52122</v>
      </c>
      <c r="M84" s="13" t="s">
        <v>75</v>
      </c>
      <c r="N84" s="18">
        <f>(O83-P83)*$C$22/100</f>
        <v>1.26949060884679</v>
      </c>
      <c r="O84" s="18">
        <f t="shared" si="69"/>
        <v>0.588035295202463</v>
      </c>
      <c r="P84" s="18">
        <f t="shared" si="60"/>
        <v>0.125930213963203</v>
      </c>
      <c r="Q84" s="25">
        <f t="shared" si="70"/>
        <v>0.0327418556304328</v>
      </c>
      <c r="R84" s="18">
        <f t="shared" si="71"/>
        <v>0.1355172</v>
      </c>
      <c r="S84" s="26">
        <f t="shared" si="61"/>
        <v>0.2416066420383</v>
      </c>
      <c r="T84" s="3">
        <v>0.01</v>
      </c>
      <c r="U84" s="27">
        <f t="shared" si="62"/>
        <v>0.002416066420383</v>
      </c>
      <c r="V84" s="26"/>
      <c r="W84" s="3"/>
      <c r="X84" s="3"/>
      <c r="Y84" s="29"/>
      <c r="Z84" s="3"/>
      <c r="AA84" s="28"/>
      <c r="AB84" s="3"/>
      <c r="AC84" s="3"/>
      <c r="AD84" s="28"/>
      <c r="AE84" s="26">
        <v>0.005</v>
      </c>
      <c r="AF84" s="3">
        <v>0.49</v>
      </c>
      <c r="AG84" s="27">
        <f t="shared" si="63"/>
        <v>0.00245</v>
      </c>
      <c r="AH84" s="36"/>
      <c r="AI84" s="3"/>
      <c r="AJ84" s="27"/>
      <c r="AK84" s="37"/>
      <c r="AL84" s="28"/>
      <c r="AM84" s="28"/>
      <c r="AN84" s="37"/>
      <c r="AO84" s="28"/>
      <c r="AP84" s="27"/>
      <c r="AQ84" s="3">
        <v>0.015</v>
      </c>
      <c r="AR84" s="3">
        <v>0.5</v>
      </c>
      <c r="AS84" s="3">
        <f t="shared" si="64"/>
        <v>0.0075</v>
      </c>
      <c r="AT84" s="2">
        <f t="shared" si="72"/>
        <v>0.012366066420383</v>
      </c>
      <c r="AU84" s="30">
        <f t="shared" si="73"/>
        <v>52.122</v>
      </c>
      <c r="AV84" s="1">
        <f t="shared" si="74"/>
        <v>0.26</v>
      </c>
      <c r="AW84" s="2">
        <f t="shared" si="75"/>
        <v>0.0158333333333333</v>
      </c>
      <c r="AX84" s="1">
        <f t="shared" si="65"/>
        <v>17.7776009032951</v>
      </c>
    </row>
    <row r="85" spans="1:51">
      <c r="A85" s="13"/>
      <c r="B85" s="13"/>
      <c r="C85" s="16">
        <v>11</v>
      </c>
      <c r="D85" s="21">
        <v>15.9368333333333</v>
      </c>
      <c r="E85" s="20">
        <f t="shared" si="66"/>
        <v>20.679064516129</v>
      </c>
      <c r="F85" s="16" t="s">
        <v>75</v>
      </c>
      <c r="G85" s="13">
        <v>12</v>
      </c>
      <c r="H85" s="18">
        <f t="shared" si="57"/>
        <v>15.9368333333333</v>
      </c>
      <c r="I85" s="18">
        <f t="shared" si="58"/>
        <v>289.086833333333</v>
      </c>
      <c r="J85" s="18">
        <f t="shared" si="59"/>
        <v>0.124350133300938</v>
      </c>
      <c r="K85" s="18">
        <f t="shared" si="67"/>
        <v>52.122</v>
      </c>
      <c r="L85" s="18">
        <f t="shared" si="68"/>
        <v>0.52122</v>
      </c>
      <c r="M85" s="13" t="s">
        <v>73</v>
      </c>
      <c r="N85" s="13"/>
      <c r="O85" s="18">
        <f t="shared" si="69"/>
        <v>0.98332508123926</v>
      </c>
      <c r="P85" s="18">
        <f t="shared" si="60"/>
        <v>0.122276604930258</v>
      </c>
      <c r="Q85" s="25">
        <f t="shared" si="70"/>
        <v>0.0317919172818671</v>
      </c>
      <c r="R85" s="18">
        <f t="shared" si="71"/>
        <v>0.1355172</v>
      </c>
      <c r="S85" s="26">
        <f t="shared" si="61"/>
        <v>0.234596916715126</v>
      </c>
      <c r="T85" s="3">
        <v>0.01</v>
      </c>
      <c r="U85" s="27">
        <f t="shared" si="62"/>
        <v>0.00234596916715126</v>
      </c>
      <c r="V85" s="26"/>
      <c r="W85" s="3"/>
      <c r="X85" s="3"/>
      <c r="Y85" s="29"/>
      <c r="Z85" s="3"/>
      <c r="AA85" s="28"/>
      <c r="AB85" s="3"/>
      <c r="AC85" s="3"/>
      <c r="AD85" s="28"/>
      <c r="AE85" s="26">
        <v>0.005</v>
      </c>
      <c r="AF85" s="3">
        <v>0.49</v>
      </c>
      <c r="AG85" s="27">
        <f t="shared" si="63"/>
        <v>0.00245</v>
      </c>
      <c r="AH85" s="36"/>
      <c r="AI85" s="3"/>
      <c r="AJ85" s="27"/>
      <c r="AK85" s="37"/>
      <c r="AL85" s="28"/>
      <c r="AM85" s="28"/>
      <c r="AN85" s="37"/>
      <c r="AO85" s="28"/>
      <c r="AP85" s="27"/>
      <c r="AQ85" s="3">
        <v>0.015</v>
      </c>
      <c r="AR85" s="3">
        <v>0.5</v>
      </c>
      <c r="AS85" s="3">
        <f t="shared" si="64"/>
        <v>0.0075</v>
      </c>
      <c r="AT85" s="2">
        <f t="shared" si="72"/>
        <v>0.0122959691671513</v>
      </c>
      <c r="AU85" s="30">
        <f t="shared" si="73"/>
        <v>52.122</v>
      </c>
      <c r="AV85" s="1">
        <f t="shared" si="74"/>
        <v>0.26</v>
      </c>
      <c r="AW85" s="2">
        <f t="shared" si="75"/>
        <v>0.0158333333333333</v>
      </c>
      <c r="AX85" s="1">
        <f t="shared" si="65"/>
        <v>17.6768282768181</v>
      </c>
      <c r="AY85" s="1">
        <f>SUM(AX74:AX85)</f>
        <v>212.493856810592</v>
      </c>
    </row>
    <row r="86" spans="1:19">
      <c r="A86" s="13"/>
      <c r="B86" s="13"/>
      <c r="C86" s="16">
        <v>12</v>
      </c>
      <c r="D86" s="21">
        <v>13.4535483870968</v>
      </c>
      <c r="E86" s="20">
        <f t="shared" si="66"/>
        <v>15.9368333333333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</row>
    <row r="88" spans="19:45">
      <c r="S88" s="24" t="s">
        <v>43</v>
      </c>
      <c r="T88" s="24"/>
      <c r="U88" s="24"/>
      <c r="V88" s="24" t="s">
        <v>44</v>
      </c>
      <c r="W88" s="24"/>
      <c r="X88" s="24"/>
      <c r="Y88" s="24" t="s">
        <v>45</v>
      </c>
      <c r="Z88" s="24"/>
      <c r="AA88" s="24"/>
      <c r="AB88" s="24" t="s">
        <v>46</v>
      </c>
      <c r="AC88" s="24"/>
      <c r="AD88" s="24"/>
      <c r="AE88" s="24" t="s">
        <v>47</v>
      </c>
      <c r="AF88" s="24"/>
      <c r="AG88" s="24"/>
      <c r="AH88" s="24" t="s">
        <v>48</v>
      </c>
      <c r="AI88" s="24"/>
      <c r="AJ88" s="24"/>
      <c r="AK88" s="32" t="s">
        <v>78</v>
      </c>
      <c r="AL88" s="33"/>
      <c r="AM88" s="34"/>
      <c r="AN88" s="33" t="s">
        <v>79</v>
      </c>
      <c r="AO88" s="33"/>
      <c r="AP88" s="34"/>
      <c r="AQ88" s="24" t="s">
        <v>50</v>
      </c>
      <c r="AR88" s="24"/>
      <c r="AS88" s="24"/>
    </row>
    <row r="89" spans="1:53">
      <c r="A89" s="15" t="s">
        <v>80</v>
      </c>
      <c r="B89" s="15"/>
      <c r="C89" s="16" t="s">
        <v>51</v>
      </c>
      <c r="D89" s="16" t="s">
        <v>52</v>
      </c>
      <c r="E89" s="16" t="s">
        <v>53</v>
      </c>
      <c r="F89" s="16" t="s">
        <v>54</v>
      </c>
      <c r="G89" s="13" t="s">
        <v>51</v>
      </c>
      <c r="H89" s="13" t="s">
        <v>53</v>
      </c>
      <c r="I89" s="13" t="s">
        <v>55</v>
      </c>
      <c r="J89" s="13" t="s">
        <v>56</v>
      </c>
      <c r="K89" s="23" t="s">
        <v>57</v>
      </c>
      <c r="L89" s="23" t="s">
        <v>58</v>
      </c>
      <c r="M89" s="13" t="s">
        <v>59</v>
      </c>
      <c r="N89" s="23" t="s">
        <v>60</v>
      </c>
      <c r="O89" s="13" t="s">
        <v>61</v>
      </c>
      <c r="P89" s="13" t="s">
        <v>62</v>
      </c>
      <c r="Q89" s="23" t="s">
        <v>63</v>
      </c>
      <c r="R89" s="23" t="s">
        <v>64</v>
      </c>
      <c r="S89" s="4" t="s">
        <v>65</v>
      </c>
      <c r="T89" s="3" t="s">
        <v>66</v>
      </c>
      <c r="U89" s="3"/>
      <c r="V89" s="4" t="s">
        <v>65</v>
      </c>
      <c r="W89" s="3" t="s">
        <v>66</v>
      </c>
      <c r="X89" s="3"/>
      <c r="Y89" s="4" t="s">
        <v>65</v>
      </c>
      <c r="Z89" s="3" t="s">
        <v>66</v>
      </c>
      <c r="AA89" s="3"/>
      <c r="AB89" s="4" t="s">
        <v>65</v>
      </c>
      <c r="AC89" s="3" t="s">
        <v>66</v>
      </c>
      <c r="AD89" s="3"/>
      <c r="AE89" s="4" t="s">
        <v>65</v>
      </c>
      <c r="AF89" s="3" t="s">
        <v>66</v>
      </c>
      <c r="AG89" s="3"/>
      <c r="AH89" s="4" t="s">
        <v>65</v>
      </c>
      <c r="AI89" s="3" t="s">
        <v>66</v>
      </c>
      <c r="AJ89" s="3"/>
      <c r="AK89" s="4" t="s">
        <v>65</v>
      </c>
      <c r="AL89" s="3" t="s">
        <v>66</v>
      </c>
      <c r="AM89" s="3"/>
      <c r="AN89" s="4" t="s">
        <v>65</v>
      </c>
      <c r="AO89" s="3" t="s">
        <v>66</v>
      </c>
      <c r="AP89" s="3"/>
      <c r="AQ89" s="35" t="s">
        <v>65</v>
      </c>
      <c r="AR89" s="35" t="s">
        <v>66</v>
      </c>
      <c r="AS89" s="35"/>
      <c r="AT89" s="2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pans="1:53">
      <c r="A90" s="13" t="s">
        <v>71</v>
      </c>
      <c r="B90" s="13">
        <v>341.64</v>
      </c>
      <c r="C90" s="16" t="s">
        <v>72</v>
      </c>
      <c r="D90" s="16">
        <v>6</v>
      </c>
      <c r="E90" s="16"/>
      <c r="F90" s="16"/>
      <c r="G90" s="13">
        <v>1</v>
      </c>
      <c r="H90" s="18">
        <f t="shared" ref="H90:H101" si="76">E91</f>
        <v>6</v>
      </c>
      <c r="I90" s="18">
        <f t="shared" ref="I90:I101" si="77">H90+273.15</f>
        <v>279.15</v>
      </c>
      <c r="J90" s="18">
        <f t="shared" ref="J90:J101" si="78">EXP(($C$16*(I90-$C$14))/($C$17*I90*$C$14))</f>
        <v>0.0374932232426917</v>
      </c>
      <c r="K90" s="18">
        <f>$B$90/12</f>
        <v>28.47</v>
      </c>
      <c r="L90" s="18">
        <f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79">O90*J90</f>
        <v>0.0106743206571943</v>
      </c>
      <c r="Q90" s="25">
        <f t="shared" ref="Q90:Q101" si="80">P90*$B$76</f>
        <v>0.00277532337087052</v>
      </c>
      <c r="R90" s="18">
        <f t="shared" ref="R90:R101" si="81">L90*$B$76</f>
        <v>0.074022</v>
      </c>
      <c r="S90" s="26">
        <f t="shared" ref="S90:S101" si="82">Q90/R90</f>
        <v>0.0374932232426917</v>
      </c>
      <c r="T90" s="3">
        <v>0.01</v>
      </c>
      <c r="U90" s="27">
        <f t="shared" ref="U90:U101" si="83">S90*T90</f>
        <v>0.000374932232426917</v>
      </c>
      <c r="V90" s="26"/>
      <c r="W90" s="3"/>
      <c r="X90" s="3"/>
      <c r="Y90" s="29"/>
      <c r="Z90" s="3"/>
      <c r="AA90" s="28"/>
      <c r="AB90" s="3"/>
      <c r="AC90" s="3"/>
      <c r="AD90" s="28"/>
      <c r="AE90" s="26">
        <v>0.001</v>
      </c>
      <c r="AF90" s="3">
        <v>0.49</v>
      </c>
      <c r="AG90" s="27">
        <f t="shared" ref="AG90:AG101" si="84">AF90*AE90</f>
        <v>0.00049</v>
      </c>
      <c r="AH90" s="36"/>
      <c r="AI90" s="3"/>
      <c r="AJ90" s="27"/>
      <c r="AK90" s="37"/>
      <c r="AL90" s="28"/>
      <c r="AM90" s="28"/>
      <c r="AN90" s="37"/>
      <c r="AO90" s="28"/>
      <c r="AP90" s="27"/>
      <c r="AQ90" s="3">
        <v>0.01</v>
      </c>
      <c r="AR90" s="3">
        <v>0.5</v>
      </c>
      <c r="AS90" s="3">
        <f t="shared" ref="AS90:AS101" si="85">AR90*AQ90</f>
        <v>0.005</v>
      </c>
      <c r="AT90" s="2">
        <f>(AS90+AM90+AD90+AA90+U90+X90+AG90+AJ90+AP90)</f>
        <v>0.00586493223242692</v>
      </c>
      <c r="AU90" s="30">
        <f>$B$90/12</f>
        <v>28.47</v>
      </c>
      <c r="AV90" s="1">
        <f t="shared" ref="AV90:AV101" si="86">$B$76</f>
        <v>0.26</v>
      </c>
      <c r="AW90" s="2">
        <f>$E$9/12</f>
        <v>0.0308333333333333</v>
      </c>
      <c r="AX90" s="1">
        <f>AW90*10000*AV90*0.67*AU90*AT90</f>
        <v>8.96848516653234</v>
      </c>
      <c r="AZ90" s="2">
        <f>$E$10/12</f>
        <v>0.00666666666666667</v>
      </c>
      <c r="BA90" s="1">
        <f>AZ90*10000*AV90*0.67*AU90*AT90</f>
        <v>1.93913192789888</v>
      </c>
    </row>
    <row r="91" spans="1:53">
      <c r="A91" s="13" t="s">
        <v>74</v>
      </c>
      <c r="B91" s="13">
        <v>1</v>
      </c>
      <c r="C91" s="16">
        <v>1</v>
      </c>
      <c r="D91" s="19">
        <v>10.3478709677419</v>
      </c>
      <c r="E91" s="20">
        <f t="shared" ref="E91:E102" si="87">D90</f>
        <v>6</v>
      </c>
      <c r="F91" s="16" t="s">
        <v>73</v>
      </c>
      <c r="G91" s="13">
        <v>2</v>
      </c>
      <c r="H91" s="18">
        <f t="shared" si="76"/>
        <v>10.3478709677419</v>
      </c>
      <c r="I91" s="18">
        <f t="shared" si="77"/>
        <v>283.497870967742</v>
      </c>
      <c r="J91" s="18">
        <f t="shared" si="78"/>
        <v>0.0640138896231346</v>
      </c>
      <c r="K91" s="18">
        <f t="shared" ref="K91:K101" si="88">$B$90/12</f>
        <v>28.47</v>
      </c>
      <c r="L91" s="18">
        <f t="shared" ref="L91:L101" si="89">K91*$B$75/100</f>
        <v>0.2847</v>
      </c>
      <c r="M91" s="13" t="s">
        <v>73</v>
      </c>
      <c r="N91" s="13"/>
      <c r="O91" s="18">
        <f t="shared" ref="O91:O101" si="90">L91+O90-P90-N91</f>
        <v>0.558725679342806</v>
      </c>
      <c r="P91" s="18">
        <f t="shared" si="79"/>
        <v>0.0357662039670612</v>
      </c>
      <c r="Q91" s="25">
        <f t="shared" si="80"/>
        <v>0.00929921303143592</v>
      </c>
      <c r="R91" s="18">
        <f t="shared" si="81"/>
        <v>0.074022</v>
      </c>
      <c r="S91" s="26">
        <f t="shared" si="82"/>
        <v>0.125627692191996</v>
      </c>
      <c r="T91" s="3">
        <v>0.01</v>
      </c>
      <c r="U91" s="27">
        <f t="shared" si="83"/>
        <v>0.00125627692191996</v>
      </c>
      <c r="V91" s="26"/>
      <c r="W91" s="3"/>
      <c r="X91" s="3"/>
      <c r="Y91" s="29"/>
      <c r="Z91" s="3"/>
      <c r="AA91" s="28"/>
      <c r="AB91" s="3"/>
      <c r="AC91" s="3"/>
      <c r="AD91" s="28"/>
      <c r="AE91" s="26">
        <v>0.001</v>
      </c>
      <c r="AF91" s="3">
        <v>0.49</v>
      </c>
      <c r="AG91" s="27">
        <f t="shared" si="84"/>
        <v>0.00049</v>
      </c>
      <c r="AH91" s="36"/>
      <c r="AI91" s="3"/>
      <c r="AJ91" s="27"/>
      <c r="AK91" s="37"/>
      <c r="AL91" s="28"/>
      <c r="AM91" s="28"/>
      <c r="AN91" s="37"/>
      <c r="AO91" s="28"/>
      <c r="AP91" s="27"/>
      <c r="AQ91" s="3">
        <v>0.01</v>
      </c>
      <c r="AR91" s="3">
        <v>0.5</v>
      </c>
      <c r="AS91" s="3">
        <f t="shared" si="85"/>
        <v>0.005</v>
      </c>
      <c r="AT91" s="2">
        <f t="shared" ref="AT91:AT101" si="91">(AS91+AM91+AD91+AA91+U91+X91+AG91+AJ91+AP91)</f>
        <v>0.00674627692191996</v>
      </c>
      <c r="AU91" s="30">
        <f t="shared" ref="AU91:AU101" si="92">$B$90/12</f>
        <v>28.47</v>
      </c>
      <c r="AV91" s="1">
        <f t="shared" si="86"/>
        <v>0.26</v>
      </c>
      <c r="AW91" s="2">
        <f t="shared" ref="AW91:AW101" si="93">$E$9/12</f>
        <v>0.0308333333333333</v>
      </c>
      <c r="AX91" s="1">
        <f t="shared" ref="AX90:AX101" si="94">AW91*10000*AV91*0.67*AU91*AT91</f>
        <v>10.3162120389108</v>
      </c>
      <c r="AZ91" s="2">
        <f t="shared" ref="AZ91:AZ101" si="95">$E$10/12</f>
        <v>0.00666666666666667</v>
      </c>
      <c r="BA91" s="1">
        <f t="shared" ref="BA91:BA101" si="96">AZ91*10000*AV91*0.67*AU91*AT91</f>
        <v>2.23053233273747</v>
      </c>
    </row>
    <row r="92" spans="1:53">
      <c r="A92" s="13" t="s">
        <v>36</v>
      </c>
      <c r="B92" s="13">
        <v>0.26</v>
      </c>
      <c r="C92" s="16">
        <v>2</v>
      </c>
      <c r="D92" s="21">
        <v>9.57578571428571</v>
      </c>
      <c r="E92" s="20">
        <f t="shared" si="87"/>
        <v>10.3478709677419</v>
      </c>
      <c r="F92" s="16" t="s">
        <v>73</v>
      </c>
      <c r="G92" s="13">
        <v>3</v>
      </c>
      <c r="H92" s="18">
        <f t="shared" si="76"/>
        <v>9.57578571428571</v>
      </c>
      <c r="I92" s="18">
        <f t="shared" si="77"/>
        <v>282.725785714286</v>
      </c>
      <c r="J92" s="18">
        <f t="shared" si="78"/>
        <v>0.0582828617917105</v>
      </c>
      <c r="K92" s="18">
        <f t="shared" si="88"/>
        <v>28.47</v>
      </c>
      <c r="L92" s="18">
        <f t="shared" si="89"/>
        <v>0.2847</v>
      </c>
      <c r="M92" s="13" t="s">
        <v>73</v>
      </c>
      <c r="N92" s="13"/>
      <c r="O92" s="18">
        <f t="shared" si="90"/>
        <v>0.807659475375744</v>
      </c>
      <c r="P92" s="18">
        <f t="shared" si="79"/>
        <v>0.0470727055780899</v>
      </c>
      <c r="Q92" s="25">
        <f t="shared" si="80"/>
        <v>0.0122389034503034</v>
      </c>
      <c r="R92" s="18">
        <f t="shared" si="81"/>
        <v>0.074022</v>
      </c>
      <c r="S92" s="26">
        <f t="shared" si="82"/>
        <v>0.165341431605514</v>
      </c>
      <c r="T92" s="3">
        <v>0.01</v>
      </c>
      <c r="U92" s="27">
        <f t="shared" si="83"/>
        <v>0.00165341431605514</v>
      </c>
      <c r="V92" s="26"/>
      <c r="W92" s="3"/>
      <c r="X92" s="3"/>
      <c r="Y92" s="29"/>
      <c r="Z92" s="3"/>
      <c r="AA92" s="28"/>
      <c r="AB92" s="3"/>
      <c r="AC92" s="3"/>
      <c r="AD92" s="28"/>
      <c r="AE92" s="26">
        <v>0.001</v>
      </c>
      <c r="AF92" s="3">
        <v>0.49</v>
      </c>
      <c r="AG92" s="27">
        <f t="shared" si="84"/>
        <v>0.00049</v>
      </c>
      <c r="AH92" s="36"/>
      <c r="AI92" s="3"/>
      <c r="AJ92" s="27"/>
      <c r="AK92" s="37"/>
      <c r="AL92" s="28"/>
      <c r="AM92" s="28"/>
      <c r="AN92" s="37"/>
      <c r="AO92" s="28"/>
      <c r="AP92" s="27"/>
      <c r="AQ92" s="3">
        <v>0.01</v>
      </c>
      <c r="AR92" s="3">
        <v>0.5</v>
      </c>
      <c r="AS92" s="3">
        <f t="shared" si="85"/>
        <v>0.005</v>
      </c>
      <c r="AT92" s="2">
        <f t="shared" si="91"/>
        <v>0.00714341431605514</v>
      </c>
      <c r="AU92" s="30">
        <f t="shared" si="92"/>
        <v>28.47</v>
      </c>
      <c r="AV92" s="1">
        <f t="shared" si="86"/>
        <v>0.26</v>
      </c>
      <c r="AW92" s="2">
        <f t="shared" si="93"/>
        <v>0.0308333333333333</v>
      </c>
      <c r="AX92" s="1">
        <f t="shared" si="94"/>
        <v>10.9235030846085</v>
      </c>
      <c r="AZ92" s="2">
        <f t="shared" si="95"/>
        <v>0.00666666666666667</v>
      </c>
      <c r="BA92" s="1">
        <f t="shared" si="96"/>
        <v>2.36183850478022</v>
      </c>
    </row>
    <row r="93" spans="1:53">
      <c r="A93" s="13"/>
      <c r="B93" s="13"/>
      <c r="C93" s="16">
        <v>3</v>
      </c>
      <c r="D93" s="21">
        <v>9.46632258064516</v>
      </c>
      <c r="E93" s="20">
        <f t="shared" si="87"/>
        <v>9.57578571428571</v>
      </c>
      <c r="F93" s="16" t="s">
        <v>73</v>
      </c>
      <c r="G93" s="13">
        <v>4</v>
      </c>
      <c r="H93" s="18">
        <f t="shared" si="76"/>
        <v>9.46632258064516</v>
      </c>
      <c r="I93" s="18">
        <f t="shared" si="77"/>
        <v>282.616322580645</v>
      </c>
      <c r="J93" s="18">
        <f t="shared" si="78"/>
        <v>0.057510592872203</v>
      </c>
      <c r="K93" s="18">
        <f t="shared" si="88"/>
        <v>28.47</v>
      </c>
      <c r="L93" s="18">
        <f t="shared" si="89"/>
        <v>0.2847</v>
      </c>
      <c r="M93" s="13" t="s">
        <v>73</v>
      </c>
      <c r="N93" s="13"/>
      <c r="O93" s="18">
        <f t="shared" si="90"/>
        <v>1.04528676979765</v>
      </c>
      <c r="P93" s="18">
        <f t="shared" si="79"/>
        <v>0.0601150618525331</v>
      </c>
      <c r="Q93" s="25">
        <f t="shared" si="80"/>
        <v>0.0156299160816586</v>
      </c>
      <c r="R93" s="18">
        <f t="shared" si="81"/>
        <v>0.074022</v>
      </c>
      <c r="S93" s="26">
        <f t="shared" si="82"/>
        <v>0.211152307174335</v>
      </c>
      <c r="T93" s="3">
        <v>0.01</v>
      </c>
      <c r="U93" s="27">
        <f t="shared" si="83"/>
        <v>0.00211152307174335</v>
      </c>
      <c r="V93" s="26"/>
      <c r="W93" s="3"/>
      <c r="X93" s="3"/>
      <c r="Y93" s="29"/>
      <c r="Z93" s="3"/>
      <c r="AA93" s="28"/>
      <c r="AB93" s="3"/>
      <c r="AC93" s="3"/>
      <c r="AD93" s="28"/>
      <c r="AE93" s="26">
        <v>0.001</v>
      </c>
      <c r="AF93" s="3">
        <v>0.49</v>
      </c>
      <c r="AG93" s="27">
        <f t="shared" si="84"/>
        <v>0.00049</v>
      </c>
      <c r="AH93" s="36"/>
      <c r="AI93" s="3"/>
      <c r="AJ93" s="27"/>
      <c r="AK93" s="37"/>
      <c r="AL93" s="28"/>
      <c r="AM93" s="28"/>
      <c r="AN93" s="37"/>
      <c r="AO93" s="28"/>
      <c r="AP93" s="27"/>
      <c r="AQ93" s="3">
        <v>0.01</v>
      </c>
      <c r="AR93" s="3">
        <v>0.5</v>
      </c>
      <c r="AS93" s="3">
        <f t="shared" si="85"/>
        <v>0.005</v>
      </c>
      <c r="AT93" s="2">
        <f t="shared" si="91"/>
        <v>0.00760152307174335</v>
      </c>
      <c r="AU93" s="30">
        <f t="shared" si="92"/>
        <v>28.47</v>
      </c>
      <c r="AV93" s="1">
        <f t="shared" si="86"/>
        <v>0.26</v>
      </c>
      <c r="AW93" s="2">
        <f t="shared" si="93"/>
        <v>0.0308333333333333</v>
      </c>
      <c r="AX93" s="1">
        <f t="shared" si="94"/>
        <v>11.6240297773693</v>
      </c>
      <c r="AZ93" s="2">
        <f t="shared" si="95"/>
        <v>0.00666666666666667</v>
      </c>
      <c r="BA93" s="1">
        <f t="shared" si="96"/>
        <v>2.51330373564742</v>
      </c>
    </row>
    <row r="94" spans="1:53">
      <c r="A94" s="13"/>
      <c r="B94" s="13"/>
      <c r="C94" s="16">
        <v>4</v>
      </c>
      <c r="D94" s="21">
        <v>12.0643666666667</v>
      </c>
      <c r="E94" s="20">
        <f t="shared" si="87"/>
        <v>9.46632258064516</v>
      </c>
      <c r="F94" s="16" t="s">
        <v>73</v>
      </c>
      <c r="G94" s="13">
        <v>5</v>
      </c>
      <c r="H94" s="18">
        <f t="shared" si="76"/>
        <v>12.0643666666667</v>
      </c>
      <c r="I94" s="18">
        <f t="shared" si="77"/>
        <v>285.214366666667</v>
      </c>
      <c r="J94" s="18">
        <f t="shared" si="78"/>
        <v>0.0787122317575309</v>
      </c>
      <c r="K94" s="18">
        <f t="shared" si="88"/>
        <v>28.47</v>
      </c>
      <c r="L94" s="18">
        <f t="shared" si="89"/>
        <v>0.2847</v>
      </c>
      <c r="M94" s="13" t="s">
        <v>75</v>
      </c>
      <c r="N94" s="18">
        <f>(O93-P93)*$C$22/100</f>
        <v>0.935913122547865</v>
      </c>
      <c r="O94" s="18">
        <f t="shared" si="90"/>
        <v>0.333958585397256</v>
      </c>
      <c r="P94" s="18">
        <f t="shared" si="79"/>
        <v>0.026286625571206</v>
      </c>
      <c r="Q94" s="25">
        <f t="shared" si="80"/>
        <v>0.00683452264851355</v>
      </c>
      <c r="R94" s="18">
        <f t="shared" si="81"/>
        <v>0.074022</v>
      </c>
      <c r="S94" s="26">
        <f t="shared" si="82"/>
        <v>0.0923309644229223</v>
      </c>
      <c r="T94" s="3">
        <v>0.01</v>
      </c>
      <c r="U94" s="27">
        <f t="shared" si="83"/>
        <v>0.000923309644229223</v>
      </c>
      <c r="V94" s="26"/>
      <c r="W94" s="3"/>
      <c r="X94" s="3"/>
      <c r="Y94" s="29"/>
      <c r="Z94" s="3"/>
      <c r="AA94" s="28"/>
      <c r="AB94" s="3"/>
      <c r="AC94" s="3"/>
      <c r="AD94" s="28"/>
      <c r="AE94" s="26">
        <v>0.005</v>
      </c>
      <c r="AF94" s="3">
        <v>0.49</v>
      </c>
      <c r="AG94" s="27">
        <f t="shared" si="84"/>
        <v>0.00245</v>
      </c>
      <c r="AH94" s="36"/>
      <c r="AI94" s="3"/>
      <c r="AJ94" s="27"/>
      <c r="AK94" s="37"/>
      <c r="AL94" s="28"/>
      <c r="AM94" s="28"/>
      <c r="AN94" s="37"/>
      <c r="AO94" s="28"/>
      <c r="AP94" s="27"/>
      <c r="AQ94" s="3">
        <v>0.015</v>
      </c>
      <c r="AR94" s="3">
        <v>0.5</v>
      </c>
      <c r="AS94" s="3">
        <f t="shared" si="85"/>
        <v>0.0075</v>
      </c>
      <c r="AT94" s="2">
        <f t="shared" si="91"/>
        <v>0.0108733096442292</v>
      </c>
      <c r="AU94" s="30">
        <f t="shared" si="92"/>
        <v>28.47</v>
      </c>
      <c r="AV94" s="1">
        <f t="shared" si="86"/>
        <v>0.26</v>
      </c>
      <c r="AW94" s="2">
        <f t="shared" si="93"/>
        <v>0.0308333333333333</v>
      </c>
      <c r="AX94" s="1">
        <f t="shared" si="94"/>
        <v>16.6271514129721</v>
      </c>
      <c r="AZ94" s="2">
        <f t="shared" si="95"/>
        <v>0.00666666666666667</v>
      </c>
      <c r="BA94" s="1">
        <f t="shared" si="96"/>
        <v>3.59505976496693</v>
      </c>
    </row>
    <row r="95" spans="1:53">
      <c r="A95" s="13"/>
      <c r="B95" s="13"/>
      <c r="C95" s="16">
        <v>5</v>
      </c>
      <c r="D95" s="21">
        <v>15.5892258064516</v>
      </c>
      <c r="E95" s="20">
        <f t="shared" si="87"/>
        <v>12.0643666666667</v>
      </c>
      <c r="F95" s="16" t="s">
        <v>75</v>
      </c>
      <c r="G95" s="13">
        <v>6</v>
      </c>
      <c r="H95" s="18">
        <f t="shared" si="76"/>
        <v>15.5892258064516</v>
      </c>
      <c r="I95" s="18">
        <f t="shared" si="77"/>
        <v>288.739225806452</v>
      </c>
      <c r="J95" s="18">
        <f t="shared" si="78"/>
        <v>0.119408825258081</v>
      </c>
      <c r="K95" s="18">
        <f t="shared" si="88"/>
        <v>28.47</v>
      </c>
      <c r="L95" s="18">
        <f t="shared" si="89"/>
        <v>0.2847</v>
      </c>
      <c r="M95" s="13" t="s">
        <v>73</v>
      </c>
      <c r="N95" s="13"/>
      <c r="O95" s="18">
        <f t="shared" si="90"/>
        <v>0.59237195982605</v>
      </c>
      <c r="P95" s="18">
        <f t="shared" si="79"/>
        <v>0.0707344398386559</v>
      </c>
      <c r="Q95" s="25">
        <f t="shared" si="80"/>
        <v>0.0183909543580505</v>
      </c>
      <c r="R95" s="18">
        <f t="shared" si="81"/>
        <v>0.074022</v>
      </c>
      <c r="S95" s="26">
        <f t="shared" si="82"/>
        <v>0.248452545973502</v>
      </c>
      <c r="T95" s="3">
        <v>0.01</v>
      </c>
      <c r="U95" s="27">
        <f t="shared" si="83"/>
        <v>0.00248452545973502</v>
      </c>
      <c r="V95" s="26"/>
      <c r="W95" s="3"/>
      <c r="X95" s="3"/>
      <c r="Y95" s="29"/>
      <c r="Z95" s="3"/>
      <c r="AA95" s="28"/>
      <c r="AB95" s="3"/>
      <c r="AC95" s="3"/>
      <c r="AD95" s="28"/>
      <c r="AE95" s="26">
        <v>0.005</v>
      </c>
      <c r="AF95" s="3">
        <v>0.49</v>
      </c>
      <c r="AG95" s="27">
        <f t="shared" si="84"/>
        <v>0.00245</v>
      </c>
      <c r="AH95" s="36"/>
      <c r="AI95" s="3"/>
      <c r="AJ95" s="27"/>
      <c r="AK95" s="37"/>
      <c r="AL95" s="28"/>
      <c r="AM95" s="28"/>
      <c r="AN95" s="37"/>
      <c r="AO95" s="28"/>
      <c r="AP95" s="27"/>
      <c r="AQ95" s="3">
        <v>0.015</v>
      </c>
      <c r="AR95" s="3">
        <v>0.5</v>
      </c>
      <c r="AS95" s="3">
        <f t="shared" si="85"/>
        <v>0.0075</v>
      </c>
      <c r="AT95" s="2">
        <f t="shared" si="91"/>
        <v>0.012434525459735</v>
      </c>
      <c r="AU95" s="30">
        <f t="shared" si="92"/>
        <v>28.47</v>
      </c>
      <c r="AV95" s="1">
        <f t="shared" si="86"/>
        <v>0.26</v>
      </c>
      <c r="AW95" s="2">
        <f t="shared" si="93"/>
        <v>0.0308333333333333</v>
      </c>
      <c r="AX95" s="1">
        <f t="shared" si="94"/>
        <v>19.0145175969673</v>
      </c>
      <c r="AZ95" s="2">
        <f t="shared" si="95"/>
        <v>0.00666666666666667</v>
      </c>
      <c r="BA95" s="1">
        <f t="shared" si="96"/>
        <v>4.11124704799292</v>
      </c>
    </row>
    <row r="96" spans="1:53">
      <c r="A96" s="13"/>
      <c r="B96" s="13"/>
      <c r="C96" s="16">
        <v>6</v>
      </c>
      <c r="D96" s="21">
        <v>19.4441333333333</v>
      </c>
      <c r="E96" s="20">
        <f t="shared" si="87"/>
        <v>15.5892258064516</v>
      </c>
      <c r="F96" s="16" t="s">
        <v>73</v>
      </c>
      <c r="G96" s="13">
        <v>7</v>
      </c>
      <c r="H96" s="18">
        <f t="shared" si="76"/>
        <v>19.4441333333333</v>
      </c>
      <c r="I96" s="18">
        <f t="shared" si="77"/>
        <v>292.594133333333</v>
      </c>
      <c r="J96" s="18">
        <f t="shared" si="78"/>
        <v>0.186202485199717</v>
      </c>
      <c r="K96" s="18">
        <f t="shared" si="88"/>
        <v>28.47</v>
      </c>
      <c r="L96" s="18">
        <f t="shared" si="89"/>
        <v>0.2847</v>
      </c>
      <c r="M96" s="13" t="s">
        <v>73</v>
      </c>
      <c r="N96" s="13"/>
      <c r="O96" s="18">
        <f t="shared" si="90"/>
        <v>0.806337519987394</v>
      </c>
      <c r="P96" s="18">
        <f t="shared" si="79"/>
        <v>0.150142050131429</v>
      </c>
      <c r="Q96" s="25">
        <f t="shared" si="80"/>
        <v>0.0390369330341716</v>
      </c>
      <c r="R96" s="18">
        <f t="shared" si="81"/>
        <v>0.074022</v>
      </c>
      <c r="S96" s="26">
        <f t="shared" si="82"/>
        <v>0.52736933660495</v>
      </c>
      <c r="T96" s="3">
        <v>0.01</v>
      </c>
      <c r="U96" s="27">
        <f t="shared" si="83"/>
        <v>0.0052736933660495</v>
      </c>
      <c r="V96" s="26"/>
      <c r="W96" s="3"/>
      <c r="X96" s="3"/>
      <c r="Y96" s="29"/>
      <c r="Z96" s="3"/>
      <c r="AA96" s="28"/>
      <c r="AB96" s="3"/>
      <c r="AC96" s="3"/>
      <c r="AD96" s="28"/>
      <c r="AE96" s="26">
        <v>0.005</v>
      </c>
      <c r="AF96" s="3">
        <v>0.49</v>
      </c>
      <c r="AG96" s="27">
        <f t="shared" si="84"/>
        <v>0.00245</v>
      </c>
      <c r="AH96" s="36"/>
      <c r="AI96" s="3"/>
      <c r="AJ96" s="27"/>
      <c r="AK96" s="37"/>
      <c r="AL96" s="28"/>
      <c r="AM96" s="28"/>
      <c r="AN96" s="37"/>
      <c r="AO96" s="28"/>
      <c r="AP96" s="27"/>
      <c r="AQ96" s="3">
        <v>0.015</v>
      </c>
      <c r="AR96" s="3">
        <v>0.5</v>
      </c>
      <c r="AS96" s="3">
        <f t="shared" si="85"/>
        <v>0.0075</v>
      </c>
      <c r="AT96" s="2">
        <f t="shared" si="91"/>
        <v>0.0152236933660495</v>
      </c>
      <c r="AU96" s="30">
        <f t="shared" si="92"/>
        <v>28.47</v>
      </c>
      <c r="AV96" s="1">
        <f t="shared" si="86"/>
        <v>0.26</v>
      </c>
      <c r="AW96" s="2">
        <f t="shared" si="93"/>
        <v>0.0308333333333333</v>
      </c>
      <c r="AX96" s="1">
        <f t="shared" si="94"/>
        <v>23.2796326918093</v>
      </c>
      <c r="AZ96" s="2">
        <f t="shared" si="95"/>
        <v>0.00666666666666667</v>
      </c>
      <c r="BA96" s="1">
        <f t="shared" si="96"/>
        <v>5.03343409552633</v>
      </c>
    </row>
    <row r="97" spans="1:53">
      <c r="A97" s="13"/>
      <c r="B97" s="13"/>
      <c r="C97" s="16">
        <v>7</v>
      </c>
      <c r="D97" s="21">
        <v>23.5913870967742</v>
      </c>
      <c r="E97" s="20">
        <f t="shared" si="87"/>
        <v>19.4441333333333</v>
      </c>
      <c r="F97" s="16" t="s">
        <v>73</v>
      </c>
      <c r="G97" s="13">
        <v>8</v>
      </c>
      <c r="H97" s="18">
        <f t="shared" si="76"/>
        <v>23.5913870967742</v>
      </c>
      <c r="I97" s="18">
        <f t="shared" si="77"/>
        <v>296.741387096774</v>
      </c>
      <c r="J97" s="18">
        <f t="shared" si="78"/>
        <v>0.296462293552466</v>
      </c>
      <c r="K97" s="18">
        <f t="shared" si="88"/>
        <v>28.47</v>
      </c>
      <c r="L97" s="18">
        <f t="shared" si="89"/>
        <v>0.2847</v>
      </c>
      <c r="M97" s="13" t="s">
        <v>73</v>
      </c>
      <c r="N97" s="13"/>
      <c r="O97" s="18">
        <f t="shared" si="90"/>
        <v>0.940895469855965</v>
      </c>
      <c r="P97" s="18">
        <f t="shared" si="79"/>
        <v>0.278940028986625</v>
      </c>
      <c r="Q97" s="25">
        <f t="shared" si="80"/>
        <v>0.0725244075365225</v>
      </c>
      <c r="R97" s="18">
        <f t="shared" si="81"/>
        <v>0.074022</v>
      </c>
      <c r="S97" s="26">
        <f t="shared" si="82"/>
        <v>0.97976827884308</v>
      </c>
      <c r="T97" s="3">
        <v>0.01</v>
      </c>
      <c r="U97" s="27">
        <f t="shared" si="83"/>
        <v>0.0097976827884308</v>
      </c>
      <c r="V97" s="26"/>
      <c r="W97" s="3"/>
      <c r="X97" s="3"/>
      <c r="Y97" s="29"/>
      <c r="Z97" s="3"/>
      <c r="AA97" s="28"/>
      <c r="AB97" s="3"/>
      <c r="AC97" s="3"/>
      <c r="AD97" s="28"/>
      <c r="AE97" s="26">
        <v>0.005</v>
      </c>
      <c r="AF97" s="3">
        <v>0.49</v>
      </c>
      <c r="AG97" s="27">
        <f t="shared" si="84"/>
        <v>0.00245</v>
      </c>
      <c r="AH97" s="36"/>
      <c r="AI97" s="3"/>
      <c r="AJ97" s="27"/>
      <c r="AK97" s="37"/>
      <c r="AL97" s="28"/>
      <c r="AM97" s="28"/>
      <c r="AN97" s="37"/>
      <c r="AO97" s="28"/>
      <c r="AP97" s="27"/>
      <c r="AQ97" s="3">
        <v>0.015</v>
      </c>
      <c r="AR97" s="3">
        <v>0.5</v>
      </c>
      <c r="AS97" s="3">
        <f t="shared" si="85"/>
        <v>0.0075</v>
      </c>
      <c r="AT97" s="2">
        <f t="shared" si="91"/>
        <v>0.0197476827884308</v>
      </c>
      <c r="AU97" s="30">
        <f t="shared" si="92"/>
        <v>28.47</v>
      </c>
      <c r="AV97" s="1">
        <f t="shared" si="86"/>
        <v>0.26</v>
      </c>
      <c r="AW97" s="2">
        <f t="shared" si="93"/>
        <v>0.0308333333333333</v>
      </c>
      <c r="AX97" s="1">
        <f t="shared" si="94"/>
        <v>30.1975867994199</v>
      </c>
      <c r="AZ97" s="2">
        <f t="shared" si="95"/>
        <v>0.00666666666666667</v>
      </c>
      <c r="BA97" s="1">
        <f t="shared" si="96"/>
        <v>6.52920795663134</v>
      </c>
    </row>
    <row r="98" spans="1:53">
      <c r="A98" s="13"/>
      <c r="B98" s="13"/>
      <c r="C98" s="16">
        <v>8</v>
      </c>
      <c r="D98" s="21">
        <v>22.6463870967742</v>
      </c>
      <c r="E98" s="20">
        <f t="shared" si="87"/>
        <v>23.5913870967742</v>
      </c>
      <c r="F98" s="16" t="s">
        <v>73</v>
      </c>
      <c r="G98" s="13">
        <v>9</v>
      </c>
      <c r="H98" s="18">
        <f t="shared" si="76"/>
        <v>22.6463870967742</v>
      </c>
      <c r="I98" s="18">
        <f t="shared" si="77"/>
        <v>295.796387096774</v>
      </c>
      <c r="J98" s="18">
        <f t="shared" si="78"/>
        <v>0.266958231810821</v>
      </c>
      <c r="K98" s="18">
        <f t="shared" si="88"/>
        <v>28.47</v>
      </c>
      <c r="L98" s="18">
        <f t="shared" si="89"/>
        <v>0.2847</v>
      </c>
      <c r="M98" s="13" t="s">
        <v>73</v>
      </c>
      <c r="N98" s="13"/>
      <c r="O98" s="18">
        <f t="shared" si="90"/>
        <v>0.94665544086934</v>
      </c>
      <c r="P98" s="18">
        <f t="shared" si="79"/>
        <v>0.252717462628572</v>
      </c>
      <c r="Q98" s="25">
        <f t="shared" si="80"/>
        <v>0.0657065402834287</v>
      </c>
      <c r="R98" s="18">
        <f t="shared" si="81"/>
        <v>0.074022</v>
      </c>
      <c r="S98" s="26">
        <f t="shared" si="82"/>
        <v>0.887662320437555</v>
      </c>
      <c r="T98" s="3">
        <v>0.01</v>
      </c>
      <c r="U98" s="27">
        <f t="shared" si="83"/>
        <v>0.00887662320437555</v>
      </c>
      <c r="V98" s="26"/>
      <c r="W98" s="3"/>
      <c r="X98" s="3"/>
      <c r="Y98" s="29"/>
      <c r="Z98" s="3"/>
      <c r="AA98" s="28"/>
      <c r="AB98" s="3"/>
      <c r="AC98" s="3"/>
      <c r="AD98" s="28"/>
      <c r="AE98" s="26">
        <v>0.005</v>
      </c>
      <c r="AF98" s="3">
        <v>0.49</v>
      </c>
      <c r="AG98" s="27">
        <f t="shared" si="84"/>
        <v>0.00245</v>
      </c>
      <c r="AH98" s="36"/>
      <c r="AI98" s="3"/>
      <c r="AJ98" s="27"/>
      <c r="AK98" s="37"/>
      <c r="AL98" s="28"/>
      <c r="AM98" s="28"/>
      <c r="AN98" s="37"/>
      <c r="AO98" s="28"/>
      <c r="AP98" s="27"/>
      <c r="AQ98" s="3">
        <v>0.015</v>
      </c>
      <c r="AR98" s="3">
        <v>0.5</v>
      </c>
      <c r="AS98" s="3">
        <f t="shared" si="85"/>
        <v>0.0075</v>
      </c>
      <c r="AT98" s="2">
        <f t="shared" si="91"/>
        <v>0.0188266232043755</v>
      </c>
      <c r="AU98" s="30">
        <f t="shared" si="92"/>
        <v>28.47</v>
      </c>
      <c r="AV98" s="1">
        <f t="shared" si="86"/>
        <v>0.26</v>
      </c>
      <c r="AW98" s="2">
        <f t="shared" si="93"/>
        <v>0.0308333333333333</v>
      </c>
      <c r="AX98" s="1">
        <f t="shared" si="94"/>
        <v>28.7891290560516</v>
      </c>
      <c r="AZ98" s="2">
        <f t="shared" si="95"/>
        <v>0.00666666666666667</v>
      </c>
      <c r="BA98" s="1">
        <f t="shared" si="96"/>
        <v>6.2246765526598</v>
      </c>
    </row>
    <row r="99" spans="1:53">
      <c r="A99" s="13"/>
      <c r="B99" s="13"/>
      <c r="C99" s="16">
        <v>9</v>
      </c>
      <c r="D99" s="21">
        <v>22.2053</v>
      </c>
      <c r="E99" s="20">
        <f t="shared" si="87"/>
        <v>22.6463870967742</v>
      </c>
      <c r="F99" s="16" t="s">
        <v>73</v>
      </c>
      <c r="G99" s="13">
        <v>10</v>
      </c>
      <c r="H99" s="18">
        <f t="shared" si="76"/>
        <v>22.2053</v>
      </c>
      <c r="I99" s="18">
        <f t="shared" si="77"/>
        <v>295.3553</v>
      </c>
      <c r="J99" s="18">
        <f t="shared" si="78"/>
        <v>0.254152193317846</v>
      </c>
      <c r="K99" s="18">
        <f t="shared" si="88"/>
        <v>28.47</v>
      </c>
      <c r="L99" s="18">
        <f t="shared" si="89"/>
        <v>0.2847</v>
      </c>
      <c r="M99" s="13" t="s">
        <v>73</v>
      </c>
      <c r="N99" s="13"/>
      <c r="O99" s="18">
        <f t="shared" si="90"/>
        <v>0.978637978240768</v>
      </c>
      <c r="P99" s="18">
        <f t="shared" si="79"/>
        <v>0.248722988634034</v>
      </c>
      <c r="Q99" s="25">
        <f t="shared" si="80"/>
        <v>0.0646679770448488</v>
      </c>
      <c r="R99" s="18">
        <f t="shared" si="81"/>
        <v>0.074022</v>
      </c>
      <c r="S99" s="26">
        <f t="shared" si="82"/>
        <v>0.873631853298328</v>
      </c>
      <c r="T99" s="3">
        <v>0.01</v>
      </c>
      <c r="U99" s="27">
        <f t="shared" si="83"/>
        <v>0.00873631853298328</v>
      </c>
      <c r="V99" s="26"/>
      <c r="W99" s="3"/>
      <c r="X99" s="3"/>
      <c r="Y99" s="29"/>
      <c r="Z99" s="3"/>
      <c r="AA99" s="28"/>
      <c r="AB99" s="3"/>
      <c r="AC99" s="3"/>
      <c r="AD99" s="28"/>
      <c r="AE99" s="26">
        <v>0.005</v>
      </c>
      <c r="AF99" s="3">
        <v>0.49</v>
      </c>
      <c r="AG99" s="27">
        <f t="shared" si="84"/>
        <v>0.00245</v>
      </c>
      <c r="AH99" s="36"/>
      <c r="AI99" s="3"/>
      <c r="AJ99" s="27"/>
      <c r="AK99" s="37"/>
      <c r="AL99" s="28"/>
      <c r="AM99" s="28"/>
      <c r="AN99" s="37"/>
      <c r="AO99" s="28"/>
      <c r="AP99" s="27"/>
      <c r="AQ99" s="3">
        <v>0.015</v>
      </c>
      <c r="AR99" s="3">
        <v>0.5</v>
      </c>
      <c r="AS99" s="3">
        <f t="shared" si="85"/>
        <v>0.0075</v>
      </c>
      <c r="AT99" s="2">
        <f t="shared" si="91"/>
        <v>0.0186863185329833</v>
      </c>
      <c r="AU99" s="30">
        <f t="shared" si="92"/>
        <v>28.47</v>
      </c>
      <c r="AV99" s="1">
        <f t="shared" si="86"/>
        <v>0.26</v>
      </c>
      <c r="AW99" s="2">
        <f t="shared" si="93"/>
        <v>0.0308333333333333</v>
      </c>
      <c r="AX99" s="1">
        <f t="shared" si="94"/>
        <v>28.5745792003484</v>
      </c>
      <c r="AZ99" s="2">
        <f t="shared" si="95"/>
        <v>0.00666666666666667</v>
      </c>
      <c r="BA99" s="1">
        <f t="shared" si="96"/>
        <v>6.17828739466992</v>
      </c>
    </row>
    <row r="100" spans="1:53">
      <c r="A100" s="13"/>
      <c r="B100" s="13"/>
      <c r="C100" s="16">
        <v>10</v>
      </c>
      <c r="D100" s="21">
        <v>20.679064516129</v>
      </c>
      <c r="E100" s="20">
        <f t="shared" si="87"/>
        <v>22.2053</v>
      </c>
      <c r="F100" s="16" t="s">
        <v>73</v>
      </c>
      <c r="G100" s="13">
        <v>11</v>
      </c>
      <c r="H100" s="18">
        <f t="shared" si="76"/>
        <v>20.679064516129</v>
      </c>
      <c r="I100" s="18">
        <f t="shared" si="77"/>
        <v>293.829064516129</v>
      </c>
      <c r="J100" s="18">
        <f t="shared" si="78"/>
        <v>0.214154175762264</v>
      </c>
      <c r="K100" s="18">
        <f t="shared" si="88"/>
        <v>28.47</v>
      </c>
      <c r="L100" s="18">
        <f t="shared" si="89"/>
        <v>0.2847</v>
      </c>
      <c r="M100" s="13" t="s">
        <v>75</v>
      </c>
      <c r="N100" s="18">
        <f>(O99-P99)*$C$22/100</f>
        <v>0.693419240126398</v>
      </c>
      <c r="O100" s="18">
        <f t="shared" si="90"/>
        <v>0.321195749480337</v>
      </c>
      <c r="P100" s="18">
        <f t="shared" si="79"/>
        <v>0.0687854109883041</v>
      </c>
      <c r="Q100" s="25">
        <f t="shared" si="80"/>
        <v>0.0178842068569591</v>
      </c>
      <c r="R100" s="18">
        <f t="shared" si="81"/>
        <v>0.074022</v>
      </c>
      <c r="S100" s="26">
        <f t="shared" si="82"/>
        <v>0.2416066420383</v>
      </c>
      <c r="T100" s="3">
        <v>0.01</v>
      </c>
      <c r="U100" s="27">
        <f t="shared" si="83"/>
        <v>0.002416066420383</v>
      </c>
      <c r="V100" s="26"/>
      <c r="W100" s="3"/>
      <c r="X100" s="3"/>
      <c r="Y100" s="29"/>
      <c r="Z100" s="3"/>
      <c r="AA100" s="28"/>
      <c r="AB100" s="3"/>
      <c r="AC100" s="3"/>
      <c r="AD100" s="28"/>
      <c r="AE100" s="26">
        <v>0.005</v>
      </c>
      <c r="AF100" s="3">
        <v>0.49</v>
      </c>
      <c r="AG100" s="27">
        <f t="shared" si="84"/>
        <v>0.00245</v>
      </c>
      <c r="AH100" s="36"/>
      <c r="AI100" s="3"/>
      <c r="AJ100" s="27"/>
      <c r="AK100" s="37"/>
      <c r="AL100" s="28"/>
      <c r="AM100" s="28"/>
      <c r="AN100" s="37"/>
      <c r="AO100" s="28"/>
      <c r="AP100" s="27"/>
      <c r="AQ100" s="3">
        <v>0.015</v>
      </c>
      <c r="AR100" s="3">
        <v>0.5</v>
      </c>
      <c r="AS100" s="3">
        <f t="shared" si="85"/>
        <v>0.0075</v>
      </c>
      <c r="AT100" s="2">
        <f t="shared" si="91"/>
        <v>0.012366066420383</v>
      </c>
      <c r="AU100" s="30">
        <f t="shared" si="92"/>
        <v>28.47</v>
      </c>
      <c r="AV100" s="1">
        <f t="shared" si="86"/>
        <v>0.26</v>
      </c>
      <c r="AW100" s="2">
        <f t="shared" si="93"/>
        <v>0.0308333333333333</v>
      </c>
      <c r="AX100" s="1">
        <f t="shared" si="94"/>
        <v>18.9098320090335</v>
      </c>
      <c r="AZ100" s="2">
        <f t="shared" si="95"/>
        <v>0.00666666666666667</v>
      </c>
      <c r="BA100" s="1">
        <f t="shared" si="96"/>
        <v>4.0886123262775</v>
      </c>
    </row>
    <row r="101" spans="1:54">
      <c r="A101" s="13"/>
      <c r="B101" s="13"/>
      <c r="C101" s="16">
        <v>11</v>
      </c>
      <c r="D101" s="21">
        <v>15.9368333333333</v>
      </c>
      <c r="E101" s="20">
        <f t="shared" si="87"/>
        <v>20.679064516129</v>
      </c>
      <c r="F101" s="16" t="s">
        <v>75</v>
      </c>
      <c r="G101" s="13">
        <v>12</v>
      </c>
      <c r="H101" s="18">
        <f t="shared" si="76"/>
        <v>15.9368333333333</v>
      </c>
      <c r="I101" s="18">
        <f t="shared" si="77"/>
        <v>289.086833333333</v>
      </c>
      <c r="J101" s="18">
        <f t="shared" si="78"/>
        <v>0.124350133300938</v>
      </c>
      <c r="K101" s="18">
        <f t="shared" si="88"/>
        <v>28.47</v>
      </c>
      <c r="L101" s="18">
        <f t="shared" si="89"/>
        <v>0.2847</v>
      </c>
      <c r="M101" s="13" t="s">
        <v>73</v>
      </c>
      <c r="N101" s="13"/>
      <c r="O101" s="18">
        <f t="shared" si="90"/>
        <v>0.537110338492033</v>
      </c>
      <c r="P101" s="18">
        <f t="shared" si="79"/>
        <v>0.0667897421887963</v>
      </c>
      <c r="Q101" s="25">
        <f t="shared" si="80"/>
        <v>0.017365332969087</v>
      </c>
      <c r="R101" s="18">
        <f t="shared" si="81"/>
        <v>0.074022</v>
      </c>
      <c r="S101" s="26">
        <f t="shared" si="82"/>
        <v>0.234596916715126</v>
      </c>
      <c r="T101" s="3">
        <v>0.01</v>
      </c>
      <c r="U101" s="27">
        <f t="shared" si="83"/>
        <v>0.00234596916715126</v>
      </c>
      <c r="V101" s="26"/>
      <c r="W101" s="3"/>
      <c r="X101" s="3"/>
      <c r="Y101" s="29"/>
      <c r="Z101" s="3"/>
      <c r="AA101" s="28"/>
      <c r="AB101" s="3"/>
      <c r="AC101" s="3"/>
      <c r="AD101" s="28"/>
      <c r="AE101" s="26">
        <v>0.005</v>
      </c>
      <c r="AF101" s="3">
        <v>0.49</v>
      </c>
      <c r="AG101" s="27">
        <f t="shared" si="84"/>
        <v>0.00245</v>
      </c>
      <c r="AH101" s="36"/>
      <c r="AI101" s="3"/>
      <c r="AJ101" s="27"/>
      <c r="AK101" s="37"/>
      <c r="AL101" s="28"/>
      <c r="AM101" s="28"/>
      <c r="AN101" s="37"/>
      <c r="AO101" s="28"/>
      <c r="AP101" s="27"/>
      <c r="AQ101" s="3">
        <v>0.015</v>
      </c>
      <c r="AR101" s="3">
        <v>0.5</v>
      </c>
      <c r="AS101" s="3">
        <f t="shared" si="85"/>
        <v>0.0075</v>
      </c>
      <c r="AT101" s="2">
        <f t="shared" si="91"/>
        <v>0.0122959691671513</v>
      </c>
      <c r="AU101" s="30">
        <f t="shared" si="92"/>
        <v>28.47</v>
      </c>
      <c r="AV101" s="1">
        <f t="shared" si="86"/>
        <v>0.26</v>
      </c>
      <c r="AW101" s="2">
        <f t="shared" si="93"/>
        <v>0.0308333333333333</v>
      </c>
      <c r="AX101" s="1">
        <f t="shared" si="94"/>
        <v>18.8026413116973</v>
      </c>
      <c r="AY101" s="1">
        <f>SUM(AX90:AX101)</f>
        <v>226.02730014572</v>
      </c>
      <c r="AZ101" s="2">
        <f t="shared" si="95"/>
        <v>0.00666666666666667</v>
      </c>
      <c r="BA101" s="1">
        <f t="shared" si="96"/>
        <v>4.0654359592859</v>
      </c>
      <c r="BB101" s="1">
        <f>SUM(BA90:BA101)</f>
        <v>48.8707675990746</v>
      </c>
    </row>
    <row r="102" spans="1:19">
      <c r="A102" s="13"/>
      <c r="B102" s="13"/>
      <c r="C102" s="16">
        <v>12</v>
      </c>
      <c r="D102" s="21">
        <v>13.4535483870968</v>
      </c>
      <c r="E102" s="20">
        <f t="shared" si="87"/>
        <v>15.9368333333333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</row>
  </sheetData>
  <mergeCells count="52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02"/>
  <sheetViews>
    <sheetView workbookViewId="0">
      <pane xSplit="4" topLeftCell="E1" activePane="topRight" state="frozen"/>
      <selection/>
      <selection pane="topRight" activeCell="E2" sqref="E2:E4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47">
      <c r="C1" s="3" t="s">
        <v>0</v>
      </c>
      <c r="D1" s="3" t="s">
        <v>1</v>
      </c>
      <c r="E1" s="3" t="s">
        <v>2</v>
      </c>
      <c r="F1" s="3" t="s">
        <v>3</v>
      </c>
      <c r="G1" s="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="1" customFormat="1" spans="1:47">
      <c r="A2" s="4" t="s">
        <v>4</v>
      </c>
      <c r="B2" s="5" t="s">
        <v>5</v>
      </c>
      <c r="C2" s="3"/>
      <c r="D2" s="3"/>
      <c r="E2" s="7">
        <v>49.39</v>
      </c>
      <c r="F2" s="3">
        <v>1192.09</v>
      </c>
      <c r="G2" s="22">
        <f>(F2+F3+F4)/3</f>
        <v>1338.18733333333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</row>
    <row r="3" s="1" customFormat="1" spans="1:47">
      <c r="A3" s="4"/>
      <c r="B3" s="5" t="s">
        <v>6</v>
      </c>
      <c r="C3" s="3"/>
      <c r="D3" s="3"/>
      <c r="E3" s="9"/>
      <c r="F3" s="3">
        <v>1166.832</v>
      </c>
      <c r="G3" s="22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</row>
    <row r="4" s="1" customFormat="1" spans="1:47">
      <c r="A4" s="4"/>
      <c r="B4" s="5" t="s">
        <v>7</v>
      </c>
      <c r="C4" s="3"/>
      <c r="D4" s="3"/>
      <c r="E4" s="11"/>
      <c r="F4" s="3">
        <v>1655.64</v>
      </c>
      <c r="G4" s="22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</row>
    <row r="5" s="1" customFormat="1" spans="1:47">
      <c r="A5" s="4" t="s">
        <v>8</v>
      </c>
      <c r="B5" s="5" t="s">
        <v>9</v>
      </c>
      <c r="C5" s="3"/>
      <c r="D5" s="3"/>
      <c r="E5" s="6">
        <v>90.1890410958904</v>
      </c>
      <c r="F5" s="3">
        <v>93.9145</v>
      </c>
      <c r="G5" s="22">
        <f>(F5+F6)/2</f>
        <v>92.50925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</row>
    <row r="6" s="1" customFormat="1" spans="1:47">
      <c r="A6" s="4"/>
      <c r="B6" s="5" t="s">
        <v>10</v>
      </c>
      <c r="C6" s="3"/>
      <c r="D6" s="3"/>
      <c r="E6" s="10"/>
      <c r="F6" s="3">
        <v>91.104</v>
      </c>
      <c r="G6" s="22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</row>
    <row r="7" s="1" customFormat="1" spans="1:47">
      <c r="A7" s="4" t="s">
        <v>11</v>
      </c>
      <c r="B7" s="5"/>
      <c r="C7" s="3"/>
      <c r="D7" s="3"/>
      <c r="E7" s="3">
        <v>418.062246575342</v>
      </c>
      <c r="F7" s="3">
        <v>134.758</v>
      </c>
      <c r="G7" s="1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</row>
    <row r="8" s="1" customFormat="1" spans="1:47">
      <c r="A8" s="4" t="s">
        <v>12</v>
      </c>
      <c r="B8" s="5"/>
      <c r="C8" s="3"/>
      <c r="D8" s="3"/>
      <c r="E8" s="3">
        <v>0.06</v>
      </c>
      <c r="F8" s="3">
        <v>625.464</v>
      </c>
      <c r="G8" s="1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</row>
    <row r="9" s="1" customFormat="1" spans="1:47">
      <c r="A9" s="4" t="s">
        <v>13</v>
      </c>
      <c r="B9" s="5"/>
      <c r="C9" s="3"/>
      <c r="D9" s="3"/>
      <c r="E9" s="3">
        <v>0.26</v>
      </c>
      <c r="F9" s="3">
        <v>341.64</v>
      </c>
      <c r="G9" s="1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</row>
    <row r="10" s="1" customFormat="1" spans="1:47">
      <c r="A10" s="4" t="s">
        <v>14</v>
      </c>
      <c r="B10" s="5"/>
      <c r="C10" s="3"/>
      <c r="D10" s="3"/>
      <c r="E10" s="3">
        <v>0.1</v>
      </c>
      <c r="F10" s="3">
        <v>341.64</v>
      </c>
      <c r="G10" s="1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</row>
    <row r="11" s="1" customFormat="1" spans="1:47">
      <c r="A11" s="4" t="s">
        <v>15</v>
      </c>
      <c r="B11" s="5"/>
      <c r="C11" s="3"/>
      <c r="D11" s="3"/>
      <c r="E11" s="3">
        <v>0</v>
      </c>
      <c r="F11" s="3">
        <v>910.8575</v>
      </c>
      <c r="G11" s="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</row>
    <row r="12" s="1" customFormat="1" spans="7:47"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</row>
    <row r="13" s="1" customFormat="1" spans="46:46">
      <c r="AT13" s="2"/>
    </row>
    <row r="14" s="1" customFormat="1" spans="1:46">
      <c r="A14" s="13" t="s">
        <v>16</v>
      </c>
      <c r="B14" s="13" t="s">
        <v>17</v>
      </c>
      <c r="C14" s="13">
        <v>308.16</v>
      </c>
      <c r="D14" s="13"/>
      <c r="E14" s="13"/>
      <c r="F14" s="13"/>
      <c r="G14" s="14" t="s">
        <v>18</v>
      </c>
      <c r="H14" s="14" t="s">
        <v>19</v>
      </c>
      <c r="I14" s="14">
        <f>AV38+AV53+AG69+AY85+AY101+BB101</f>
        <v>13234859.2067957</v>
      </c>
      <c r="J14" s="14" t="s">
        <v>20</v>
      </c>
      <c r="K14" s="14">
        <f>I14/(10000*1000)</f>
        <v>1.32348592067957</v>
      </c>
      <c r="L14" s="14" t="s">
        <v>21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13" t="s">
        <v>22</v>
      </c>
      <c r="B15" s="13" t="s">
        <v>17</v>
      </c>
      <c r="C15" s="13"/>
      <c r="D15" s="13"/>
      <c r="E15" s="13"/>
      <c r="F15" s="13"/>
      <c r="G15" s="14"/>
      <c r="H15" s="14" t="s">
        <v>23</v>
      </c>
      <c r="I15" s="14">
        <v>9075424.41132098</v>
      </c>
      <c r="J15" s="14" t="s">
        <v>20</v>
      </c>
      <c r="K15" s="14">
        <f>I15/(10000*1000)</f>
        <v>0.907542441132098</v>
      </c>
      <c r="L15" s="14" t="s">
        <v>21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13" t="s">
        <v>24</v>
      </c>
      <c r="B16" s="13" t="s">
        <v>25</v>
      </c>
      <c r="C16" s="13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13" t="s">
        <v>26</v>
      </c>
      <c r="B17" s="13" t="s">
        <v>27</v>
      </c>
      <c r="C17" s="13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29</v>
      </c>
      <c r="AT17" s="2"/>
    </row>
    <row r="18" s="1" customFormat="1" spans="1:46">
      <c r="A18" s="13" t="s">
        <v>30</v>
      </c>
      <c r="B18" s="13" t="s">
        <v>31</v>
      </c>
      <c r="C18" s="13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13" t="s">
        <v>33</v>
      </c>
      <c r="B19" s="13" t="s">
        <v>31</v>
      </c>
      <c r="C19" s="13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13" t="s">
        <v>36</v>
      </c>
      <c r="B20" s="13" t="s">
        <v>37</v>
      </c>
      <c r="C20" s="13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13" t="s">
        <v>38</v>
      </c>
      <c r="B21" s="13" t="s">
        <v>39</v>
      </c>
      <c r="C21" s="13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13" t="s">
        <v>40</v>
      </c>
      <c r="B22" s="13" t="s">
        <v>35</v>
      </c>
      <c r="C22" s="13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13" t="s">
        <v>41</v>
      </c>
      <c r="B23" s="13" t="s">
        <v>42</v>
      </c>
      <c r="C23" s="13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4" t="s">
        <v>43</v>
      </c>
      <c r="T25" s="24"/>
      <c r="U25" s="24"/>
      <c r="V25" s="24" t="s">
        <v>44</v>
      </c>
      <c r="W25" s="24"/>
      <c r="X25" s="24"/>
      <c r="Y25" s="24" t="s">
        <v>45</v>
      </c>
      <c r="Z25" s="24"/>
      <c r="AA25" s="24"/>
      <c r="AB25" s="24" t="s">
        <v>46</v>
      </c>
      <c r="AC25" s="24"/>
      <c r="AD25" s="24"/>
      <c r="AE25" s="24" t="s">
        <v>47</v>
      </c>
      <c r="AF25" s="24"/>
      <c r="AG25" s="24"/>
      <c r="AH25" s="24" t="s">
        <v>48</v>
      </c>
      <c r="AI25" s="24"/>
      <c r="AJ25" s="24"/>
      <c r="AK25" s="32" t="s">
        <v>49</v>
      </c>
      <c r="AL25" s="33"/>
      <c r="AM25" s="34"/>
      <c r="AN25" s="24" t="s">
        <v>50</v>
      </c>
      <c r="AO25" s="24"/>
      <c r="AP25" s="24"/>
      <c r="AT25" s="2"/>
    </row>
    <row r="26" s="1" customFormat="1" spans="1:47">
      <c r="A26" s="15" t="s">
        <v>4</v>
      </c>
      <c r="B26" s="15"/>
      <c r="C26" s="16" t="s">
        <v>51</v>
      </c>
      <c r="D26" s="16" t="s">
        <v>52</v>
      </c>
      <c r="E26" s="16" t="s">
        <v>53</v>
      </c>
      <c r="F26" s="16" t="s">
        <v>54</v>
      </c>
      <c r="G26" s="13" t="s">
        <v>51</v>
      </c>
      <c r="H26" s="13" t="s">
        <v>53</v>
      </c>
      <c r="I26" s="13" t="s">
        <v>55</v>
      </c>
      <c r="J26" s="13" t="s">
        <v>56</v>
      </c>
      <c r="K26" s="23" t="s">
        <v>57</v>
      </c>
      <c r="L26" s="23" t="s">
        <v>58</v>
      </c>
      <c r="M26" s="13" t="s">
        <v>59</v>
      </c>
      <c r="N26" s="23" t="s">
        <v>60</v>
      </c>
      <c r="O26" s="13" t="s">
        <v>61</v>
      </c>
      <c r="P26" s="13" t="s">
        <v>62</v>
      </c>
      <c r="Q26" s="23" t="s">
        <v>63</v>
      </c>
      <c r="R26" s="23" t="s">
        <v>64</v>
      </c>
      <c r="S26" s="4" t="s">
        <v>65</v>
      </c>
      <c r="T26" s="3" t="s">
        <v>66</v>
      </c>
      <c r="U26" s="3"/>
      <c r="V26" s="4" t="s">
        <v>65</v>
      </c>
      <c r="W26" s="3" t="s">
        <v>66</v>
      </c>
      <c r="X26" s="3"/>
      <c r="Y26" s="4" t="s">
        <v>65</v>
      </c>
      <c r="Z26" s="3" t="s">
        <v>66</v>
      </c>
      <c r="AA26" s="3"/>
      <c r="AB26" s="4" t="s">
        <v>65</v>
      </c>
      <c r="AC26" s="3" t="s">
        <v>66</v>
      </c>
      <c r="AD26" s="3"/>
      <c r="AE26" s="4" t="s">
        <v>65</v>
      </c>
      <c r="AF26" s="3" t="s">
        <v>66</v>
      </c>
      <c r="AG26" s="3"/>
      <c r="AH26" s="4" t="s">
        <v>65</v>
      </c>
      <c r="AI26" s="3" t="s">
        <v>66</v>
      </c>
      <c r="AJ26" s="3"/>
      <c r="AK26" s="4" t="s">
        <v>65</v>
      </c>
      <c r="AL26" s="3" t="s">
        <v>66</v>
      </c>
      <c r="AM26" s="3"/>
      <c r="AN26" s="35" t="s">
        <v>65</v>
      </c>
      <c r="AO26" s="35" t="s">
        <v>66</v>
      </c>
      <c r="AP26" s="35"/>
      <c r="AQ26" s="1" t="s">
        <v>67</v>
      </c>
      <c r="AR26" s="1" t="s">
        <v>68</v>
      </c>
      <c r="AS26" s="1" t="s">
        <v>36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1338.18733333333</v>
      </c>
      <c r="C27" s="16" t="s">
        <v>72</v>
      </c>
      <c r="D27" s="17">
        <v>5</v>
      </c>
      <c r="E27" s="16"/>
      <c r="F27" s="16"/>
      <c r="G27" s="13">
        <v>1</v>
      </c>
      <c r="H27" s="18">
        <f t="shared" ref="H27:H38" si="0">E28</f>
        <v>5</v>
      </c>
      <c r="I27" s="18">
        <f t="shared" ref="I27:I38" si="1">H27+273.15</f>
        <v>278.15</v>
      </c>
      <c r="J27" s="18">
        <f t="shared" ref="J27:J38" si="2">EXP(($C$16*(I27-$C$14))/($C$17*I27*$C$14))</f>
        <v>0.0330744063381255</v>
      </c>
      <c r="K27" s="18">
        <f t="shared" ref="K27:K38" si="3">$B$27/12</f>
        <v>111.515611111111</v>
      </c>
      <c r="L27" s="18">
        <f t="shared" ref="L27:L38" si="4">K27*$B$28/100</f>
        <v>1.11515611111111</v>
      </c>
      <c r="M27" s="13" t="s">
        <v>73</v>
      </c>
      <c r="N27" s="13"/>
      <c r="O27" s="18">
        <f>L27</f>
        <v>1.11515611111111</v>
      </c>
      <c r="P27" s="18">
        <f t="shared" ref="P27:P38" si="5">O27*J27</f>
        <v>0.0368831263493327</v>
      </c>
      <c r="Q27" s="25">
        <f t="shared" ref="Q27:Q38" si="6">P27*$B$29</f>
        <v>0.00479480642541325</v>
      </c>
      <c r="R27" s="18">
        <f t="shared" ref="R27:R38" si="7">L27*$B$29</f>
        <v>0.144970294444444</v>
      </c>
      <c r="S27" s="26">
        <f t="shared" ref="S27:S38" si="8">Q27/R27</f>
        <v>0.0330744063381255</v>
      </c>
      <c r="T27" s="3">
        <v>0.01</v>
      </c>
      <c r="U27" s="27">
        <f t="shared" ref="U27:U38" si="9">S27*T27</f>
        <v>0.000330744063381255</v>
      </c>
      <c r="V27" s="26"/>
      <c r="W27" s="3"/>
      <c r="X27" s="27"/>
      <c r="Y27" s="29">
        <v>0.02</v>
      </c>
      <c r="Z27" s="3">
        <v>0.21</v>
      </c>
      <c r="AA27" s="28">
        <f t="shared" ref="AA27:AA38" si="10">Y27*Z27</f>
        <v>0.0042</v>
      </c>
      <c r="AB27" s="3">
        <v>0.01</v>
      </c>
      <c r="AC27" s="3">
        <v>0.29</v>
      </c>
      <c r="AD27" s="28">
        <f t="shared" ref="AD27:AD38" si="11">AB27*AC27</f>
        <v>0.0029</v>
      </c>
      <c r="AE27" s="26"/>
      <c r="AF27" s="3"/>
      <c r="AG27" s="27"/>
      <c r="AH27" s="26"/>
      <c r="AI27" s="3"/>
      <c r="AJ27" s="27"/>
      <c r="AK27" s="1">
        <v>0.1</v>
      </c>
      <c r="AL27" s="28">
        <v>0.11</v>
      </c>
      <c r="AM27" s="28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0.0222307440633813</v>
      </c>
      <c r="AR27" s="30">
        <f t="shared" ref="AR27:AR38" si="15">$B$27/12</f>
        <v>111.515611111111</v>
      </c>
      <c r="AS27" s="1">
        <f t="shared" ref="AS27:AS38" si="16">$B$29</f>
        <v>0.13</v>
      </c>
      <c r="AT27" s="2">
        <f>$E$3/12</f>
        <v>0</v>
      </c>
      <c r="AU27" s="1">
        <f t="shared" ref="AU27:AU38" si="17">AT27*10000*AS27*0.67*AR27*AQ27</f>
        <v>0</v>
      </c>
    </row>
    <row r="28" s="1" customFormat="1" spans="1:47">
      <c r="A28" s="13" t="s">
        <v>74</v>
      </c>
      <c r="B28" s="13">
        <v>1</v>
      </c>
      <c r="C28" s="16">
        <v>1</v>
      </c>
      <c r="D28" s="19">
        <v>13.2804516129032</v>
      </c>
      <c r="E28" s="20">
        <f t="shared" ref="E28:E39" si="18">D27</f>
        <v>5</v>
      </c>
      <c r="F28" s="16" t="s">
        <v>73</v>
      </c>
      <c r="G28" s="13">
        <v>2</v>
      </c>
      <c r="H28" s="18">
        <f t="shared" si="0"/>
        <v>13.2804516129032</v>
      </c>
      <c r="I28" s="18">
        <f t="shared" si="1"/>
        <v>286.430451612903</v>
      </c>
      <c r="J28" s="18">
        <f t="shared" si="2"/>
        <v>0.0909890204121969</v>
      </c>
      <c r="K28" s="18">
        <f t="shared" si="3"/>
        <v>111.515611111111</v>
      </c>
      <c r="L28" s="18">
        <f t="shared" si="4"/>
        <v>1.11515611111111</v>
      </c>
      <c r="M28" s="13" t="s">
        <v>73</v>
      </c>
      <c r="N28" s="13"/>
      <c r="O28" s="18">
        <f t="shared" ref="O28:O38" si="19">L28+O27-P27-N28</f>
        <v>2.19342909587289</v>
      </c>
      <c r="P28" s="18">
        <f t="shared" si="5"/>
        <v>0.199577964777085</v>
      </c>
      <c r="Q28" s="25">
        <f t="shared" si="6"/>
        <v>0.025945135421021</v>
      </c>
      <c r="R28" s="18">
        <f t="shared" si="7"/>
        <v>0.144970294444444</v>
      </c>
      <c r="S28" s="26">
        <f t="shared" si="8"/>
        <v>0.178968632990973</v>
      </c>
      <c r="T28" s="3">
        <v>0.01</v>
      </c>
      <c r="U28" s="27">
        <f t="shared" si="9"/>
        <v>0.00178968632990973</v>
      </c>
      <c r="V28" s="26"/>
      <c r="W28" s="3"/>
      <c r="X28" s="27"/>
      <c r="Y28" s="29">
        <v>0.02</v>
      </c>
      <c r="Z28" s="3">
        <v>0.21</v>
      </c>
      <c r="AA28" s="28">
        <f t="shared" si="10"/>
        <v>0.0042</v>
      </c>
      <c r="AB28" s="3">
        <v>0.01</v>
      </c>
      <c r="AC28" s="3">
        <v>0.29</v>
      </c>
      <c r="AD28" s="28">
        <f t="shared" si="11"/>
        <v>0.0029</v>
      </c>
      <c r="AE28" s="26"/>
      <c r="AF28" s="3"/>
      <c r="AG28" s="27"/>
      <c r="AH28" s="26"/>
      <c r="AI28" s="3"/>
      <c r="AJ28" s="27"/>
      <c r="AK28" s="28">
        <v>0.1</v>
      </c>
      <c r="AL28" s="28">
        <v>0.11</v>
      </c>
      <c r="AM28" s="28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0.0236896863299097</v>
      </c>
      <c r="AR28" s="30">
        <f t="shared" si="15"/>
        <v>111.515611111111</v>
      </c>
      <c r="AS28" s="1">
        <f t="shared" si="16"/>
        <v>0.13</v>
      </c>
      <c r="AT28" s="2">
        <f t="shared" ref="AT28:AT38" si="20">$E$3/12</f>
        <v>0</v>
      </c>
      <c r="AU28" s="1">
        <f t="shared" si="17"/>
        <v>0</v>
      </c>
    </row>
    <row r="29" s="1" customFormat="1" spans="1:47">
      <c r="A29" s="13" t="s">
        <v>36</v>
      </c>
      <c r="B29" s="13">
        <v>0.13</v>
      </c>
      <c r="C29" s="16">
        <v>2</v>
      </c>
      <c r="D29" s="21">
        <v>12.4909642857143</v>
      </c>
      <c r="E29" s="20">
        <f t="shared" si="18"/>
        <v>13.2804516129032</v>
      </c>
      <c r="F29" s="16" t="s">
        <v>73</v>
      </c>
      <c r="G29" s="13">
        <v>3</v>
      </c>
      <c r="H29" s="18">
        <f t="shared" si="0"/>
        <v>12.4909642857143</v>
      </c>
      <c r="I29" s="18">
        <f t="shared" si="1"/>
        <v>285.640964285714</v>
      </c>
      <c r="J29" s="18">
        <f t="shared" si="2"/>
        <v>0.0828294398402154</v>
      </c>
      <c r="K29" s="18">
        <f t="shared" si="3"/>
        <v>111.515611111111</v>
      </c>
      <c r="L29" s="18">
        <f t="shared" si="4"/>
        <v>1.11515611111111</v>
      </c>
      <c r="M29" s="13" t="s">
        <v>73</v>
      </c>
      <c r="N29" s="13"/>
      <c r="O29" s="18">
        <f t="shared" si="19"/>
        <v>3.10900724220692</v>
      </c>
      <c r="P29" s="18">
        <f t="shared" si="5"/>
        <v>0.257517328331172</v>
      </c>
      <c r="Q29" s="25">
        <f t="shared" si="6"/>
        <v>0.0334772526830523</v>
      </c>
      <c r="R29" s="18">
        <f t="shared" si="7"/>
        <v>0.144970294444444</v>
      </c>
      <c r="S29" s="26">
        <f t="shared" si="8"/>
        <v>0.230924913351</v>
      </c>
      <c r="T29" s="3">
        <v>0.01</v>
      </c>
      <c r="U29" s="27">
        <f t="shared" si="9"/>
        <v>0.00230924913351</v>
      </c>
      <c r="V29" s="26"/>
      <c r="W29" s="3"/>
      <c r="X29" s="27"/>
      <c r="Y29" s="29">
        <v>0.02</v>
      </c>
      <c r="Z29" s="3">
        <v>0.21</v>
      </c>
      <c r="AA29" s="28">
        <f t="shared" si="10"/>
        <v>0.0042</v>
      </c>
      <c r="AB29" s="3">
        <v>0.01</v>
      </c>
      <c r="AC29" s="3">
        <v>0.29</v>
      </c>
      <c r="AD29" s="28">
        <f t="shared" si="11"/>
        <v>0.0029</v>
      </c>
      <c r="AE29" s="26"/>
      <c r="AF29" s="3"/>
      <c r="AG29" s="27"/>
      <c r="AH29" s="26"/>
      <c r="AI29" s="3"/>
      <c r="AJ29" s="27"/>
      <c r="AK29" s="1">
        <v>0.1</v>
      </c>
      <c r="AL29" s="28">
        <v>0.11</v>
      </c>
      <c r="AM29" s="28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0.02420924913351</v>
      </c>
      <c r="AR29" s="30">
        <f t="shared" si="15"/>
        <v>111.515611111111</v>
      </c>
      <c r="AS29" s="1">
        <f t="shared" si="16"/>
        <v>0.13</v>
      </c>
      <c r="AT29" s="2">
        <f t="shared" si="20"/>
        <v>0</v>
      </c>
      <c r="AU29" s="1">
        <f t="shared" si="17"/>
        <v>0</v>
      </c>
    </row>
    <row r="30" s="1" customFormat="1" spans="1:47">
      <c r="A30" s="13"/>
      <c r="B30" s="13"/>
      <c r="C30" s="16">
        <v>3</v>
      </c>
      <c r="D30" s="21">
        <v>11.6374838709677</v>
      </c>
      <c r="E30" s="20">
        <f t="shared" si="18"/>
        <v>12.4909642857143</v>
      </c>
      <c r="F30" s="16" t="s">
        <v>73</v>
      </c>
      <c r="G30" s="13">
        <v>4</v>
      </c>
      <c r="H30" s="18">
        <f t="shared" si="0"/>
        <v>11.6374838709677</v>
      </c>
      <c r="I30" s="18">
        <f t="shared" si="1"/>
        <v>284.787483870968</v>
      </c>
      <c r="J30" s="18">
        <f t="shared" si="2"/>
        <v>0.0747856930909612</v>
      </c>
      <c r="K30" s="18">
        <f t="shared" si="3"/>
        <v>111.515611111111</v>
      </c>
      <c r="L30" s="18">
        <f t="shared" si="4"/>
        <v>1.11515611111111</v>
      </c>
      <c r="M30" s="13" t="s">
        <v>73</v>
      </c>
      <c r="N30" s="13"/>
      <c r="O30" s="18">
        <f t="shared" si="19"/>
        <v>3.96664602498686</v>
      </c>
      <c r="P30" s="18">
        <f t="shared" si="5"/>
        <v>0.296648372225148</v>
      </c>
      <c r="Q30" s="25">
        <f t="shared" si="6"/>
        <v>0.0385642883892693</v>
      </c>
      <c r="R30" s="18">
        <f t="shared" si="7"/>
        <v>0.144970294444444</v>
      </c>
      <c r="S30" s="26">
        <f t="shared" si="8"/>
        <v>0.26601510700558</v>
      </c>
      <c r="T30" s="3">
        <v>0.01</v>
      </c>
      <c r="U30" s="27">
        <f t="shared" si="9"/>
        <v>0.0026601510700558</v>
      </c>
      <c r="V30" s="26"/>
      <c r="W30" s="3"/>
      <c r="X30" s="27"/>
      <c r="Y30" s="29">
        <v>0.02</v>
      </c>
      <c r="Z30" s="3">
        <v>0.21</v>
      </c>
      <c r="AA30" s="28">
        <f t="shared" si="10"/>
        <v>0.0042</v>
      </c>
      <c r="AB30" s="3">
        <v>0.01</v>
      </c>
      <c r="AC30" s="3">
        <v>0.29</v>
      </c>
      <c r="AD30" s="28">
        <f t="shared" si="11"/>
        <v>0.0029</v>
      </c>
      <c r="AE30" s="26"/>
      <c r="AF30" s="3"/>
      <c r="AG30" s="27"/>
      <c r="AH30" s="26"/>
      <c r="AI30" s="3"/>
      <c r="AJ30" s="27"/>
      <c r="AK30" s="28">
        <v>0.1</v>
      </c>
      <c r="AL30" s="28">
        <v>0.11</v>
      </c>
      <c r="AM30" s="28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0.0245601510700558</v>
      </c>
      <c r="AR30" s="30">
        <f t="shared" si="15"/>
        <v>111.515611111111</v>
      </c>
      <c r="AS30" s="1">
        <f t="shared" si="16"/>
        <v>0.13</v>
      </c>
      <c r="AT30" s="2">
        <f t="shared" si="20"/>
        <v>0</v>
      </c>
      <c r="AU30" s="1">
        <f t="shared" si="17"/>
        <v>0</v>
      </c>
    </row>
    <row r="31" s="1" customFormat="1" spans="1:47">
      <c r="A31" s="13"/>
      <c r="B31" s="13"/>
      <c r="C31" s="16">
        <v>4</v>
      </c>
      <c r="D31" s="21">
        <v>14.4431333333333</v>
      </c>
      <c r="E31" s="20">
        <f t="shared" si="18"/>
        <v>11.6374838709677</v>
      </c>
      <c r="F31" s="16" t="s">
        <v>73</v>
      </c>
      <c r="G31" s="13">
        <v>5</v>
      </c>
      <c r="H31" s="18">
        <f t="shared" si="0"/>
        <v>14.4431333333333</v>
      </c>
      <c r="I31" s="18">
        <f t="shared" si="1"/>
        <v>287.593133333333</v>
      </c>
      <c r="J31" s="18">
        <f t="shared" si="2"/>
        <v>0.104393562302642</v>
      </c>
      <c r="K31" s="18">
        <f t="shared" si="3"/>
        <v>111.515611111111</v>
      </c>
      <c r="L31" s="18">
        <f t="shared" si="4"/>
        <v>1.11515611111111</v>
      </c>
      <c r="M31" s="13" t="s">
        <v>75</v>
      </c>
      <c r="N31" s="18">
        <f>(O30-P30)*C22/100</f>
        <v>3.48649777012362</v>
      </c>
      <c r="O31" s="18">
        <f t="shared" si="19"/>
        <v>1.2986559937492</v>
      </c>
      <c r="P31" s="18">
        <f t="shared" si="5"/>
        <v>0.135571325393156</v>
      </c>
      <c r="Q31" s="25">
        <f t="shared" si="6"/>
        <v>0.0176242723011103</v>
      </c>
      <c r="R31" s="18">
        <f t="shared" si="7"/>
        <v>0.144970294444444</v>
      </c>
      <c r="S31" s="26">
        <f t="shared" si="8"/>
        <v>0.12157161140253</v>
      </c>
      <c r="T31" s="3">
        <v>0.01</v>
      </c>
      <c r="U31" s="27">
        <f t="shared" si="9"/>
        <v>0.0012157161140253</v>
      </c>
      <c r="V31" s="26"/>
      <c r="W31" s="3"/>
      <c r="X31" s="27"/>
      <c r="Y31" s="29">
        <v>0.04</v>
      </c>
      <c r="Z31" s="3">
        <v>0.21</v>
      </c>
      <c r="AA31" s="28">
        <f t="shared" si="10"/>
        <v>0.0084</v>
      </c>
      <c r="AB31" s="3">
        <v>0.015</v>
      </c>
      <c r="AC31" s="3">
        <v>0.29</v>
      </c>
      <c r="AD31" s="28">
        <f t="shared" si="11"/>
        <v>0.00435</v>
      </c>
      <c r="AE31" s="26"/>
      <c r="AF31" s="3"/>
      <c r="AG31" s="27"/>
      <c r="AH31" s="26"/>
      <c r="AI31" s="3"/>
      <c r="AJ31" s="27"/>
      <c r="AK31" s="1">
        <v>0.1</v>
      </c>
      <c r="AL31" s="28">
        <v>0.11</v>
      </c>
      <c r="AM31" s="28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0.0306657161140253</v>
      </c>
      <c r="AR31" s="30">
        <f t="shared" si="15"/>
        <v>111.515611111111</v>
      </c>
      <c r="AS31" s="1">
        <f t="shared" si="16"/>
        <v>0.13</v>
      </c>
      <c r="AT31" s="2">
        <f t="shared" si="20"/>
        <v>0</v>
      </c>
      <c r="AU31" s="1">
        <f t="shared" si="17"/>
        <v>0</v>
      </c>
    </row>
    <row r="32" s="1" customFormat="1" spans="1:47">
      <c r="A32" s="13"/>
      <c r="B32" s="13"/>
      <c r="C32" s="16">
        <v>5</v>
      </c>
      <c r="D32" s="21">
        <v>16.9428387096774</v>
      </c>
      <c r="E32" s="20">
        <f t="shared" si="18"/>
        <v>14.4431333333333</v>
      </c>
      <c r="F32" s="16" t="s">
        <v>75</v>
      </c>
      <c r="G32" s="13">
        <v>6</v>
      </c>
      <c r="H32" s="18">
        <f t="shared" si="0"/>
        <v>16.9428387096774</v>
      </c>
      <c r="I32" s="18">
        <f t="shared" si="1"/>
        <v>290.092838709677</v>
      </c>
      <c r="J32" s="18">
        <f t="shared" si="2"/>
        <v>0.139756743919916</v>
      </c>
      <c r="K32" s="18">
        <f t="shared" si="3"/>
        <v>111.515611111111</v>
      </c>
      <c r="L32" s="18">
        <f t="shared" si="4"/>
        <v>1.11515611111111</v>
      </c>
      <c r="M32" s="13" t="s">
        <v>73</v>
      </c>
      <c r="N32" s="13"/>
      <c r="O32" s="18">
        <f t="shared" si="19"/>
        <v>2.27824077946715</v>
      </c>
      <c r="P32" s="18">
        <f t="shared" si="5"/>
        <v>0.318399513203901</v>
      </c>
      <c r="Q32" s="25">
        <f t="shared" si="6"/>
        <v>0.0413919367165071</v>
      </c>
      <c r="R32" s="18">
        <f t="shared" si="7"/>
        <v>0.144970294444444</v>
      </c>
      <c r="S32" s="26">
        <f t="shared" si="8"/>
        <v>0.285520125865298</v>
      </c>
      <c r="T32" s="3">
        <v>0.01</v>
      </c>
      <c r="U32" s="27">
        <f t="shared" si="9"/>
        <v>0.00285520125865298</v>
      </c>
      <c r="V32" s="26"/>
      <c r="W32" s="3"/>
      <c r="X32" s="27"/>
      <c r="Y32" s="29">
        <v>0.04</v>
      </c>
      <c r="Z32" s="3">
        <v>0.21</v>
      </c>
      <c r="AA32" s="28">
        <f t="shared" si="10"/>
        <v>0.0084</v>
      </c>
      <c r="AB32" s="3">
        <v>0.015</v>
      </c>
      <c r="AC32" s="3">
        <v>0.29</v>
      </c>
      <c r="AD32" s="28">
        <f t="shared" si="11"/>
        <v>0.00435</v>
      </c>
      <c r="AE32" s="26"/>
      <c r="AF32" s="3"/>
      <c r="AG32" s="27"/>
      <c r="AH32" s="26"/>
      <c r="AI32" s="3"/>
      <c r="AJ32" s="27"/>
      <c r="AK32" s="28">
        <v>0.1</v>
      </c>
      <c r="AL32" s="28">
        <v>0.11</v>
      </c>
      <c r="AM32" s="28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0.032305201258653</v>
      </c>
      <c r="AR32" s="30">
        <f t="shared" si="15"/>
        <v>111.515611111111</v>
      </c>
      <c r="AS32" s="1">
        <f t="shared" si="16"/>
        <v>0.13</v>
      </c>
      <c r="AT32" s="2">
        <f t="shared" si="20"/>
        <v>0</v>
      </c>
      <c r="AU32" s="1">
        <f t="shared" si="17"/>
        <v>0</v>
      </c>
    </row>
    <row r="33" s="1" customFormat="1" spans="1:47">
      <c r="A33" s="13"/>
      <c r="B33" s="13"/>
      <c r="C33" s="16">
        <v>6</v>
      </c>
      <c r="D33" s="21">
        <v>20.7263666666667</v>
      </c>
      <c r="E33" s="20">
        <f t="shared" si="18"/>
        <v>16.9428387096774</v>
      </c>
      <c r="F33" s="16" t="s">
        <v>73</v>
      </c>
      <c r="G33" s="13">
        <v>7</v>
      </c>
      <c r="H33" s="18">
        <f t="shared" si="0"/>
        <v>20.7263666666667</v>
      </c>
      <c r="I33" s="18">
        <f t="shared" si="1"/>
        <v>293.876366666667</v>
      </c>
      <c r="J33" s="18">
        <f t="shared" si="2"/>
        <v>0.215299484355849</v>
      </c>
      <c r="K33" s="18">
        <f t="shared" si="3"/>
        <v>111.515611111111</v>
      </c>
      <c r="L33" s="18">
        <f t="shared" si="4"/>
        <v>1.11515611111111</v>
      </c>
      <c r="M33" s="13" t="s">
        <v>73</v>
      </c>
      <c r="N33" s="13"/>
      <c r="O33" s="18">
        <f t="shared" si="19"/>
        <v>3.07499737737436</v>
      </c>
      <c r="P33" s="18">
        <f t="shared" si="5"/>
        <v>0.662045349744288</v>
      </c>
      <c r="Q33" s="25">
        <f t="shared" si="6"/>
        <v>0.0860658954667575</v>
      </c>
      <c r="R33" s="18">
        <f t="shared" si="7"/>
        <v>0.144970294444444</v>
      </c>
      <c r="S33" s="26">
        <f t="shared" si="8"/>
        <v>0.593679524461059</v>
      </c>
      <c r="T33" s="3">
        <v>0.01</v>
      </c>
      <c r="U33" s="27">
        <f t="shared" si="9"/>
        <v>0.00593679524461059</v>
      </c>
      <c r="V33" s="26"/>
      <c r="W33" s="3"/>
      <c r="X33" s="27"/>
      <c r="Y33" s="29">
        <v>0.04</v>
      </c>
      <c r="Z33" s="3">
        <v>0.21</v>
      </c>
      <c r="AA33" s="28">
        <f t="shared" si="10"/>
        <v>0.0084</v>
      </c>
      <c r="AB33" s="3">
        <v>0.015</v>
      </c>
      <c r="AC33" s="3">
        <v>0.29</v>
      </c>
      <c r="AD33" s="28">
        <f t="shared" si="11"/>
        <v>0.00435</v>
      </c>
      <c r="AE33" s="26"/>
      <c r="AF33" s="3"/>
      <c r="AG33" s="27"/>
      <c r="AH33" s="26"/>
      <c r="AI33" s="3"/>
      <c r="AJ33" s="27"/>
      <c r="AK33" s="1">
        <v>0.1</v>
      </c>
      <c r="AL33" s="28">
        <v>0.11</v>
      </c>
      <c r="AM33" s="28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0.0353867952446106</v>
      </c>
      <c r="AR33" s="30">
        <f t="shared" si="15"/>
        <v>111.515611111111</v>
      </c>
      <c r="AS33" s="1">
        <f t="shared" si="16"/>
        <v>0.13</v>
      </c>
      <c r="AT33" s="2">
        <f t="shared" si="20"/>
        <v>0</v>
      </c>
      <c r="AU33" s="1">
        <f t="shared" si="17"/>
        <v>0</v>
      </c>
    </row>
    <row r="34" s="1" customFormat="1" spans="1:47">
      <c r="A34" s="13"/>
      <c r="B34" s="13"/>
      <c r="C34" s="16">
        <v>7</v>
      </c>
      <c r="D34" s="21">
        <v>24.6676451612903</v>
      </c>
      <c r="E34" s="20">
        <f t="shared" si="18"/>
        <v>20.7263666666667</v>
      </c>
      <c r="F34" s="16" t="s">
        <v>73</v>
      </c>
      <c r="G34" s="13">
        <v>8</v>
      </c>
      <c r="H34" s="18">
        <f t="shared" si="0"/>
        <v>24.6676451612903</v>
      </c>
      <c r="I34" s="18">
        <f t="shared" si="1"/>
        <v>297.81764516129</v>
      </c>
      <c r="J34" s="18">
        <f t="shared" si="2"/>
        <v>0.333785277980222</v>
      </c>
      <c r="K34" s="18">
        <f t="shared" si="3"/>
        <v>111.515611111111</v>
      </c>
      <c r="L34" s="18">
        <f t="shared" si="4"/>
        <v>1.11515611111111</v>
      </c>
      <c r="M34" s="13" t="s">
        <v>73</v>
      </c>
      <c r="N34" s="13"/>
      <c r="O34" s="18">
        <f t="shared" si="19"/>
        <v>3.52810813874118</v>
      </c>
      <c r="P34" s="18">
        <f t="shared" si="5"/>
        <v>1.17763055583401</v>
      </c>
      <c r="Q34" s="25">
        <f t="shared" si="6"/>
        <v>0.153091972258421</v>
      </c>
      <c r="R34" s="18">
        <f t="shared" si="7"/>
        <v>0.144970294444444</v>
      </c>
      <c r="S34" s="26">
        <f t="shared" si="8"/>
        <v>1.05602304834312</v>
      </c>
      <c r="T34" s="3">
        <v>0.01</v>
      </c>
      <c r="U34" s="27">
        <f t="shared" si="9"/>
        <v>0.0105602304834312</v>
      </c>
      <c r="V34" s="26"/>
      <c r="W34" s="3"/>
      <c r="X34" s="27"/>
      <c r="Y34" s="29">
        <v>0.04</v>
      </c>
      <c r="Z34" s="3">
        <v>0.21</v>
      </c>
      <c r="AA34" s="28">
        <f t="shared" si="10"/>
        <v>0.0084</v>
      </c>
      <c r="AB34" s="3">
        <v>0.015</v>
      </c>
      <c r="AC34" s="3">
        <v>0.29</v>
      </c>
      <c r="AD34" s="28">
        <f t="shared" si="11"/>
        <v>0.00435</v>
      </c>
      <c r="AE34" s="26"/>
      <c r="AF34" s="3"/>
      <c r="AG34" s="27"/>
      <c r="AH34" s="26"/>
      <c r="AI34" s="3"/>
      <c r="AJ34" s="27"/>
      <c r="AK34" s="28">
        <v>0.1</v>
      </c>
      <c r="AL34" s="28">
        <v>0.11</v>
      </c>
      <c r="AM34" s="28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0.0400102304834312</v>
      </c>
      <c r="AR34" s="30">
        <f t="shared" si="15"/>
        <v>111.515611111111</v>
      </c>
      <c r="AS34" s="1">
        <f t="shared" si="16"/>
        <v>0.13</v>
      </c>
      <c r="AT34" s="2">
        <f t="shared" si="20"/>
        <v>0</v>
      </c>
      <c r="AU34" s="1">
        <f t="shared" si="17"/>
        <v>0</v>
      </c>
    </row>
    <row r="35" s="1" customFormat="1" spans="1:47">
      <c r="A35" s="13"/>
      <c r="B35" s="13"/>
      <c r="C35" s="16">
        <v>8</v>
      </c>
      <c r="D35" s="21">
        <v>23.7357419354839</v>
      </c>
      <c r="E35" s="20">
        <f t="shared" si="18"/>
        <v>24.6676451612903</v>
      </c>
      <c r="F35" s="16" t="s">
        <v>73</v>
      </c>
      <c r="G35" s="13">
        <v>9</v>
      </c>
      <c r="H35" s="18">
        <f t="shared" si="0"/>
        <v>23.7357419354839</v>
      </c>
      <c r="I35" s="18">
        <f t="shared" si="1"/>
        <v>296.885741935484</v>
      </c>
      <c r="J35" s="18">
        <f t="shared" si="2"/>
        <v>0.30123009503762</v>
      </c>
      <c r="K35" s="18">
        <f t="shared" si="3"/>
        <v>111.515611111111</v>
      </c>
      <c r="L35" s="18">
        <f t="shared" si="4"/>
        <v>1.11515611111111</v>
      </c>
      <c r="M35" s="13" t="s">
        <v>73</v>
      </c>
      <c r="N35" s="13"/>
      <c r="O35" s="18">
        <f t="shared" si="19"/>
        <v>3.46563369401829</v>
      </c>
      <c r="P35" s="18">
        <f t="shared" si="5"/>
        <v>1.04395316701471</v>
      </c>
      <c r="Q35" s="25">
        <f t="shared" si="6"/>
        <v>0.135713911711912</v>
      </c>
      <c r="R35" s="18">
        <f t="shared" si="7"/>
        <v>0.144970294444444</v>
      </c>
      <c r="S35" s="26">
        <f t="shared" si="8"/>
        <v>0.936149796977339</v>
      </c>
      <c r="T35" s="3">
        <v>0.01</v>
      </c>
      <c r="U35" s="27">
        <f t="shared" si="9"/>
        <v>0.0093614979697734</v>
      </c>
      <c r="V35" s="26"/>
      <c r="W35" s="3"/>
      <c r="X35" s="27"/>
      <c r="Y35" s="29">
        <v>0.04</v>
      </c>
      <c r="Z35" s="3">
        <v>0.21</v>
      </c>
      <c r="AA35" s="28">
        <f t="shared" si="10"/>
        <v>0.0084</v>
      </c>
      <c r="AB35" s="3">
        <v>0.015</v>
      </c>
      <c r="AC35" s="3">
        <v>0.29</v>
      </c>
      <c r="AD35" s="28">
        <f t="shared" si="11"/>
        <v>0.00435</v>
      </c>
      <c r="AE35" s="26"/>
      <c r="AF35" s="3"/>
      <c r="AG35" s="27"/>
      <c r="AH35" s="26"/>
      <c r="AI35" s="3"/>
      <c r="AJ35" s="27"/>
      <c r="AK35" s="1">
        <v>0.1</v>
      </c>
      <c r="AL35" s="28">
        <v>0.11</v>
      </c>
      <c r="AM35" s="28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0.0388114979697734</v>
      </c>
      <c r="AR35" s="30">
        <f t="shared" si="15"/>
        <v>111.515611111111</v>
      </c>
      <c r="AS35" s="1">
        <f t="shared" si="16"/>
        <v>0.13</v>
      </c>
      <c r="AT35" s="2">
        <f t="shared" si="20"/>
        <v>0</v>
      </c>
      <c r="AU35" s="1">
        <f t="shared" si="17"/>
        <v>0</v>
      </c>
    </row>
    <row r="36" s="1" customFormat="1" spans="1:47">
      <c r="A36" s="13"/>
      <c r="B36" s="13"/>
      <c r="C36" s="16">
        <v>9</v>
      </c>
      <c r="D36" s="21">
        <v>23.4310666666667</v>
      </c>
      <c r="E36" s="20">
        <f t="shared" si="18"/>
        <v>23.7357419354839</v>
      </c>
      <c r="F36" s="16" t="s">
        <v>73</v>
      </c>
      <c r="G36" s="13">
        <v>10</v>
      </c>
      <c r="H36" s="18">
        <f t="shared" si="0"/>
        <v>23.4310666666667</v>
      </c>
      <c r="I36" s="18">
        <f t="shared" si="1"/>
        <v>296.581066666667</v>
      </c>
      <c r="J36" s="18">
        <f t="shared" si="2"/>
        <v>0.291250266283903</v>
      </c>
      <c r="K36" s="18">
        <f t="shared" si="3"/>
        <v>111.515611111111</v>
      </c>
      <c r="L36" s="18">
        <f t="shared" si="4"/>
        <v>1.11515611111111</v>
      </c>
      <c r="M36" s="13" t="s">
        <v>73</v>
      </c>
      <c r="N36" s="13"/>
      <c r="O36" s="18">
        <f t="shared" si="19"/>
        <v>3.53683663811469</v>
      </c>
      <c r="P36" s="18">
        <f t="shared" si="5"/>
        <v>1.03010461265357</v>
      </c>
      <c r="Q36" s="25">
        <f t="shared" si="6"/>
        <v>0.133913599644964</v>
      </c>
      <c r="R36" s="18">
        <f t="shared" si="7"/>
        <v>0.144970294444444</v>
      </c>
      <c r="S36" s="26">
        <f t="shared" si="8"/>
        <v>0.923731307563028</v>
      </c>
      <c r="T36" s="3">
        <v>0.01</v>
      </c>
      <c r="U36" s="27">
        <f t="shared" si="9"/>
        <v>0.00923731307563028</v>
      </c>
      <c r="V36" s="26"/>
      <c r="W36" s="3"/>
      <c r="X36" s="27"/>
      <c r="Y36" s="29">
        <v>0.04</v>
      </c>
      <c r="Z36" s="3">
        <v>0.21</v>
      </c>
      <c r="AA36" s="28">
        <f t="shared" si="10"/>
        <v>0.0084</v>
      </c>
      <c r="AB36" s="3">
        <v>0.015</v>
      </c>
      <c r="AC36" s="3">
        <v>0.29</v>
      </c>
      <c r="AD36" s="28">
        <f t="shared" si="11"/>
        <v>0.00435</v>
      </c>
      <c r="AE36" s="26"/>
      <c r="AF36" s="3"/>
      <c r="AG36" s="27"/>
      <c r="AH36" s="26"/>
      <c r="AI36" s="3"/>
      <c r="AJ36" s="27"/>
      <c r="AK36" s="28">
        <v>0.1</v>
      </c>
      <c r="AL36" s="28">
        <v>0.11</v>
      </c>
      <c r="AM36" s="28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0.0386873130756303</v>
      </c>
      <c r="AR36" s="30">
        <f t="shared" si="15"/>
        <v>111.515611111111</v>
      </c>
      <c r="AS36" s="1">
        <f t="shared" si="16"/>
        <v>0.13</v>
      </c>
      <c r="AT36" s="2">
        <f t="shared" si="20"/>
        <v>0</v>
      </c>
      <c r="AU36" s="1">
        <f t="shared" si="17"/>
        <v>0</v>
      </c>
    </row>
    <row r="37" s="1" customFormat="1" spans="1:47">
      <c r="A37" s="13"/>
      <c r="B37" s="13"/>
      <c r="C37" s="16">
        <v>10</v>
      </c>
      <c r="D37" s="21">
        <v>21.7637419354839</v>
      </c>
      <c r="E37" s="20">
        <f t="shared" si="18"/>
        <v>23.4310666666667</v>
      </c>
      <c r="F37" s="16" t="s">
        <v>73</v>
      </c>
      <c r="G37" s="13">
        <v>11</v>
      </c>
      <c r="H37" s="18">
        <f t="shared" si="0"/>
        <v>21.7637419354839</v>
      </c>
      <c r="I37" s="18">
        <f t="shared" si="1"/>
        <v>294.913741935484</v>
      </c>
      <c r="J37" s="18">
        <f t="shared" si="2"/>
        <v>0.241912130498094</v>
      </c>
      <c r="K37" s="18">
        <f t="shared" si="3"/>
        <v>111.515611111111</v>
      </c>
      <c r="L37" s="18">
        <f t="shared" si="4"/>
        <v>1.11515611111111</v>
      </c>
      <c r="M37" s="13" t="s">
        <v>75</v>
      </c>
      <c r="N37" s="18">
        <f>(O36-P36)*C22/100</f>
        <v>2.38139542418807</v>
      </c>
      <c r="O37" s="18">
        <f t="shared" si="19"/>
        <v>1.24049271238417</v>
      </c>
      <c r="P37" s="18">
        <f t="shared" si="5"/>
        <v>0.300090234920213</v>
      </c>
      <c r="Q37" s="25">
        <f t="shared" si="6"/>
        <v>0.0390117305396277</v>
      </c>
      <c r="R37" s="18">
        <f t="shared" si="7"/>
        <v>0.144970294444444</v>
      </c>
      <c r="S37" s="26">
        <f t="shared" si="8"/>
        <v>0.269101547245445</v>
      </c>
      <c r="T37" s="3">
        <v>0.01</v>
      </c>
      <c r="U37" s="27">
        <f t="shared" si="9"/>
        <v>0.00269101547245445</v>
      </c>
      <c r="V37" s="26"/>
      <c r="W37" s="3"/>
      <c r="X37" s="27"/>
      <c r="Y37" s="29">
        <v>0.04</v>
      </c>
      <c r="Z37" s="3">
        <v>0.21</v>
      </c>
      <c r="AA37" s="28">
        <f t="shared" si="10"/>
        <v>0.0084</v>
      </c>
      <c r="AB37" s="3">
        <v>0.015</v>
      </c>
      <c r="AC37" s="3">
        <v>0.29</v>
      </c>
      <c r="AD37" s="28">
        <f t="shared" si="11"/>
        <v>0.00435</v>
      </c>
      <c r="AE37" s="26"/>
      <c r="AF37" s="3"/>
      <c r="AG37" s="27"/>
      <c r="AH37" s="26"/>
      <c r="AI37" s="3"/>
      <c r="AJ37" s="27"/>
      <c r="AK37" s="1">
        <v>0.1</v>
      </c>
      <c r="AL37" s="28">
        <v>0.11</v>
      </c>
      <c r="AM37" s="28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0.0321410154724544</v>
      </c>
      <c r="AR37" s="30">
        <f t="shared" si="15"/>
        <v>111.515611111111</v>
      </c>
      <c r="AS37" s="1">
        <f t="shared" si="16"/>
        <v>0.13</v>
      </c>
      <c r="AT37" s="2">
        <f t="shared" si="20"/>
        <v>0</v>
      </c>
      <c r="AU37" s="1">
        <f t="shared" si="17"/>
        <v>0</v>
      </c>
    </row>
    <row r="38" s="1" customFormat="1" spans="1:48">
      <c r="A38" s="13"/>
      <c r="B38" s="13"/>
      <c r="C38" s="16">
        <v>11</v>
      </c>
      <c r="D38" s="21">
        <v>17.6062666666667</v>
      </c>
      <c r="E38" s="20">
        <f t="shared" si="18"/>
        <v>21.7637419354839</v>
      </c>
      <c r="F38" s="16" t="s">
        <v>75</v>
      </c>
      <c r="G38" s="13">
        <v>12</v>
      </c>
      <c r="H38" s="18">
        <f t="shared" si="0"/>
        <v>17.6062666666667</v>
      </c>
      <c r="I38" s="18">
        <f t="shared" si="1"/>
        <v>290.756266666667</v>
      </c>
      <c r="J38" s="18">
        <f t="shared" si="2"/>
        <v>0.150880528159053</v>
      </c>
      <c r="K38" s="18">
        <f t="shared" si="3"/>
        <v>111.515611111111</v>
      </c>
      <c r="L38" s="18">
        <f t="shared" si="4"/>
        <v>1.11515611111111</v>
      </c>
      <c r="M38" s="13" t="s">
        <v>73</v>
      </c>
      <c r="N38" s="13"/>
      <c r="O38" s="18">
        <f t="shared" si="19"/>
        <v>2.05555858857507</v>
      </c>
      <c r="P38" s="18">
        <f t="shared" si="5"/>
        <v>0.310143765506083</v>
      </c>
      <c r="Q38" s="25">
        <f t="shared" si="6"/>
        <v>0.0403186895157908</v>
      </c>
      <c r="R38" s="18">
        <f t="shared" si="7"/>
        <v>0.144970294444444</v>
      </c>
      <c r="S38" s="26">
        <f t="shared" si="8"/>
        <v>0.278116904365134</v>
      </c>
      <c r="T38" s="3">
        <v>0.01</v>
      </c>
      <c r="U38" s="27">
        <f t="shared" si="9"/>
        <v>0.00278116904365134</v>
      </c>
      <c r="V38" s="26"/>
      <c r="W38" s="3"/>
      <c r="X38" s="27"/>
      <c r="Y38" s="29">
        <v>0.04</v>
      </c>
      <c r="Z38" s="3">
        <v>0.21</v>
      </c>
      <c r="AA38" s="28">
        <f t="shared" si="10"/>
        <v>0.0084</v>
      </c>
      <c r="AB38" s="3">
        <v>0.015</v>
      </c>
      <c r="AC38" s="3">
        <v>0.29</v>
      </c>
      <c r="AD38" s="28">
        <f t="shared" si="11"/>
        <v>0.00435</v>
      </c>
      <c r="AE38" s="26"/>
      <c r="AF38" s="3"/>
      <c r="AG38" s="27"/>
      <c r="AH38" s="26"/>
      <c r="AI38" s="3"/>
      <c r="AJ38" s="27"/>
      <c r="AK38" s="28">
        <v>0.1</v>
      </c>
      <c r="AL38" s="28">
        <v>0.11</v>
      </c>
      <c r="AM38" s="28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0.0322311690436513</v>
      </c>
      <c r="AR38" s="30">
        <f t="shared" si="15"/>
        <v>111.515611111111</v>
      </c>
      <c r="AS38" s="1">
        <f t="shared" si="16"/>
        <v>0.13</v>
      </c>
      <c r="AT38" s="2">
        <f t="shared" si="20"/>
        <v>0</v>
      </c>
      <c r="AU38" s="1">
        <f t="shared" si="17"/>
        <v>0</v>
      </c>
      <c r="AV38" s="1">
        <f>SUM(AU27:AU38)</f>
        <v>0</v>
      </c>
    </row>
    <row r="39" s="1" customFormat="1" spans="1:46">
      <c r="A39" s="13"/>
      <c r="B39" s="13"/>
      <c r="C39" s="16">
        <v>12</v>
      </c>
      <c r="D39" s="21">
        <v>15.4212580645161</v>
      </c>
      <c r="E39" s="20">
        <f t="shared" si="18"/>
        <v>17.6062666666667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4" t="s">
        <v>43</v>
      </c>
      <c r="T40" s="24"/>
      <c r="U40" s="24"/>
      <c r="V40" s="24" t="s">
        <v>44</v>
      </c>
      <c r="W40" s="24"/>
      <c r="X40" s="24"/>
      <c r="Y40" s="24" t="s">
        <v>45</v>
      </c>
      <c r="Z40" s="24"/>
      <c r="AA40" s="24"/>
      <c r="AB40" s="24" t="s">
        <v>46</v>
      </c>
      <c r="AC40" s="24"/>
      <c r="AD40" s="24"/>
      <c r="AE40" s="24" t="s">
        <v>47</v>
      </c>
      <c r="AF40" s="24"/>
      <c r="AG40" s="24"/>
      <c r="AH40" s="24" t="s">
        <v>48</v>
      </c>
      <c r="AI40" s="24"/>
      <c r="AJ40" s="24"/>
      <c r="AK40" s="32" t="s">
        <v>49</v>
      </c>
      <c r="AL40" s="33"/>
      <c r="AM40" s="34"/>
      <c r="AN40" s="24" t="s">
        <v>50</v>
      </c>
      <c r="AO40" s="24"/>
      <c r="AP40" s="24"/>
      <c r="AT40" s="2"/>
    </row>
    <row r="41" s="1" customFormat="1" spans="1:47">
      <c r="A41" s="15" t="s">
        <v>9</v>
      </c>
      <c r="B41" s="15"/>
      <c r="C41" s="16" t="s">
        <v>51</v>
      </c>
      <c r="D41" s="16" t="s">
        <v>52</v>
      </c>
      <c r="E41" s="16" t="s">
        <v>53</v>
      </c>
      <c r="F41" s="16" t="s">
        <v>54</v>
      </c>
      <c r="G41" s="13" t="s">
        <v>51</v>
      </c>
      <c r="H41" s="13" t="s">
        <v>53</v>
      </c>
      <c r="I41" s="13" t="s">
        <v>55</v>
      </c>
      <c r="J41" s="13" t="s">
        <v>56</v>
      </c>
      <c r="K41" s="23" t="s">
        <v>57</v>
      </c>
      <c r="L41" s="23" t="s">
        <v>58</v>
      </c>
      <c r="M41" s="13" t="s">
        <v>59</v>
      </c>
      <c r="N41" s="23" t="s">
        <v>60</v>
      </c>
      <c r="O41" s="13" t="s">
        <v>61</v>
      </c>
      <c r="P41" s="13" t="s">
        <v>62</v>
      </c>
      <c r="Q41" s="23" t="s">
        <v>63</v>
      </c>
      <c r="R41" s="23" t="s">
        <v>64</v>
      </c>
      <c r="S41" s="4" t="s">
        <v>65</v>
      </c>
      <c r="T41" s="3" t="s">
        <v>66</v>
      </c>
      <c r="U41" s="3"/>
      <c r="V41" s="4" t="s">
        <v>65</v>
      </c>
      <c r="W41" s="3" t="s">
        <v>66</v>
      </c>
      <c r="X41" s="3"/>
      <c r="Y41" s="4" t="s">
        <v>65</v>
      </c>
      <c r="Z41" s="3" t="s">
        <v>66</v>
      </c>
      <c r="AA41" s="3"/>
      <c r="AB41" s="4" t="s">
        <v>65</v>
      </c>
      <c r="AC41" s="3" t="s">
        <v>66</v>
      </c>
      <c r="AD41" s="3"/>
      <c r="AE41" s="4" t="s">
        <v>65</v>
      </c>
      <c r="AF41" s="3" t="s">
        <v>66</v>
      </c>
      <c r="AG41" s="3"/>
      <c r="AH41" s="4" t="s">
        <v>65</v>
      </c>
      <c r="AI41" s="3" t="s">
        <v>66</v>
      </c>
      <c r="AJ41" s="3"/>
      <c r="AK41" s="4" t="s">
        <v>65</v>
      </c>
      <c r="AL41" s="3" t="s">
        <v>66</v>
      </c>
      <c r="AM41" s="3"/>
      <c r="AN41" s="35" t="s">
        <v>65</v>
      </c>
      <c r="AO41" s="35" t="s">
        <v>66</v>
      </c>
      <c r="AP41" s="35"/>
      <c r="AQ41" s="1" t="s">
        <v>67</v>
      </c>
      <c r="AR41" s="1" t="s">
        <v>68</v>
      </c>
      <c r="AS41" s="1" t="s">
        <v>36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5</v>
      </c>
      <c r="E42" s="16"/>
      <c r="F42" s="16"/>
      <c r="G42" s="13">
        <v>1</v>
      </c>
      <c r="H42" s="18">
        <f t="shared" ref="H42:H53" si="21">E43</f>
        <v>5</v>
      </c>
      <c r="I42" s="18">
        <f t="shared" ref="I42:I53" si="22">H42+273.15</f>
        <v>278.15</v>
      </c>
      <c r="J42" s="18">
        <f t="shared" ref="J42:J53" si="23">EXP(($C$16*(I42-$C$14))/($C$17*I42*$C$14))</f>
        <v>0.0330744063381255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0.0025497404371127</v>
      </c>
      <c r="Q42" s="25">
        <f t="shared" ref="Q42:Q53" si="27">P42*$B$44</f>
        <v>0.000331466256824651</v>
      </c>
      <c r="R42" s="18">
        <f t="shared" ref="R42:R53" si="28">L42*$B$44</f>
        <v>0.0100218354166667</v>
      </c>
      <c r="S42" s="26">
        <f t="shared" ref="S42:S53" si="29">Q42/R42</f>
        <v>0.0330744063381255</v>
      </c>
      <c r="T42" s="3">
        <v>0.01</v>
      </c>
      <c r="U42" s="27">
        <f t="shared" ref="U42:U53" si="30">S42*T42</f>
        <v>0.000330744063381255</v>
      </c>
      <c r="V42" s="26"/>
      <c r="W42" s="3"/>
      <c r="X42" s="27"/>
      <c r="Y42" s="29">
        <v>0.02</v>
      </c>
      <c r="Z42" s="3">
        <v>0.49</v>
      </c>
      <c r="AA42" s="28">
        <f t="shared" ref="AA42:AA53" si="31">Y42*Z42</f>
        <v>0.0098</v>
      </c>
      <c r="AB42" s="3"/>
      <c r="AC42" s="3"/>
      <c r="AD42" s="28"/>
      <c r="AE42" s="26"/>
      <c r="AF42" s="3"/>
      <c r="AG42" s="27"/>
      <c r="AH42" s="26"/>
      <c r="AI42" s="3"/>
      <c r="AJ42" s="27"/>
      <c r="AL42" s="28"/>
      <c r="AM42" s="28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0.0151307440633813</v>
      </c>
      <c r="AR42" s="30">
        <f t="shared" ref="AR42:AR53" si="34">$B$42/12</f>
        <v>7.70910416666667</v>
      </c>
      <c r="AS42" s="1">
        <f t="shared" ref="AS42:AS53" si="35">$B$44</f>
        <v>0.13</v>
      </c>
      <c r="AT42" s="2">
        <f>$E$5/12</f>
        <v>7.51575342465753</v>
      </c>
      <c r="AU42" s="1">
        <f t="shared" ref="AU42:AU53" si="36">AT42*10000*AS42*0.67*AR42*AQ42</f>
        <v>763.580585445668</v>
      </c>
    </row>
    <row r="43" s="1" customFormat="1" spans="1:47">
      <c r="A43" s="13" t="s">
        <v>74</v>
      </c>
      <c r="B43" s="13">
        <v>1</v>
      </c>
      <c r="C43" s="16">
        <v>1</v>
      </c>
      <c r="D43" s="19">
        <v>13.2804516129032</v>
      </c>
      <c r="E43" s="20">
        <f t="shared" ref="E43:E54" si="37">D42</f>
        <v>5</v>
      </c>
      <c r="F43" s="16" t="s">
        <v>73</v>
      </c>
      <c r="G43" s="13">
        <v>2</v>
      </c>
      <c r="H43" s="18">
        <f t="shared" si="21"/>
        <v>13.2804516129032</v>
      </c>
      <c r="I43" s="18">
        <f t="shared" si="22"/>
        <v>286.430451612903</v>
      </c>
      <c r="J43" s="18">
        <f t="shared" si="23"/>
        <v>0.0909890204121969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8">L43+O42-P42-N43</f>
        <v>0.151632342896221</v>
      </c>
      <c r="P43" s="18">
        <f t="shared" si="26"/>
        <v>0.0137968783429335</v>
      </c>
      <c r="Q43" s="25">
        <f t="shared" si="27"/>
        <v>0.00179359418458135</v>
      </c>
      <c r="R43" s="18">
        <f t="shared" si="28"/>
        <v>0.0100218354166667</v>
      </c>
      <c r="S43" s="26">
        <f t="shared" si="29"/>
        <v>0.178968632990973</v>
      </c>
      <c r="T43" s="3">
        <v>0.01</v>
      </c>
      <c r="U43" s="27">
        <f t="shared" si="30"/>
        <v>0.00178968632990973</v>
      </c>
      <c r="V43" s="26"/>
      <c r="W43" s="3"/>
      <c r="X43" s="27"/>
      <c r="Y43" s="29">
        <v>0.02</v>
      </c>
      <c r="Z43" s="3">
        <v>0.49</v>
      </c>
      <c r="AA43" s="28">
        <f t="shared" si="31"/>
        <v>0.0098</v>
      </c>
      <c r="AB43" s="3"/>
      <c r="AC43" s="3"/>
      <c r="AD43" s="28"/>
      <c r="AE43" s="26"/>
      <c r="AF43" s="3"/>
      <c r="AG43" s="27"/>
      <c r="AH43" s="26"/>
      <c r="AI43" s="3"/>
      <c r="AJ43" s="27"/>
      <c r="AK43" s="28"/>
      <c r="AL43" s="28"/>
      <c r="AM43" s="28"/>
      <c r="AN43" s="3">
        <v>0.01</v>
      </c>
      <c r="AO43" s="3">
        <v>0.5</v>
      </c>
      <c r="AP43" s="3">
        <f t="shared" si="32"/>
        <v>0.005</v>
      </c>
      <c r="AQ43" s="1">
        <f t="shared" si="33"/>
        <v>0.0165896863299097</v>
      </c>
      <c r="AR43" s="30">
        <f t="shared" si="34"/>
        <v>7.70910416666667</v>
      </c>
      <c r="AS43" s="1">
        <f t="shared" si="35"/>
        <v>0.13</v>
      </c>
      <c r="AT43" s="2">
        <f t="shared" ref="AT43:AT53" si="39">$E$5/12</f>
        <v>7.51575342465753</v>
      </c>
      <c r="AU43" s="1">
        <f t="shared" si="36"/>
        <v>837.206838413845</v>
      </c>
    </row>
    <row r="44" s="1" customFormat="1" spans="1:47">
      <c r="A44" s="13" t="s">
        <v>36</v>
      </c>
      <c r="B44" s="13">
        <v>0.13</v>
      </c>
      <c r="C44" s="16">
        <v>2</v>
      </c>
      <c r="D44" s="21">
        <v>12.4909642857143</v>
      </c>
      <c r="E44" s="20">
        <f t="shared" si="37"/>
        <v>13.2804516129032</v>
      </c>
      <c r="F44" s="16" t="s">
        <v>73</v>
      </c>
      <c r="G44" s="13">
        <v>3</v>
      </c>
      <c r="H44" s="18">
        <f t="shared" si="21"/>
        <v>12.4909642857143</v>
      </c>
      <c r="I44" s="18">
        <f t="shared" si="22"/>
        <v>285.640964285714</v>
      </c>
      <c r="J44" s="18">
        <f t="shared" si="23"/>
        <v>0.0828294398402154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8"/>
        <v>0.214926506219954</v>
      </c>
      <c r="P44" s="18">
        <f t="shared" si="26"/>
        <v>0.0178022421170133</v>
      </c>
      <c r="Q44" s="25">
        <f t="shared" si="27"/>
        <v>0.00231429147521173</v>
      </c>
      <c r="R44" s="18">
        <f t="shared" si="28"/>
        <v>0.0100218354166667</v>
      </c>
      <c r="S44" s="26">
        <f t="shared" si="29"/>
        <v>0.230924913351</v>
      </c>
      <c r="T44" s="3">
        <v>0.01</v>
      </c>
      <c r="U44" s="27">
        <f t="shared" si="30"/>
        <v>0.00230924913351</v>
      </c>
      <c r="V44" s="26"/>
      <c r="W44" s="3"/>
      <c r="X44" s="27"/>
      <c r="Y44" s="29">
        <v>0.02</v>
      </c>
      <c r="Z44" s="3">
        <v>0.49</v>
      </c>
      <c r="AA44" s="28">
        <f t="shared" si="31"/>
        <v>0.0098</v>
      </c>
      <c r="AB44" s="3"/>
      <c r="AC44" s="3"/>
      <c r="AD44" s="28"/>
      <c r="AE44" s="26"/>
      <c r="AF44" s="3"/>
      <c r="AG44" s="27"/>
      <c r="AH44" s="26"/>
      <c r="AI44" s="3"/>
      <c r="AJ44" s="27"/>
      <c r="AL44" s="28"/>
      <c r="AM44" s="28"/>
      <c r="AN44" s="3">
        <v>0.01</v>
      </c>
      <c r="AO44" s="3">
        <v>0.5</v>
      </c>
      <c r="AP44" s="3">
        <f t="shared" si="32"/>
        <v>0.005</v>
      </c>
      <c r="AQ44" s="1">
        <f t="shared" si="33"/>
        <v>0.01710924913351</v>
      </c>
      <c r="AR44" s="30">
        <f t="shared" si="34"/>
        <v>7.70910416666667</v>
      </c>
      <c r="AS44" s="1">
        <f t="shared" si="35"/>
        <v>0.13</v>
      </c>
      <c r="AT44" s="2">
        <f t="shared" si="39"/>
        <v>7.51575342465753</v>
      </c>
      <c r="AU44" s="1">
        <f t="shared" si="36"/>
        <v>863.426835797122</v>
      </c>
    </row>
    <row r="45" s="1" customFormat="1" spans="1:47">
      <c r="A45" s="13"/>
      <c r="B45" s="13"/>
      <c r="C45" s="16">
        <v>3</v>
      </c>
      <c r="D45" s="21">
        <v>11.6374838709677</v>
      </c>
      <c r="E45" s="20">
        <f t="shared" si="37"/>
        <v>12.4909642857143</v>
      </c>
      <c r="F45" s="16" t="s">
        <v>73</v>
      </c>
      <c r="G45" s="13">
        <v>4</v>
      </c>
      <c r="H45" s="18">
        <f t="shared" si="21"/>
        <v>11.6374838709677</v>
      </c>
      <c r="I45" s="18">
        <f t="shared" si="22"/>
        <v>284.787483870968</v>
      </c>
      <c r="J45" s="18">
        <f t="shared" si="23"/>
        <v>0.0747856930909612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8"/>
        <v>0.274215305769607</v>
      </c>
      <c r="P45" s="18">
        <f t="shared" si="26"/>
        <v>0.0205073816981299</v>
      </c>
      <c r="Q45" s="25">
        <f t="shared" si="27"/>
        <v>0.00266595962075689</v>
      </c>
      <c r="R45" s="18">
        <f t="shared" si="28"/>
        <v>0.0100218354166667</v>
      </c>
      <c r="S45" s="26">
        <f t="shared" si="29"/>
        <v>0.26601510700558</v>
      </c>
      <c r="T45" s="3">
        <v>0.01</v>
      </c>
      <c r="U45" s="27">
        <f t="shared" si="30"/>
        <v>0.0026601510700558</v>
      </c>
      <c r="V45" s="26"/>
      <c r="W45" s="3"/>
      <c r="X45" s="27"/>
      <c r="Y45" s="29">
        <v>0.02</v>
      </c>
      <c r="Z45" s="3">
        <v>0.49</v>
      </c>
      <c r="AA45" s="28">
        <f t="shared" si="31"/>
        <v>0.0098</v>
      </c>
      <c r="AB45" s="3"/>
      <c r="AC45" s="3"/>
      <c r="AD45" s="28"/>
      <c r="AE45" s="26"/>
      <c r="AF45" s="3"/>
      <c r="AG45" s="27"/>
      <c r="AH45" s="26"/>
      <c r="AI45" s="3"/>
      <c r="AJ45" s="27"/>
      <c r="AK45" s="28"/>
      <c r="AL45" s="28"/>
      <c r="AM45" s="28"/>
      <c r="AN45" s="3">
        <v>0.01</v>
      </c>
      <c r="AO45" s="3">
        <v>0.5</v>
      </c>
      <c r="AP45" s="3">
        <f t="shared" si="32"/>
        <v>0.005</v>
      </c>
      <c r="AQ45" s="1">
        <f t="shared" si="33"/>
        <v>0.0174601510700558</v>
      </c>
      <c r="AR45" s="30">
        <f t="shared" si="34"/>
        <v>7.70910416666667</v>
      </c>
      <c r="AS45" s="1">
        <f t="shared" si="35"/>
        <v>0.13</v>
      </c>
      <c r="AT45" s="2">
        <f t="shared" si="39"/>
        <v>7.51575342465753</v>
      </c>
      <c r="AU45" s="1">
        <f t="shared" si="36"/>
        <v>881.135277960922</v>
      </c>
    </row>
    <row r="46" s="1" customFormat="1" spans="1:47">
      <c r="A46" s="13"/>
      <c r="B46" s="13"/>
      <c r="C46" s="16">
        <v>4</v>
      </c>
      <c r="D46" s="21">
        <v>14.4431333333333</v>
      </c>
      <c r="E46" s="20">
        <f t="shared" si="37"/>
        <v>11.6374838709677</v>
      </c>
      <c r="F46" s="16" t="s">
        <v>73</v>
      </c>
      <c r="G46" s="13">
        <v>5</v>
      </c>
      <c r="H46" s="18">
        <f t="shared" si="21"/>
        <v>14.4431333333333</v>
      </c>
      <c r="I46" s="18">
        <f t="shared" si="22"/>
        <v>287.593133333333</v>
      </c>
      <c r="J46" s="18">
        <f t="shared" si="23"/>
        <v>0.104393562302642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0.241022527867903</v>
      </c>
      <c r="O46" s="18">
        <f t="shared" si="38"/>
        <v>0.0897764378702405</v>
      </c>
      <c r="P46" s="18">
        <f t="shared" si="26"/>
        <v>0.00937208216011622</v>
      </c>
      <c r="Q46" s="25">
        <f t="shared" si="27"/>
        <v>0.00121837068081511</v>
      </c>
      <c r="R46" s="18">
        <f t="shared" si="28"/>
        <v>0.0100218354166667</v>
      </c>
      <c r="S46" s="26">
        <f t="shared" si="29"/>
        <v>0.12157161140253</v>
      </c>
      <c r="T46" s="3">
        <v>0.01</v>
      </c>
      <c r="U46" s="27">
        <f t="shared" si="30"/>
        <v>0.0012157161140253</v>
      </c>
      <c r="V46" s="26"/>
      <c r="W46" s="3"/>
      <c r="X46" s="27"/>
      <c r="Y46" s="29">
        <v>0.04</v>
      </c>
      <c r="Z46" s="3">
        <v>0.49</v>
      </c>
      <c r="AA46" s="28">
        <f t="shared" si="31"/>
        <v>0.0196</v>
      </c>
      <c r="AB46" s="3"/>
      <c r="AC46" s="3"/>
      <c r="AD46" s="28"/>
      <c r="AE46" s="26"/>
      <c r="AF46" s="3"/>
      <c r="AG46" s="27"/>
      <c r="AH46" s="26"/>
      <c r="AI46" s="3"/>
      <c r="AJ46" s="27"/>
      <c r="AL46" s="28"/>
      <c r="AM46" s="28"/>
      <c r="AN46" s="3">
        <v>0.015</v>
      </c>
      <c r="AO46" s="3">
        <v>0.5</v>
      </c>
      <c r="AP46" s="3">
        <f t="shared" si="32"/>
        <v>0.0075</v>
      </c>
      <c r="AQ46" s="1">
        <f t="shared" si="33"/>
        <v>0.0283157161140253</v>
      </c>
      <c r="AR46" s="30">
        <f t="shared" si="34"/>
        <v>7.70910416666667</v>
      </c>
      <c r="AS46" s="1">
        <f t="shared" si="35"/>
        <v>0.13</v>
      </c>
      <c r="AT46" s="2">
        <f t="shared" si="39"/>
        <v>7.51575342465753</v>
      </c>
      <c r="AU46" s="1">
        <f t="shared" si="36"/>
        <v>1428.96681069292</v>
      </c>
    </row>
    <row r="47" s="1" customFormat="1" spans="1:47">
      <c r="A47" s="13"/>
      <c r="B47" s="13"/>
      <c r="C47" s="16">
        <v>5</v>
      </c>
      <c r="D47" s="21">
        <v>16.9428387096774</v>
      </c>
      <c r="E47" s="20">
        <f t="shared" si="37"/>
        <v>14.4431333333333</v>
      </c>
      <c r="F47" s="16" t="s">
        <v>75</v>
      </c>
      <c r="G47" s="13">
        <v>6</v>
      </c>
      <c r="H47" s="18">
        <f t="shared" si="21"/>
        <v>16.9428387096774</v>
      </c>
      <c r="I47" s="18">
        <f t="shared" si="22"/>
        <v>290.092838709677</v>
      </c>
      <c r="J47" s="18">
        <f t="shared" si="23"/>
        <v>0.139756743919916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8"/>
        <v>0.157495397376791</v>
      </c>
      <c r="P47" s="18">
        <f t="shared" si="26"/>
        <v>0.0220110439197536</v>
      </c>
      <c r="Q47" s="25">
        <f t="shared" si="27"/>
        <v>0.00286143570956796</v>
      </c>
      <c r="R47" s="18">
        <f t="shared" si="28"/>
        <v>0.0100218354166667</v>
      </c>
      <c r="S47" s="26">
        <f t="shared" si="29"/>
        <v>0.285520125865298</v>
      </c>
      <c r="T47" s="3">
        <v>0.01</v>
      </c>
      <c r="U47" s="27">
        <f t="shared" si="30"/>
        <v>0.00285520125865298</v>
      </c>
      <c r="V47" s="26"/>
      <c r="W47" s="3"/>
      <c r="X47" s="27"/>
      <c r="Y47" s="29">
        <v>0.04</v>
      </c>
      <c r="Z47" s="3">
        <v>0.49</v>
      </c>
      <c r="AA47" s="28">
        <f t="shared" si="31"/>
        <v>0.0196</v>
      </c>
      <c r="AB47" s="3"/>
      <c r="AC47" s="3"/>
      <c r="AD47" s="28"/>
      <c r="AE47" s="26"/>
      <c r="AF47" s="3"/>
      <c r="AG47" s="27"/>
      <c r="AH47" s="26"/>
      <c r="AI47" s="3"/>
      <c r="AJ47" s="27"/>
      <c r="AK47" s="28"/>
      <c r="AL47" s="28"/>
      <c r="AM47" s="28"/>
      <c r="AN47" s="3">
        <v>0.015</v>
      </c>
      <c r="AO47" s="3">
        <v>0.5</v>
      </c>
      <c r="AP47" s="3">
        <f t="shared" si="32"/>
        <v>0.0075</v>
      </c>
      <c r="AQ47" s="1">
        <f t="shared" si="33"/>
        <v>0.029955201258653</v>
      </c>
      <c r="AR47" s="30">
        <f t="shared" si="34"/>
        <v>7.70910416666667</v>
      </c>
      <c r="AS47" s="1">
        <f t="shared" si="35"/>
        <v>0.13</v>
      </c>
      <c r="AT47" s="2">
        <f t="shared" si="39"/>
        <v>7.51575342465753</v>
      </c>
      <c r="AU47" s="1">
        <f t="shared" si="36"/>
        <v>1511.70425052538</v>
      </c>
    </row>
    <row r="48" s="1" customFormat="1" spans="1:47">
      <c r="A48" s="13"/>
      <c r="B48" s="13"/>
      <c r="C48" s="16">
        <v>6</v>
      </c>
      <c r="D48" s="21">
        <v>20.7263666666667</v>
      </c>
      <c r="E48" s="20">
        <f t="shared" si="37"/>
        <v>16.9428387096774</v>
      </c>
      <c r="F48" s="16" t="s">
        <v>73</v>
      </c>
      <c r="G48" s="13">
        <v>7</v>
      </c>
      <c r="H48" s="18">
        <f t="shared" si="21"/>
        <v>20.7263666666667</v>
      </c>
      <c r="I48" s="18">
        <f t="shared" si="22"/>
        <v>293.876366666667</v>
      </c>
      <c r="J48" s="18">
        <f t="shared" si="23"/>
        <v>0.215299484355849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8"/>
        <v>0.212575395123704</v>
      </c>
      <c r="P48" s="18">
        <f t="shared" si="26"/>
        <v>0.0457673729568743</v>
      </c>
      <c r="Q48" s="25">
        <f t="shared" si="27"/>
        <v>0.00594975848439366</v>
      </c>
      <c r="R48" s="18">
        <f t="shared" si="28"/>
        <v>0.0100218354166667</v>
      </c>
      <c r="S48" s="26">
        <f t="shared" si="29"/>
        <v>0.593679524461059</v>
      </c>
      <c r="T48" s="3">
        <v>0.01</v>
      </c>
      <c r="U48" s="27">
        <f t="shared" si="30"/>
        <v>0.00593679524461059</v>
      </c>
      <c r="V48" s="26"/>
      <c r="W48" s="3"/>
      <c r="X48" s="27"/>
      <c r="Y48" s="29">
        <v>0.04</v>
      </c>
      <c r="Z48" s="3">
        <v>0.49</v>
      </c>
      <c r="AA48" s="28">
        <f t="shared" si="31"/>
        <v>0.0196</v>
      </c>
      <c r="AB48" s="3"/>
      <c r="AC48" s="3"/>
      <c r="AD48" s="28"/>
      <c r="AE48" s="26"/>
      <c r="AF48" s="3"/>
      <c r="AG48" s="27"/>
      <c r="AH48" s="26"/>
      <c r="AI48" s="3"/>
      <c r="AJ48" s="27"/>
      <c r="AL48" s="28"/>
      <c r="AM48" s="28"/>
      <c r="AN48" s="3">
        <v>0.015</v>
      </c>
      <c r="AO48" s="3">
        <v>0.5</v>
      </c>
      <c r="AP48" s="3">
        <f t="shared" si="32"/>
        <v>0.0075</v>
      </c>
      <c r="AQ48" s="1">
        <f t="shared" si="33"/>
        <v>0.0330367952446106</v>
      </c>
      <c r="AR48" s="30">
        <f t="shared" si="34"/>
        <v>7.70910416666667</v>
      </c>
      <c r="AS48" s="1">
        <f t="shared" si="35"/>
        <v>0.13</v>
      </c>
      <c r="AT48" s="2">
        <f t="shared" si="39"/>
        <v>7.51575342465753</v>
      </c>
      <c r="AU48" s="1">
        <f t="shared" si="36"/>
        <v>1667.21843608338</v>
      </c>
    </row>
    <row r="49" s="1" customFormat="1" spans="1:47">
      <c r="A49" s="13"/>
      <c r="B49" s="13"/>
      <c r="C49" s="16">
        <v>7</v>
      </c>
      <c r="D49" s="21">
        <v>24.6676451612903</v>
      </c>
      <c r="E49" s="20">
        <f t="shared" si="37"/>
        <v>20.7263666666667</v>
      </c>
      <c r="F49" s="16" t="s">
        <v>73</v>
      </c>
      <c r="G49" s="13">
        <v>8</v>
      </c>
      <c r="H49" s="18">
        <f t="shared" si="21"/>
        <v>24.6676451612903</v>
      </c>
      <c r="I49" s="18">
        <f t="shared" si="22"/>
        <v>297.81764516129</v>
      </c>
      <c r="J49" s="18">
        <f t="shared" si="23"/>
        <v>0.333785277980222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8"/>
        <v>0.243899063833496</v>
      </c>
      <c r="P49" s="18">
        <f t="shared" si="26"/>
        <v>0.0814099168207795</v>
      </c>
      <c r="Q49" s="25">
        <f t="shared" si="27"/>
        <v>0.0105832891867013</v>
      </c>
      <c r="R49" s="18">
        <f t="shared" si="28"/>
        <v>0.0100218354166667</v>
      </c>
      <c r="S49" s="26">
        <f t="shared" si="29"/>
        <v>1.05602304834312</v>
      </c>
      <c r="T49" s="3">
        <v>0.01</v>
      </c>
      <c r="U49" s="27">
        <f t="shared" si="30"/>
        <v>0.0105602304834312</v>
      </c>
      <c r="V49" s="26"/>
      <c r="W49" s="3"/>
      <c r="X49" s="27"/>
      <c r="Y49" s="29">
        <v>0.04</v>
      </c>
      <c r="Z49" s="3">
        <v>0.49</v>
      </c>
      <c r="AA49" s="28">
        <f t="shared" si="31"/>
        <v>0.0196</v>
      </c>
      <c r="AB49" s="3"/>
      <c r="AC49" s="3"/>
      <c r="AD49" s="28"/>
      <c r="AE49" s="26"/>
      <c r="AF49" s="3"/>
      <c r="AG49" s="27"/>
      <c r="AH49" s="26"/>
      <c r="AI49" s="3"/>
      <c r="AJ49" s="27"/>
      <c r="AK49" s="28"/>
      <c r="AL49" s="28"/>
      <c r="AM49" s="28"/>
      <c r="AN49" s="3">
        <v>0.015</v>
      </c>
      <c r="AO49" s="3">
        <v>0.5</v>
      </c>
      <c r="AP49" s="3">
        <f t="shared" si="32"/>
        <v>0.0075</v>
      </c>
      <c r="AQ49" s="1">
        <f t="shared" si="33"/>
        <v>0.0376602304834312</v>
      </c>
      <c r="AR49" s="30">
        <f t="shared" si="34"/>
        <v>7.70910416666667</v>
      </c>
      <c r="AS49" s="1">
        <f t="shared" si="35"/>
        <v>0.13</v>
      </c>
      <c r="AT49" s="2">
        <f t="shared" si="39"/>
        <v>7.51575342465753</v>
      </c>
      <c r="AU49" s="1">
        <f t="shared" si="36"/>
        <v>1900.54241351902</v>
      </c>
    </row>
    <row r="50" s="1" customFormat="1" spans="1:47">
      <c r="A50" s="13"/>
      <c r="B50" s="13"/>
      <c r="C50" s="16">
        <v>8</v>
      </c>
      <c r="D50" s="21">
        <v>23.7357419354839</v>
      </c>
      <c r="E50" s="20">
        <f t="shared" si="37"/>
        <v>24.6676451612903</v>
      </c>
      <c r="F50" s="16" t="s">
        <v>73</v>
      </c>
      <c r="G50" s="13">
        <v>9</v>
      </c>
      <c r="H50" s="18">
        <f t="shared" si="21"/>
        <v>23.7357419354839</v>
      </c>
      <c r="I50" s="18">
        <f t="shared" si="22"/>
        <v>296.885741935484</v>
      </c>
      <c r="J50" s="18">
        <f t="shared" si="23"/>
        <v>0.30123009503762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8"/>
        <v>0.239580188679383</v>
      </c>
      <c r="P50" s="18">
        <f t="shared" si="26"/>
        <v>0.0721687630050216</v>
      </c>
      <c r="Q50" s="25">
        <f t="shared" si="27"/>
        <v>0.00938193919065281</v>
      </c>
      <c r="R50" s="18">
        <f t="shared" si="28"/>
        <v>0.0100218354166667</v>
      </c>
      <c r="S50" s="26">
        <f t="shared" si="29"/>
        <v>0.936149796977339</v>
      </c>
      <c r="T50" s="3">
        <v>0.01</v>
      </c>
      <c r="U50" s="27">
        <f t="shared" si="30"/>
        <v>0.00936149796977339</v>
      </c>
      <c r="V50" s="26"/>
      <c r="W50" s="3"/>
      <c r="X50" s="27"/>
      <c r="Y50" s="29">
        <v>0.04</v>
      </c>
      <c r="Z50" s="3">
        <v>0.49</v>
      </c>
      <c r="AA50" s="28">
        <f t="shared" si="31"/>
        <v>0.0196</v>
      </c>
      <c r="AB50" s="3"/>
      <c r="AC50" s="3"/>
      <c r="AD50" s="28"/>
      <c r="AE50" s="26"/>
      <c r="AF50" s="3"/>
      <c r="AG50" s="27"/>
      <c r="AH50" s="26"/>
      <c r="AI50" s="3"/>
      <c r="AJ50" s="27"/>
      <c r="AL50" s="28"/>
      <c r="AM50" s="28"/>
      <c r="AN50" s="3">
        <v>0.015</v>
      </c>
      <c r="AO50" s="3">
        <v>0.5</v>
      </c>
      <c r="AP50" s="3">
        <f t="shared" si="32"/>
        <v>0.0075</v>
      </c>
      <c r="AQ50" s="1">
        <f t="shared" si="33"/>
        <v>0.0364614979697734</v>
      </c>
      <c r="AR50" s="30">
        <f t="shared" si="34"/>
        <v>7.70910416666667</v>
      </c>
      <c r="AS50" s="1">
        <f t="shared" si="35"/>
        <v>0.13</v>
      </c>
      <c r="AT50" s="2">
        <f t="shared" si="39"/>
        <v>7.51575342465753</v>
      </c>
      <c r="AU50" s="1">
        <f t="shared" si="36"/>
        <v>1840.04777619402</v>
      </c>
    </row>
    <row r="51" s="1" customFormat="1" spans="1:47">
      <c r="A51" s="13"/>
      <c r="B51" s="13"/>
      <c r="C51" s="16">
        <v>9</v>
      </c>
      <c r="D51" s="21">
        <v>23.4310666666667</v>
      </c>
      <c r="E51" s="20">
        <f t="shared" si="37"/>
        <v>23.7357419354839</v>
      </c>
      <c r="F51" s="16" t="s">
        <v>73</v>
      </c>
      <c r="G51" s="13">
        <v>10</v>
      </c>
      <c r="H51" s="18">
        <f t="shared" si="21"/>
        <v>23.4310666666667</v>
      </c>
      <c r="I51" s="18">
        <f t="shared" si="22"/>
        <v>296.581066666667</v>
      </c>
      <c r="J51" s="18">
        <f t="shared" si="23"/>
        <v>0.291250266283903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8"/>
        <v>0.244502467341029</v>
      </c>
      <c r="P51" s="18">
        <f t="shared" si="26"/>
        <v>0.0712114087201459</v>
      </c>
      <c r="Q51" s="25">
        <f t="shared" si="27"/>
        <v>0.00925748313361896</v>
      </c>
      <c r="R51" s="18">
        <f t="shared" si="28"/>
        <v>0.0100218354166667</v>
      </c>
      <c r="S51" s="26">
        <f t="shared" si="29"/>
        <v>0.923731307563028</v>
      </c>
      <c r="T51" s="3">
        <v>0.01</v>
      </c>
      <c r="U51" s="27">
        <f t="shared" si="30"/>
        <v>0.00923731307563028</v>
      </c>
      <c r="V51" s="26"/>
      <c r="W51" s="3"/>
      <c r="X51" s="27"/>
      <c r="Y51" s="29">
        <v>0.04</v>
      </c>
      <c r="Z51" s="3">
        <v>0.49</v>
      </c>
      <c r="AA51" s="28">
        <f t="shared" si="31"/>
        <v>0.0196</v>
      </c>
      <c r="AB51" s="3"/>
      <c r="AC51" s="3"/>
      <c r="AD51" s="28"/>
      <c r="AE51" s="26"/>
      <c r="AF51" s="3"/>
      <c r="AG51" s="27"/>
      <c r="AH51" s="26"/>
      <c r="AI51" s="3"/>
      <c r="AJ51" s="27"/>
      <c r="AK51" s="28"/>
      <c r="AL51" s="28"/>
      <c r="AM51" s="28"/>
      <c r="AN51" s="3">
        <v>0.015</v>
      </c>
      <c r="AO51" s="3">
        <v>0.5</v>
      </c>
      <c r="AP51" s="3">
        <f t="shared" si="32"/>
        <v>0.0075</v>
      </c>
      <c r="AQ51" s="1">
        <f t="shared" si="33"/>
        <v>0.0363373130756303</v>
      </c>
      <c r="AR51" s="30">
        <f t="shared" si="34"/>
        <v>7.70910416666667</v>
      </c>
      <c r="AS51" s="1">
        <f t="shared" si="35"/>
        <v>0.13</v>
      </c>
      <c r="AT51" s="2">
        <f t="shared" si="39"/>
        <v>7.51575342465753</v>
      </c>
      <c r="AU51" s="1">
        <f t="shared" si="36"/>
        <v>1833.78072324698</v>
      </c>
    </row>
    <row r="52" s="1" customFormat="1" spans="1:47">
      <c r="A52" s="13"/>
      <c r="B52" s="13"/>
      <c r="C52" s="16">
        <v>10</v>
      </c>
      <c r="D52" s="21">
        <v>21.7637419354839</v>
      </c>
      <c r="E52" s="20">
        <f t="shared" si="37"/>
        <v>23.4310666666667</v>
      </c>
      <c r="F52" s="16" t="s">
        <v>73</v>
      </c>
      <c r="G52" s="13">
        <v>11</v>
      </c>
      <c r="H52" s="18">
        <f t="shared" si="21"/>
        <v>21.7637419354839</v>
      </c>
      <c r="I52" s="18">
        <f t="shared" si="22"/>
        <v>294.913741935484</v>
      </c>
      <c r="J52" s="18">
        <f t="shared" si="23"/>
        <v>0.241912130498094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0.164626505689839</v>
      </c>
      <c r="O52" s="18">
        <f t="shared" si="38"/>
        <v>0.0857555945977108</v>
      </c>
      <c r="P52" s="18">
        <f t="shared" si="26"/>
        <v>0.0207453185912631</v>
      </c>
      <c r="Q52" s="25">
        <f t="shared" si="27"/>
        <v>0.0026968914168642</v>
      </c>
      <c r="R52" s="18">
        <f t="shared" si="28"/>
        <v>0.0100218354166667</v>
      </c>
      <c r="S52" s="26">
        <f t="shared" si="29"/>
        <v>0.269101547245445</v>
      </c>
      <c r="T52" s="3">
        <v>0.01</v>
      </c>
      <c r="U52" s="27">
        <f t="shared" si="30"/>
        <v>0.00269101547245445</v>
      </c>
      <c r="V52" s="26"/>
      <c r="W52" s="3"/>
      <c r="X52" s="27"/>
      <c r="Y52" s="29">
        <v>0.04</v>
      </c>
      <c r="Z52" s="3">
        <v>0.49</v>
      </c>
      <c r="AA52" s="28">
        <f t="shared" si="31"/>
        <v>0.0196</v>
      </c>
      <c r="AB52" s="3"/>
      <c r="AC52" s="3"/>
      <c r="AD52" s="28"/>
      <c r="AE52" s="26"/>
      <c r="AF52" s="3"/>
      <c r="AG52" s="27"/>
      <c r="AH52" s="26"/>
      <c r="AI52" s="3"/>
      <c r="AJ52" s="27"/>
      <c r="AL52" s="28"/>
      <c r="AM52" s="28"/>
      <c r="AN52" s="3">
        <v>0.015</v>
      </c>
      <c r="AO52" s="3">
        <v>0.5</v>
      </c>
      <c r="AP52" s="3">
        <f t="shared" si="32"/>
        <v>0.0075</v>
      </c>
      <c r="AQ52" s="1">
        <f t="shared" si="33"/>
        <v>0.0297910154724545</v>
      </c>
      <c r="AR52" s="30">
        <f t="shared" si="34"/>
        <v>7.70910416666667</v>
      </c>
      <c r="AS52" s="1">
        <f t="shared" si="35"/>
        <v>0.13</v>
      </c>
      <c r="AT52" s="2">
        <f t="shared" si="39"/>
        <v>7.51575342465753</v>
      </c>
      <c r="AU52" s="1">
        <f t="shared" si="36"/>
        <v>1503.41853250502</v>
      </c>
    </row>
    <row r="53" s="1" customFormat="1" spans="1:48">
      <c r="A53" s="13"/>
      <c r="B53" s="13"/>
      <c r="C53" s="16">
        <v>11</v>
      </c>
      <c r="D53" s="21">
        <v>17.6062666666667</v>
      </c>
      <c r="E53" s="20">
        <f t="shared" si="37"/>
        <v>21.7637419354839</v>
      </c>
      <c r="F53" s="16" t="s">
        <v>75</v>
      </c>
      <c r="G53" s="13">
        <v>12</v>
      </c>
      <c r="H53" s="18">
        <f t="shared" si="21"/>
        <v>17.6062666666667</v>
      </c>
      <c r="I53" s="18">
        <f t="shared" si="22"/>
        <v>290.756266666667</v>
      </c>
      <c r="J53" s="18">
        <f t="shared" si="23"/>
        <v>0.150880528159053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8"/>
        <v>0.142101317673114</v>
      </c>
      <c r="P53" s="18">
        <f t="shared" si="26"/>
        <v>0.0214403218626169</v>
      </c>
      <c r="Q53" s="25">
        <f t="shared" si="27"/>
        <v>0.00278724184214019</v>
      </c>
      <c r="R53" s="18">
        <f t="shared" si="28"/>
        <v>0.0100218354166667</v>
      </c>
      <c r="S53" s="26">
        <f t="shared" si="29"/>
        <v>0.278116904365134</v>
      </c>
      <c r="T53" s="3">
        <v>0.01</v>
      </c>
      <c r="U53" s="27">
        <f t="shared" si="30"/>
        <v>0.00278116904365134</v>
      </c>
      <c r="V53" s="26"/>
      <c r="W53" s="3"/>
      <c r="X53" s="27"/>
      <c r="Y53" s="29">
        <v>0.04</v>
      </c>
      <c r="Z53" s="3">
        <v>0.49</v>
      </c>
      <c r="AA53" s="28">
        <f t="shared" si="31"/>
        <v>0.0196</v>
      </c>
      <c r="AB53" s="3"/>
      <c r="AC53" s="3"/>
      <c r="AD53" s="28"/>
      <c r="AE53" s="26"/>
      <c r="AF53" s="3"/>
      <c r="AG53" s="27"/>
      <c r="AH53" s="26"/>
      <c r="AI53" s="3"/>
      <c r="AJ53" s="27"/>
      <c r="AK53" s="28"/>
      <c r="AL53" s="28"/>
      <c r="AM53" s="28"/>
      <c r="AN53" s="3">
        <v>0.015</v>
      </c>
      <c r="AO53" s="3">
        <v>0.5</v>
      </c>
      <c r="AP53" s="3">
        <f t="shared" si="32"/>
        <v>0.0075</v>
      </c>
      <c r="AQ53" s="1">
        <f t="shared" si="33"/>
        <v>0.0298811690436513</v>
      </c>
      <c r="AR53" s="30">
        <f t="shared" si="34"/>
        <v>7.70910416666667</v>
      </c>
      <c r="AS53" s="1">
        <f t="shared" si="35"/>
        <v>0.13</v>
      </c>
      <c r="AT53" s="2">
        <f t="shared" si="39"/>
        <v>7.51575342465753</v>
      </c>
      <c r="AU53" s="1">
        <f t="shared" si="36"/>
        <v>1507.96817767688</v>
      </c>
      <c r="AV53" s="1">
        <f>SUM(AU42:AU53)</f>
        <v>16538.9966580612</v>
      </c>
    </row>
    <row r="54" s="1" customFormat="1" spans="1:46">
      <c r="A54" s="13"/>
      <c r="B54" s="13"/>
      <c r="C54" s="16">
        <v>12</v>
      </c>
      <c r="D54" s="21">
        <v>15.4212580645161</v>
      </c>
      <c r="E54" s="20">
        <f t="shared" si="37"/>
        <v>17.6062666666667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27">
      <c r="S56" s="24" t="s">
        <v>43</v>
      </c>
      <c r="T56" s="24"/>
      <c r="U56" s="24"/>
      <c r="V56" s="24" t="s">
        <v>44</v>
      </c>
      <c r="W56" s="24" t="s">
        <v>45</v>
      </c>
      <c r="X56" s="24" t="s">
        <v>46</v>
      </c>
      <c r="Y56" s="24" t="s">
        <v>47</v>
      </c>
      <c r="Z56" s="24" t="s">
        <v>48</v>
      </c>
      <c r="AA56" s="24" t="s">
        <v>49</v>
      </c>
    </row>
    <row r="57" s="1" customFormat="1" spans="1:32">
      <c r="A57" s="15" t="s">
        <v>11</v>
      </c>
      <c r="B57" s="15"/>
      <c r="C57" s="16" t="s">
        <v>51</v>
      </c>
      <c r="D57" s="16" t="s">
        <v>52</v>
      </c>
      <c r="E57" s="16" t="s">
        <v>53</v>
      </c>
      <c r="F57" s="16" t="s">
        <v>54</v>
      </c>
      <c r="G57" s="13" t="s">
        <v>51</v>
      </c>
      <c r="H57" s="13" t="s">
        <v>53</v>
      </c>
      <c r="I57" s="13" t="s">
        <v>55</v>
      </c>
      <c r="J57" s="13" t="s">
        <v>56</v>
      </c>
      <c r="K57" s="23" t="s">
        <v>57</v>
      </c>
      <c r="L57" s="23" t="s">
        <v>58</v>
      </c>
      <c r="M57" s="13" t="s">
        <v>59</v>
      </c>
      <c r="N57" s="23" t="s">
        <v>60</v>
      </c>
      <c r="O57" s="13" t="s">
        <v>61</v>
      </c>
      <c r="P57" s="13" t="s">
        <v>62</v>
      </c>
      <c r="Q57" s="23" t="s">
        <v>63</v>
      </c>
      <c r="R57" s="23" t="s">
        <v>64</v>
      </c>
      <c r="S57" s="4" t="s">
        <v>65</v>
      </c>
      <c r="T57" s="3" t="s">
        <v>66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</row>
    <row r="58" s="1" customFormat="1" spans="1:32">
      <c r="A58" s="13" t="s">
        <v>71</v>
      </c>
      <c r="B58" s="13">
        <v>134.758</v>
      </c>
      <c r="C58" s="16" t="s">
        <v>72</v>
      </c>
      <c r="D58" s="17">
        <v>5</v>
      </c>
      <c r="E58" s="16"/>
      <c r="F58" s="16"/>
      <c r="G58" s="13">
        <v>1</v>
      </c>
      <c r="H58" s="18">
        <f t="shared" ref="H58:H69" si="40">E59</f>
        <v>5</v>
      </c>
      <c r="I58" s="18">
        <f t="shared" ref="I58:I69" si="41">H58+273.15</f>
        <v>278.15</v>
      </c>
      <c r="J58" s="18">
        <f t="shared" ref="J58:J69" si="42">EXP(($C$16*(I58-$C$14))/($C$17*I58*$C$14))</f>
        <v>0.0330744063381255</v>
      </c>
      <c r="K58" s="18">
        <f t="shared" ref="K58:K69" si="43">$B$58/12</f>
        <v>11.2298333333333</v>
      </c>
      <c r="L58" s="18">
        <f t="shared" ref="L58:L69" si="44">K58*$B$59/100</f>
        <v>3.032055</v>
      </c>
      <c r="M58" s="13" t="s">
        <v>73</v>
      </c>
      <c r="N58" s="13"/>
      <c r="O58" s="18">
        <f>L58</f>
        <v>3.032055</v>
      </c>
      <c r="P58" s="18">
        <f t="shared" ref="P58:P69" si="45">O58*J58</f>
        <v>0.100283419109545</v>
      </c>
      <c r="Q58" s="25">
        <f t="shared" ref="Q58:Q69" si="46">P58*$B$60</f>
        <v>0.0290821915417681</v>
      </c>
      <c r="R58" s="18">
        <f t="shared" ref="R58:R69" si="47">L58*$B$60</f>
        <v>0.87929595</v>
      </c>
      <c r="S58" s="26">
        <f t="shared" ref="S58:S69" si="48">Q58/R58</f>
        <v>0.0330744063381255</v>
      </c>
      <c r="T58" s="3">
        <v>0.27</v>
      </c>
      <c r="U58" s="27">
        <f t="shared" ref="U58:U69" si="49">S58*T58</f>
        <v>0.00893008971129388</v>
      </c>
      <c r="V58" s="3">
        <v>180.9</v>
      </c>
      <c r="W58" s="28">
        <v>6</v>
      </c>
      <c r="X58" s="28">
        <v>3</v>
      </c>
      <c r="Y58" s="28">
        <v>0.3</v>
      </c>
      <c r="Z58" s="28">
        <v>6</v>
      </c>
      <c r="AA58" s="3">
        <v>30.2</v>
      </c>
      <c r="AB58" s="2">
        <f t="shared" ref="AB58:AB69" si="50">U58*0.67*AD58+(V58+W58+X58+Y58+Z58+AA58)/1000</f>
        <v>0.228135116430904</v>
      </c>
      <c r="AC58" s="30">
        <f t="shared" ref="AC58:AC69" si="51">$B$58/12</f>
        <v>11.2298333333333</v>
      </c>
      <c r="AD58" s="1">
        <f t="shared" ref="AD58:AD69" si="52">$B$60</f>
        <v>0.29</v>
      </c>
      <c r="AE58" s="31">
        <f t="shared" ref="AE58:AE69" si="53">$E$7/12</f>
        <v>34.8385205479452</v>
      </c>
      <c r="AF58" s="1">
        <f t="shared" ref="AF58:AF69" si="54">AE58*10000*AC58*AB58</f>
        <v>892534.793945629</v>
      </c>
    </row>
    <row r="59" s="1" customFormat="1" spans="1:32">
      <c r="A59" s="13" t="s">
        <v>74</v>
      </c>
      <c r="B59" s="13">
        <v>27</v>
      </c>
      <c r="C59" s="16">
        <v>1</v>
      </c>
      <c r="D59" s="19">
        <v>13.2804516129032</v>
      </c>
      <c r="E59" s="20">
        <f t="shared" ref="E59:E70" si="55">D58</f>
        <v>5</v>
      </c>
      <c r="F59" s="16" t="s">
        <v>73</v>
      </c>
      <c r="G59" s="13">
        <v>2</v>
      </c>
      <c r="H59" s="18">
        <f t="shared" si="40"/>
        <v>13.2804516129032</v>
      </c>
      <c r="I59" s="18">
        <f t="shared" si="41"/>
        <v>286.430451612903</v>
      </c>
      <c r="J59" s="18">
        <f t="shared" si="42"/>
        <v>0.0909890204121969</v>
      </c>
      <c r="K59" s="18">
        <f t="shared" si="43"/>
        <v>11.2298333333333</v>
      </c>
      <c r="L59" s="18">
        <f t="shared" si="44"/>
        <v>3.032055</v>
      </c>
      <c r="M59" s="13" t="s">
        <v>73</v>
      </c>
      <c r="N59" s="13"/>
      <c r="O59" s="18">
        <f t="shared" ref="O59:O69" si="56">L59+O58-P58-N59</f>
        <v>5.96382658089045</v>
      </c>
      <c r="P59" s="18">
        <f t="shared" si="45"/>
        <v>0.542642738503444</v>
      </c>
      <c r="Q59" s="25">
        <f t="shared" si="46"/>
        <v>0.157366394165999</v>
      </c>
      <c r="R59" s="18">
        <f t="shared" si="47"/>
        <v>0.87929595</v>
      </c>
      <c r="S59" s="26">
        <f t="shared" si="48"/>
        <v>0.178968632990973</v>
      </c>
      <c r="T59" s="3">
        <v>0.27</v>
      </c>
      <c r="U59" s="27">
        <f t="shared" si="49"/>
        <v>0.0483215309075626</v>
      </c>
      <c r="V59" s="3">
        <v>180.9</v>
      </c>
      <c r="W59" s="28">
        <v>6</v>
      </c>
      <c r="X59" s="28">
        <v>3</v>
      </c>
      <c r="Y59" s="28">
        <v>0.3</v>
      </c>
      <c r="Z59" s="28">
        <v>6</v>
      </c>
      <c r="AA59" s="3">
        <v>30.2</v>
      </c>
      <c r="AB59" s="2">
        <f t="shared" si="50"/>
        <v>0.235788873455339</v>
      </c>
      <c r="AC59" s="30">
        <f t="shared" si="51"/>
        <v>11.2298333333333</v>
      </c>
      <c r="AD59" s="1">
        <f t="shared" si="52"/>
        <v>0.29</v>
      </c>
      <c r="AE59" s="31">
        <f t="shared" si="53"/>
        <v>34.8385205479452</v>
      </c>
      <c r="AF59" s="1">
        <f t="shared" si="54"/>
        <v>922478.647200606</v>
      </c>
    </row>
    <row r="60" s="1" customFormat="1" spans="1:32">
      <c r="A60" s="13" t="s">
        <v>36</v>
      </c>
      <c r="B60" s="13">
        <v>0.29</v>
      </c>
      <c r="C60" s="16">
        <v>2</v>
      </c>
      <c r="D60" s="21">
        <v>12.4909642857143</v>
      </c>
      <c r="E60" s="20">
        <f t="shared" si="55"/>
        <v>13.2804516129032</v>
      </c>
      <c r="F60" s="16" t="s">
        <v>73</v>
      </c>
      <c r="G60" s="13">
        <v>3</v>
      </c>
      <c r="H60" s="18">
        <f t="shared" si="40"/>
        <v>12.4909642857143</v>
      </c>
      <c r="I60" s="18">
        <f t="shared" si="41"/>
        <v>285.640964285714</v>
      </c>
      <c r="J60" s="18">
        <f t="shared" si="42"/>
        <v>0.0828294398402154</v>
      </c>
      <c r="K60" s="18">
        <f t="shared" si="43"/>
        <v>11.2298333333333</v>
      </c>
      <c r="L60" s="18">
        <f t="shared" si="44"/>
        <v>3.032055</v>
      </c>
      <c r="M60" s="13" t="s">
        <v>73</v>
      </c>
      <c r="N60" s="13"/>
      <c r="O60" s="18">
        <f t="shared" si="56"/>
        <v>8.45323884238701</v>
      </c>
      <c r="P60" s="18">
        <f t="shared" si="45"/>
        <v>0.700177038150467</v>
      </c>
      <c r="Q60" s="25">
        <f t="shared" si="46"/>
        <v>0.203051341063635</v>
      </c>
      <c r="R60" s="18">
        <f t="shared" si="47"/>
        <v>0.87929595</v>
      </c>
      <c r="S60" s="26">
        <f t="shared" si="48"/>
        <v>0.230924913351</v>
      </c>
      <c r="T60" s="3">
        <v>0.27</v>
      </c>
      <c r="U60" s="27">
        <f t="shared" si="49"/>
        <v>0.06234972660477</v>
      </c>
      <c r="V60" s="3">
        <v>180.9</v>
      </c>
      <c r="W60" s="28">
        <v>6</v>
      </c>
      <c r="X60" s="28">
        <v>3</v>
      </c>
      <c r="Y60" s="28">
        <v>0.3</v>
      </c>
      <c r="Z60" s="28">
        <v>6</v>
      </c>
      <c r="AA60" s="3">
        <v>30.2</v>
      </c>
      <c r="AB60" s="2">
        <f t="shared" si="50"/>
        <v>0.238514551879307</v>
      </c>
      <c r="AC60" s="30">
        <f t="shared" si="51"/>
        <v>11.2298333333333</v>
      </c>
      <c r="AD60" s="1">
        <f t="shared" si="52"/>
        <v>0.29</v>
      </c>
      <c r="AE60" s="31">
        <f t="shared" si="53"/>
        <v>34.8385205479452</v>
      </c>
      <c r="AF60" s="1">
        <f t="shared" si="54"/>
        <v>933142.340140817</v>
      </c>
    </row>
    <row r="61" s="1" customFormat="1" spans="1:32">
      <c r="A61" s="13"/>
      <c r="B61" s="13"/>
      <c r="C61" s="16">
        <v>3</v>
      </c>
      <c r="D61" s="21">
        <v>11.6374838709677</v>
      </c>
      <c r="E61" s="20">
        <f t="shared" si="55"/>
        <v>12.4909642857143</v>
      </c>
      <c r="F61" s="16" t="s">
        <v>73</v>
      </c>
      <c r="G61" s="13">
        <v>4</v>
      </c>
      <c r="H61" s="18">
        <f t="shared" si="40"/>
        <v>11.6374838709677</v>
      </c>
      <c r="I61" s="18">
        <f t="shared" si="41"/>
        <v>284.787483870968</v>
      </c>
      <c r="J61" s="18">
        <f t="shared" si="42"/>
        <v>0.0747856930909612</v>
      </c>
      <c r="K61" s="18">
        <f t="shared" si="43"/>
        <v>11.2298333333333</v>
      </c>
      <c r="L61" s="18">
        <f t="shared" si="44"/>
        <v>3.032055</v>
      </c>
      <c r="M61" s="13" t="s">
        <v>73</v>
      </c>
      <c r="N61" s="13"/>
      <c r="O61" s="18">
        <f t="shared" si="56"/>
        <v>10.7851168042365</v>
      </c>
      <c r="P61" s="18">
        <f t="shared" si="45"/>
        <v>0.806572435271803</v>
      </c>
      <c r="Q61" s="25">
        <f t="shared" si="46"/>
        <v>0.233906006228823</v>
      </c>
      <c r="R61" s="18">
        <f t="shared" si="47"/>
        <v>0.87929595</v>
      </c>
      <c r="S61" s="26">
        <f t="shared" si="48"/>
        <v>0.26601510700558</v>
      </c>
      <c r="T61" s="3">
        <v>0.27</v>
      </c>
      <c r="U61" s="27">
        <f t="shared" si="49"/>
        <v>0.0718240788915065</v>
      </c>
      <c r="V61" s="3">
        <v>180.9</v>
      </c>
      <c r="W61" s="28">
        <v>6</v>
      </c>
      <c r="X61" s="28">
        <v>3</v>
      </c>
      <c r="Y61" s="28">
        <v>0.3</v>
      </c>
      <c r="Z61" s="28">
        <v>6</v>
      </c>
      <c r="AA61" s="3">
        <v>30.2</v>
      </c>
      <c r="AB61" s="2">
        <f t="shared" si="50"/>
        <v>0.24035541852862</v>
      </c>
      <c r="AC61" s="30">
        <f t="shared" si="51"/>
        <v>11.2298333333333</v>
      </c>
      <c r="AD61" s="1">
        <f t="shared" si="52"/>
        <v>0.29</v>
      </c>
      <c r="AE61" s="31">
        <f t="shared" si="53"/>
        <v>34.8385205479452</v>
      </c>
      <c r="AF61" s="1">
        <f t="shared" si="54"/>
        <v>940344.377079411</v>
      </c>
    </row>
    <row r="62" s="1" customFormat="1" spans="1:32">
      <c r="A62" s="13"/>
      <c r="B62" s="13"/>
      <c r="C62" s="16">
        <v>4</v>
      </c>
      <c r="D62" s="21">
        <v>14.4431333333333</v>
      </c>
      <c r="E62" s="20">
        <f t="shared" si="55"/>
        <v>11.6374838709677</v>
      </c>
      <c r="F62" s="16" t="s">
        <v>73</v>
      </c>
      <c r="G62" s="13">
        <v>5</v>
      </c>
      <c r="H62" s="18">
        <f t="shared" si="40"/>
        <v>14.4431333333333</v>
      </c>
      <c r="I62" s="18">
        <f t="shared" si="41"/>
        <v>287.593133333333</v>
      </c>
      <c r="J62" s="18">
        <f t="shared" si="42"/>
        <v>0.104393562302642</v>
      </c>
      <c r="K62" s="18">
        <f t="shared" si="43"/>
        <v>11.2298333333333</v>
      </c>
      <c r="L62" s="18">
        <f t="shared" si="44"/>
        <v>3.032055</v>
      </c>
      <c r="M62" s="13" t="s">
        <v>75</v>
      </c>
      <c r="N62" s="18">
        <f>(O61-P61)*$C$22/100</f>
        <v>9.4796171505165</v>
      </c>
      <c r="O62" s="18">
        <f t="shared" si="56"/>
        <v>3.53098221844824</v>
      </c>
      <c r="P62" s="18">
        <f t="shared" si="45"/>
        <v>0.368611812211096</v>
      </c>
      <c r="Q62" s="25">
        <f t="shared" si="46"/>
        <v>0.106897425541218</v>
      </c>
      <c r="R62" s="18">
        <f t="shared" si="47"/>
        <v>0.87929595</v>
      </c>
      <c r="S62" s="26">
        <f t="shared" si="48"/>
        <v>0.121571611402529</v>
      </c>
      <c r="T62" s="3">
        <v>0.27</v>
      </c>
      <c r="U62" s="27">
        <f t="shared" si="49"/>
        <v>0.032824335078683</v>
      </c>
      <c r="V62" s="3">
        <v>220.1</v>
      </c>
      <c r="W62" s="28">
        <v>12.1</v>
      </c>
      <c r="X62" s="28">
        <v>4.5</v>
      </c>
      <c r="Y62" s="28">
        <v>1.5</v>
      </c>
      <c r="Z62" s="28">
        <v>6.8</v>
      </c>
      <c r="AA62" s="3">
        <v>30.2</v>
      </c>
      <c r="AB62" s="2">
        <f t="shared" si="50"/>
        <v>0.281577768305788</v>
      </c>
      <c r="AC62" s="30">
        <f t="shared" si="51"/>
        <v>11.2298333333333</v>
      </c>
      <c r="AD62" s="1">
        <f t="shared" si="52"/>
        <v>0.29</v>
      </c>
      <c r="AE62" s="31">
        <f t="shared" si="53"/>
        <v>34.8385205479452</v>
      </c>
      <c r="AF62" s="1">
        <f t="shared" si="54"/>
        <v>1101618.89737214</v>
      </c>
    </row>
    <row r="63" s="1" customFormat="1" spans="1:32">
      <c r="A63" s="13"/>
      <c r="B63" s="13"/>
      <c r="C63" s="16">
        <v>5</v>
      </c>
      <c r="D63" s="21">
        <v>16.9428387096774</v>
      </c>
      <c r="E63" s="20">
        <f t="shared" si="55"/>
        <v>14.4431333333333</v>
      </c>
      <c r="F63" s="16" t="s">
        <v>75</v>
      </c>
      <c r="G63" s="13">
        <v>6</v>
      </c>
      <c r="H63" s="18">
        <f t="shared" si="40"/>
        <v>16.9428387096774</v>
      </c>
      <c r="I63" s="18">
        <f t="shared" si="41"/>
        <v>290.092838709677</v>
      </c>
      <c r="J63" s="18">
        <f t="shared" si="42"/>
        <v>0.139756743919916</v>
      </c>
      <c r="K63" s="18">
        <f t="shared" si="43"/>
        <v>11.2298333333333</v>
      </c>
      <c r="L63" s="18">
        <f t="shared" si="44"/>
        <v>3.032055</v>
      </c>
      <c r="M63" s="13" t="s">
        <v>73</v>
      </c>
      <c r="N63" s="13"/>
      <c r="O63" s="18">
        <f t="shared" si="56"/>
        <v>6.19442540623714</v>
      </c>
      <c r="P63" s="18">
        <f t="shared" si="45"/>
        <v>0.865712725230506</v>
      </c>
      <c r="Q63" s="25">
        <f t="shared" si="46"/>
        <v>0.251056690316847</v>
      </c>
      <c r="R63" s="18">
        <f t="shared" si="47"/>
        <v>0.87929595</v>
      </c>
      <c r="S63" s="26">
        <f t="shared" si="48"/>
        <v>0.285520125865298</v>
      </c>
      <c r="T63" s="3">
        <v>0.27</v>
      </c>
      <c r="U63" s="27">
        <f t="shared" si="49"/>
        <v>0.0770904339836305</v>
      </c>
      <c r="V63" s="3">
        <v>220.1</v>
      </c>
      <c r="W63" s="28">
        <v>12.1</v>
      </c>
      <c r="X63" s="28">
        <v>4.5</v>
      </c>
      <c r="Y63" s="28">
        <v>1.5</v>
      </c>
      <c r="Z63" s="28">
        <v>6.8</v>
      </c>
      <c r="AA63" s="3">
        <v>30.2</v>
      </c>
      <c r="AB63" s="2">
        <f t="shared" si="50"/>
        <v>0.290178671323019</v>
      </c>
      <c r="AC63" s="30">
        <f t="shared" si="51"/>
        <v>11.2298333333333</v>
      </c>
      <c r="AD63" s="1">
        <f t="shared" si="52"/>
        <v>0.29</v>
      </c>
      <c r="AE63" s="31">
        <f t="shared" si="53"/>
        <v>34.8385205479452</v>
      </c>
      <c r="AF63" s="1">
        <f t="shared" si="54"/>
        <v>1135268.27727615</v>
      </c>
    </row>
    <row r="64" s="1" customFormat="1" spans="1:32">
      <c r="A64" s="13"/>
      <c r="B64" s="13"/>
      <c r="C64" s="16">
        <v>6</v>
      </c>
      <c r="D64" s="21">
        <v>20.7263666666667</v>
      </c>
      <c r="E64" s="20">
        <f t="shared" si="55"/>
        <v>16.9428387096774</v>
      </c>
      <c r="F64" s="16" t="s">
        <v>73</v>
      </c>
      <c r="G64" s="13">
        <v>7</v>
      </c>
      <c r="H64" s="18">
        <f t="shared" si="40"/>
        <v>20.7263666666667</v>
      </c>
      <c r="I64" s="18">
        <f t="shared" si="41"/>
        <v>293.876366666667</v>
      </c>
      <c r="J64" s="18">
        <f t="shared" si="42"/>
        <v>0.215299484355849</v>
      </c>
      <c r="K64" s="18">
        <f t="shared" si="43"/>
        <v>11.2298333333333</v>
      </c>
      <c r="L64" s="18">
        <f t="shared" si="44"/>
        <v>3.032055</v>
      </c>
      <c r="M64" s="13" t="s">
        <v>73</v>
      </c>
      <c r="N64" s="13"/>
      <c r="O64" s="18">
        <f t="shared" si="56"/>
        <v>8.36076768100663</v>
      </c>
      <c r="P64" s="18">
        <f t="shared" si="45"/>
        <v>1.80006897053978</v>
      </c>
      <c r="Q64" s="25">
        <f t="shared" si="46"/>
        <v>0.522020001456536</v>
      </c>
      <c r="R64" s="18">
        <f t="shared" si="47"/>
        <v>0.87929595</v>
      </c>
      <c r="S64" s="26">
        <f t="shared" si="48"/>
        <v>0.59367952446106</v>
      </c>
      <c r="T64" s="3">
        <v>0.27</v>
      </c>
      <c r="U64" s="27">
        <f t="shared" si="49"/>
        <v>0.160293471604486</v>
      </c>
      <c r="V64" s="3">
        <v>220.1</v>
      </c>
      <c r="W64" s="28">
        <v>12.1</v>
      </c>
      <c r="X64" s="28">
        <v>4.5</v>
      </c>
      <c r="Y64" s="28">
        <v>1.5</v>
      </c>
      <c r="Z64" s="28">
        <v>6.8</v>
      </c>
      <c r="AA64" s="3">
        <v>30.2</v>
      </c>
      <c r="AB64" s="2">
        <f t="shared" si="50"/>
        <v>0.306345021532752</v>
      </c>
      <c r="AC64" s="30">
        <f t="shared" si="51"/>
        <v>11.2298333333333</v>
      </c>
      <c r="AD64" s="1">
        <f t="shared" si="52"/>
        <v>0.29</v>
      </c>
      <c r="AE64" s="31">
        <f t="shared" si="53"/>
        <v>34.8385205479452</v>
      </c>
      <c r="AF64" s="1">
        <f t="shared" si="54"/>
        <v>1198516.01519145</v>
      </c>
    </row>
    <row r="65" s="1" customFormat="1" spans="1:32">
      <c r="A65" s="13"/>
      <c r="B65" s="13"/>
      <c r="C65" s="16">
        <v>7</v>
      </c>
      <c r="D65" s="21">
        <v>24.6676451612903</v>
      </c>
      <c r="E65" s="20">
        <f t="shared" si="55"/>
        <v>20.7263666666667</v>
      </c>
      <c r="F65" s="16" t="s">
        <v>73</v>
      </c>
      <c r="G65" s="13">
        <v>8</v>
      </c>
      <c r="H65" s="18">
        <f t="shared" si="40"/>
        <v>24.6676451612903</v>
      </c>
      <c r="I65" s="18">
        <f t="shared" si="41"/>
        <v>297.81764516129</v>
      </c>
      <c r="J65" s="18">
        <f t="shared" si="42"/>
        <v>0.333785277980222</v>
      </c>
      <c r="K65" s="18">
        <f t="shared" si="43"/>
        <v>11.2298333333333</v>
      </c>
      <c r="L65" s="18">
        <f t="shared" si="44"/>
        <v>3.032055</v>
      </c>
      <c r="M65" s="13" t="s">
        <v>73</v>
      </c>
      <c r="N65" s="13"/>
      <c r="O65" s="18">
        <f t="shared" si="56"/>
        <v>9.59275371046685</v>
      </c>
      <c r="P65" s="18">
        <f t="shared" si="45"/>
        <v>3.20191996384398</v>
      </c>
      <c r="Q65" s="25">
        <f t="shared" si="46"/>
        <v>0.928556789514755</v>
      </c>
      <c r="R65" s="18">
        <f t="shared" si="47"/>
        <v>0.87929595</v>
      </c>
      <c r="S65" s="26">
        <f t="shared" si="48"/>
        <v>1.05602304834311</v>
      </c>
      <c r="T65" s="3">
        <v>0.27</v>
      </c>
      <c r="U65" s="27">
        <f t="shared" si="49"/>
        <v>0.285126223052641</v>
      </c>
      <c r="V65" s="3">
        <v>220.1</v>
      </c>
      <c r="W65" s="28">
        <v>12.1</v>
      </c>
      <c r="X65" s="28">
        <v>4.5</v>
      </c>
      <c r="Y65" s="28">
        <v>1.5</v>
      </c>
      <c r="Z65" s="28">
        <v>6.8</v>
      </c>
      <c r="AA65" s="3">
        <v>30.2</v>
      </c>
      <c r="AB65" s="2">
        <f t="shared" si="50"/>
        <v>0.330600025139128</v>
      </c>
      <c r="AC65" s="30">
        <f t="shared" si="51"/>
        <v>11.2298333333333</v>
      </c>
      <c r="AD65" s="1">
        <f t="shared" si="52"/>
        <v>0.29</v>
      </c>
      <c r="AE65" s="31">
        <f t="shared" si="53"/>
        <v>34.8385205479452</v>
      </c>
      <c r="AF65" s="1">
        <f t="shared" si="54"/>
        <v>1293409.054828</v>
      </c>
    </row>
    <row r="66" s="1" customFormat="1" spans="1:32">
      <c r="A66" s="13"/>
      <c r="B66" s="13"/>
      <c r="C66" s="16">
        <v>8</v>
      </c>
      <c r="D66" s="21">
        <v>23.7357419354839</v>
      </c>
      <c r="E66" s="20">
        <f t="shared" si="55"/>
        <v>24.6676451612903</v>
      </c>
      <c r="F66" s="16" t="s">
        <v>73</v>
      </c>
      <c r="G66" s="13">
        <v>9</v>
      </c>
      <c r="H66" s="18">
        <f t="shared" si="40"/>
        <v>23.7357419354839</v>
      </c>
      <c r="I66" s="18">
        <f t="shared" si="41"/>
        <v>296.885741935484</v>
      </c>
      <c r="J66" s="18">
        <f t="shared" si="42"/>
        <v>0.30123009503762</v>
      </c>
      <c r="K66" s="18">
        <f t="shared" si="43"/>
        <v>11.2298333333333</v>
      </c>
      <c r="L66" s="18">
        <f t="shared" si="44"/>
        <v>3.032055</v>
      </c>
      <c r="M66" s="13" t="s">
        <v>73</v>
      </c>
      <c r="N66" s="13"/>
      <c r="O66" s="18">
        <f t="shared" si="56"/>
        <v>9.42288874662287</v>
      </c>
      <c r="P66" s="18">
        <f t="shared" si="45"/>
        <v>2.83845767267413</v>
      </c>
      <c r="Q66" s="25">
        <f t="shared" si="46"/>
        <v>0.823152725075498</v>
      </c>
      <c r="R66" s="18">
        <f t="shared" si="47"/>
        <v>0.87929595</v>
      </c>
      <c r="S66" s="26">
        <f t="shared" si="48"/>
        <v>0.936149796977341</v>
      </c>
      <c r="T66" s="3">
        <v>0.27</v>
      </c>
      <c r="U66" s="27">
        <f t="shared" si="49"/>
        <v>0.252760445183882</v>
      </c>
      <c r="V66" s="3">
        <v>220.1</v>
      </c>
      <c r="W66" s="28">
        <v>12.1</v>
      </c>
      <c r="X66" s="28">
        <v>4.5</v>
      </c>
      <c r="Y66" s="28">
        <v>1.5</v>
      </c>
      <c r="Z66" s="28">
        <v>6.8</v>
      </c>
      <c r="AA66" s="3">
        <v>30.2</v>
      </c>
      <c r="AB66" s="2">
        <f t="shared" si="50"/>
        <v>0.324311354499228</v>
      </c>
      <c r="AC66" s="30">
        <f t="shared" si="51"/>
        <v>11.2298333333333</v>
      </c>
      <c r="AD66" s="1">
        <f t="shared" si="52"/>
        <v>0.29</v>
      </c>
      <c r="AE66" s="31">
        <f t="shared" si="53"/>
        <v>34.8385205479452</v>
      </c>
      <c r="AF66" s="1">
        <f t="shared" si="54"/>
        <v>1268805.83967381</v>
      </c>
    </row>
    <row r="67" s="1" customFormat="1" spans="1:32">
      <c r="A67" s="13"/>
      <c r="B67" s="13"/>
      <c r="C67" s="16">
        <v>9</v>
      </c>
      <c r="D67" s="21">
        <v>23.4310666666667</v>
      </c>
      <c r="E67" s="20">
        <f t="shared" si="55"/>
        <v>23.7357419354839</v>
      </c>
      <c r="F67" s="16" t="s">
        <v>73</v>
      </c>
      <c r="G67" s="13">
        <v>10</v>
      </c>
      <c r="H67" s="18">
        <f t="shared" si="40"/>
        <v>23.4310666666667</v>
      </c>
      <c r="I67" s="18">
        <f t="shared" si="41"/>
        <v>296.581066666667</v>
      </c>
      <c r="J67" s="18">
        <f t="shared" si="42"/>
        <v>0.291250266283903</v>
      </c>
      <c r="K67" s="18">
        <f t="shared" si="43"/>
        <v>11.2298333333333</v>
      </c>
      <c r="L67" s="18">
        <f t="shared" si="44"/>
        <v>3.032055</v>
      </c>
      <c r="M67" s="13" t="s">
        <v>73</v>
      </c>
      <c r="N67" s="13"/>
      <c r="O67" s="18">
        <f t="shared" si="56"/>
        <v>9.61648607394874</v>
      </c>
      <c r="P67" s="18">
        <f t="shared" si="45"/>
        <v>2.80080412975301</v>
      </c>
      <c r="Q67" s="25">
        <f t="shared" si="46"/>
        <v>0.812233197628374</v>
      </c>
      <c r="R67" s="18">
        <f t="shared" si="47"/>
        <v>0.87929595</v>
      </c>
      <c r="S67" s="26">
        <f t="shared" si="48"/>
        <v>0.923731307563027</v>
      </c>
      <c r="T67" s="3">
        <v>0.27</v>
      </c>
      <c r="U67" s="27">
        <f t="shared" si="49"/>
        <v>0.249407453042017</v>
      </c>
      <c r="V67" s="3">
        <v>220.1</v>
      </c>
      <c r="W67" s="28">
        <v>12.1</v>
      </c>
      <c r="X67" s="28">
        <v>4.5</v>
      </c>
      <c r="Y67" s="28">
        <v>1.5</v>
      </c>
      <c r="Z67" s="28">
        <v>6.8</v>
      </c>
      <c r="AA67" s="3">
        <v>30.2</v>
      </c>
      <c r="AB67" s="2">
        <f t="shared" si="50"/>
        <v>0.323659868126064</v>
      </c>
      <c r="AC67" s="30">
        <f t="shared" si="51"/>
        <v>11.2298333333333</v>
      </c>
      <c r="AD67" s="1">
        <f t="shared" si="52"/>
        <v>0.29</v>
      </c>
      <c r="AE67" s="31">
        <f t="shared" si="53"/>
        <v>34.8385205479452</v>
      </c>
      <c r="AF67" s="1">
        <f t="shared" si="54"/>
        <v>1266257.02445883</v>
      </c>
    </row>
    <row r="68" s="1" customFormat="1" spans="1:32">
      <c r="A68" s="13"/>
      <c r="B68" s="13"/>
      <c r="C68" s="16">
        <v>10</v>
      </c>
      <c r="D68" s="21">
        <v>21.7637419354839</v>
      </c>
      <c r="E68" s="20">
        <f t="shared" si="55"/>
        <v>23.4310666666667</v>
      </c>
      <c r="F68" s="16" t="s">
        <v>73</v>
      </c>
      <c r="G68" s="13">
        <v>11</v>
      </c>
      <c r="H68" s="18">
        <f t="shared" si="40"/>
        <v>21.7637419354839</v>
      </c>
      <c r="I68" s="18">
        <f t="shared" si="41"/>
        <v>294.913741935484</v>
      </c>
      <c r="J68" s="18">
        <f t="shared" si="42"/>
        <v>0.241912130498094</v>
      </c>
      <c r="K68" s="18">
        <f t="shared" si="43"/>
        <v>11.2298333333333</v>
      </c>
      <c r="L68" s="18">
        <f t="shared" si="44"/>
        <v>3.032055</v>
      </c>
      <c r="M68" s="13" t="s">
        <v>75</v>
      </c>
      <c r="N68" s="18">
        <f>(O67-P67)*$C$22/100</f>
        <v>6.47489784698594</v>
      </c>
      <c r="O68" s="18">
        <f t="shared" si="56"/>
        <v>3.37283909720979</v>
      </c>
      <c r="P68" s="18">
        <f t="shared" si="45"/>
        <v>0.815930691833286</v>
      </c>
      <c r="Q68" s="25">
        <f t="shared" si="46"/>
        <v>0.236619900631653</v>
      </c>
      <c r="R68" s="18">
        <f t="shared" si="47"/>
        <v>0.87929595</v>
      </c>
      <c r="S68" s="26">
        <f t="shared" si="48"/>
        <v>0.269101547245444</v>
      </c>
      <c r="T68" s="3">
        <v>0.27</v>
      </c>
      <c r="U68" s="27">
        <f t="shared" si="49"/>
        <v>0.07265741775627</v>
      </c>
      <c r="V68" s="3">
        <v>220.1</v>
      </c>
      <c r="W68" s="28">
        <v>12.1</v>
      </c>
      <c r="X68" s="28">
        <v>4.5</v>
      </c>
      <c r="Y68" s="28">
        <v>1.5</v>
      </c>
      <c r="Z68" s="28">
        <v>6.8</v>
      </c>
      <c r="AA68" s="3">
        <v>30.2</v>
      </c>
      <c r="AB68" s="2">
        <f t="shared" si="50"/>
        <v>0.289317336270043</v>
      </c>
      <c r="AC68" s="30">
        <f t="shared" si="51"/>
        <v>11.2298333333333</v>
      </c>
      <c r="AD68" s="1">
        <f t="shared" si="52"/>
        <v>0.29</v>
      </c>
      <c r="AE68" s="31">
        <f t="shared" si="53"/>
        <v>34.8385205479452</v>
      </c>
      <c r="AF68" s="1">
        <f t="shared" si="54"/>
        <v>1131898.46943573</v>
      </c>
    </row>
    <row r="69" s="1" customFormat="1" spans="1:33">
      <c r="A69" s="13"/>
      <c r="B69" s="13"/>
      <c r="C69" s="16">
        <v>11</v>
      </c>
      <c r="D69" s="21">
        <v>17.6062666666667</v>
      </c>
      <c r="E69" s="20">
        <f t="shared" si="55"/>
        <v>21.7637419354839</v>
      </c>
      <c r="F69" s="16" t="s">
        <v>75</v>
      </c>
      <c r="G69" s="13">
        <v>12</v>
      </c>
      <c r="H69" s="18">
        <f t="shared" si="40"/>
        <v>17.6062666666667</v>
      </c>
      <c r="I69" s="18">
        <f t="shared" si="41"/>
        <v>290.756266666667</v>
      </c>
      <c r="J69" s="18">
        <f t="shared" si="42"/>
        <v>0.150880528159053</v>
      </c>
      <c r="K69" s="18">
        <f t="shared" si="43"/>
        <v>11.2298333333333</v>
      </c>
      <c r="L69" s="18">
        <f t="shared" si="44"/>
        <v>3.032055</v>
      </c>
      <c r="M69" s="13" t="s">
        <v>73</v>
      </c>
      <c r="N69" s="13"/>
      <c r="O69" s="18">
        <f t="shared" si="56"/>
        <v>5.5889634053765</v>
      </c>
      <c r="P69" s="18">
        <f t="shared" si="45"/>
        <v>0.843265750464826</v>
      </c>
      <c r="Q69" s="25">
        <f t="shared" si="46"/>
        <v>0.2445470676348</v>
      </c>
      <c r="R69" s="18">
        <f t="shared" si="47"/>
        <v>0.87929595</v>
      </c>
      <c r="S69" s="26">
        <f t="shared" si="48"/>
        <v>0.278116904365134</v>
      </c>
      <c r="T69" s="3">
        <v>0.27</v>
      </c>
      <c r="U69" s="27">
        <f t="shared" si="49"/>
        <v>0.0750915641785862</v>
      </c>
      <c r="V69" s="3">
        <v>220.1</v>
      </c>
      <c r="W69" s="28">
        <v>12.1</v>
      </c>
      <c r="X69" s="28">
        <v>4.5</v>
      </c>
      <c r="Y69" s="28">
        <v>1.5</v>
      </c>
      <c r="Z69" s="28">
        <v>6.8</v>
      </c>
      <c r="AA69" s="3">
        <v>30.2</v>
      </c>
      <c r="AB69" s="2">
        <f t="shared" si="50"/>
        <v>0.289790290919899</v>
      </c>
      <c r="AC69" s="30">
        <f t="shared" si="51"/>
        <v>11.2298333333333</v>
      </c>
      <c r="AD69" s="1">
        <f t="shared" si="52"/>
        <v>0.29</v>
      </c>
      <c r="AE69" s="31">
        <f t="shared" si="53"/>
        <v>34.8385205479452</v>
      </c>
      <c r="AF69" s="1">
        <f t="shared" si="54"/>
        <v>1133748.81359825</v>
      </c>
      <c r="AG69" s="1">
        <f>SUM(AF58:AF69)</f>
        <v>13218022.5502008</v>
      </c>
    </row>
    <row r="70" s="1" customFormat="1" spans="1:46">
      <c r="A70" s="13"/>
      <c r="B70" s="13"/>
      <c r="C70" s="16">
        <v>12</v>
      </c>
      <c r="D70" s="21">
        <v>15.4212580645161</v>
      </c>
      <c r="E70" s="20">
        <f t="shared" si="55"/>
        <v>17.6062666666667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46">
      <c r="AT71" s="2"/>
    </row>
    <row r="72" s="1" customFormat="1" spans="19:46">
      <c r="S72" s="24" t="s">
        <v>43</v>
      </c>
      <c r="T72" s="24"/>
      <c r="U72" s="24"/>
      <c r="V72" s="24" t="s">
        <v>44</v>
      </c>
      <c r="W72" s="24"/>
      <c r="X72" s="24"/>
      <c r="Y72" s="24" t="s">
        <v>45</v>
      </c>
      <c r="Z72" s="24"/>
      <c r="AA72" s="24"/>
      <c r="AB72" s="24" t="s">
        <v>46</v>
      </c>
      <c r="AC72" s="24"/>
      <c r="AD72" s="24"/>
      <c r="AE72" s="24" t="s">
        <v>47</v>
      </c>
      <c r="AF72" s="24"/>
      <c r="AG72" s="24"/>
      <c r="AH72" s="24" t="s">
        <v>48</v>
      </c>
      <c r="AI72" s="24"/>
      <c r="AJ72" s="24"/>
      <c r="AK72" s="32" t="s">
        <v>78</v>
      </c>
      <c r="AL72" s="33"/>
      <c r="AM72" s="34"/>
      <c r="AN72" s="33" t="s">
        <v>79</v>
      </c>
      <c r="AO72" s="33"/>
      <c r="AP72" s="34"/>
      <c r="AQ72" s="24" t="s">
        <v>50</v>
      </c>
      <c r="AR72" s="24"/>
      <c r="AS72" s="24"/>
      <c r="AT72" s="2"/>
    </row>
    <row r="73" s="1" customFormat="1" spans="1:50">
      <c r="A73" s="15" t="s">
        <v>12</v>
      </c>
      <c r="B73" s="15"/>
      <c r="C73" s="16" t="s">
        <v>51</v>
      </c>
      <c r="D73" s="16" t="s">
        <v>52</v>
      </c>
      <c r="E73" s="16" t="s">
        <v>53</v>
      </c>
      <c r="F73" s="16" t="s">
        <v>54</v>
      </c>
      <c r="G73" s="13" t="s">
        <v>51</v>
      </c>
      <c r="H73" s="13" t="s">
        <v>53</v>
      </c>
      <c r="I73" s="13" t="s">
        <v>55</v>
      </c>
      <c r="J73" s="13" t="s">
        <v>56</v>
      </c>
      <c r="K73" s="23" t="s">
        <v>57</v>
      </c>
      <c r="L73" s="23" t="s">
        <v>58</v>
      </c>
      <c r="M73" s="13" t="s">
        <v>59</v>
      </c>
      <c r="N73" s="23" t="s">
        <v>60</v>
      </c>
      <c r="O73" s="13" t="s">
        <v>61</v>
      </c>
      <c r="P73" s="13" t="s">
        <v>62</v>
      </c>
      <c r="Q73" s="23" t="s">
        <v>63</v>
      </c>
      <c r="R73" s="23" t="s">
        <v>64</v>
      </c>
      <c r="S73" s="4" t="s">
        <v>65</v>
      </c>
      <c r="T73" s="3" t="s">
        <v>66</v>
      </c>
      <c r="U73" s="3"/>
      <c r="V73" s="4" t="s">
        <v>65</v>
      </c>
      <c r="W73" s="3" t="s">
        <v>66</v>
      </c>
      <c r="X73" s="3"/>
      <c r="Y73" s="4" t="s">
        <v>65</v>
      </c>
      <c r="Z73" s="3" t="s">
        <v>66</v>
      </c>
      <c r="AA73" s="3"/>
      <c r="AB73" s="4" t="s">
        <v>65</v>
      </c>
      <c r="AC73" s="3" t="s">
        <v>66</v>
      </c>
      <c r="AD73" s="3"/>
      <c r="AE73" s="4" t="s">
        <v>65</v>
      </c>
      <c r="AF73" s="3" t="s">
        <v>66</v>
      </c>
      <c r="AG73" s="3"/>
      <c r="AH73" s="4" t="s">
        <v>65</v>
      </c>
      <c r="AI73" s="3" t="s">
        <v>66</v>
      </c>
      <c r="AJ73" s="3"/>
      <c r="AK73" s="4" t="s">
        <v>65</v>
      </c>
      <c r="AL73" s="3" t="s">
        <v>66</v>
      </c>
      <c r="AM73" s="3"/>
      <c r="AN73" s="4" t="s">
        <v>65</v>
      </c>
      <c r="AO73" s="3" t="s">
        <v>66</v>
      </c>
      <c r="AP73" s="3"/>
      <c r="AQ73" s="35" t="s">
        <v>65</v>
      </c>
      <c r="AR73" s="35" t="s">
        <v>66</v>
      </c>
      <c r="AS73" s="35"/>
      <c r="AT73" s="2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v>625.464</v>
      </c>
      <c r="C74" s="16" t="s">
        <v>72</v>
      </c>
      <c r="D74" s="17">
        <v>5</v>
      </c>
      <c r="E74" s="16"/>
      <c r="F74" s="16"/>
      <c r="G74" s="13">
        <v>1</v>
      </c>
      <c r="H74" s="18">
        <f t="shared" ref="H74:H85" si="57">E75</f>
        <v>5</v>
      </c>
      <c r="I74" s="18">
        <f t="shared" ref="I74:I85" si="58">H74+273.15</f>
        <v>278.15</v>
      </c>
      <c r="J74" s="18">
        <f t="shared" ref="J74:J85" si="59">EXP(($C$16*(I74-$C$14))/($C$17*I74*$C$14))</f>
        <v>0.0330744063381255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0.0172390420715578</v>
      </c>
      <c r="Q74" s="25">
        <f t="shared" ref="Q74:Q85" si="63">P74*$B$76</f>
        <v>0.00448215093860502</v>
      </c>
      <c r="R74" s="18">
        <f t="shared" ref="R74:R85" si="64">L74*$B$76</f>
        <v>0.1355172</v>
      </c>
      <c r="S74" s="26">
        <f t="shared" ref="S74:S85" si="65">Q74/R74</f>
        <v>0.0330744063381255</v>
      </c>
      <c r="T74" s="3">
        <v>0.01</v>
      </c>
      <c r="U74" s="27">
        <f t="shared" ref="U74:U85" si="66">S74*T74</f>
        <v>0.000330744063381255</v>
      </c>
      <c r="V74" s="26"/>
      <c r="W74" s="3"/>
      <c r="X74" s="3"/>
      <c r="Y74" s="29"/>
      <c r="Z74" s="3"/>
      <c r="AA74" s="28"/>
      <c r="AB74" s="3"/>
      <c r="AC74" s="3"/>
      <c r="AD74" s="28"/>
      <c r="AE74" s="26">
        <v>0.001</v>
      </c>
      <c r="AF74" s="3">
        <v>0.49</v>
      </c>
      <c r="AG74" s="27">
        <f t="shared" ref="AG74:AG85" si="67">AF74*AE74</f>
        <v>0.00049</v>
      </c>
      <c r="AH74" s="36"/>
      <c r="AI74" s="3"/>
      <c r="AJ74" s="27"/>
      <c r="AK74" s="37"/>
      <c r="AL74" s="28"/>
      <c r="AM74" s="28"/>
      <c r="AN74" s="37"/>
      <c r="AO74" s="28"/>
      <c r="AP74" s="27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0.00582074406338126</v>
      </c>
      <c r="AU74" s="30">
        <f t="shared" ref="AU74:AU85" si="70">$B$74/12</f>
        <v>52.122</v>
      </c>
      <c r="AV74" s="1">
        <f t="shared" ref="AV74:AV85" si="71">$B$76</f>
        <v>0.26</v>
      </c>
      <c r="AW74" s="2">
        <f>$E$8/12</f>
        <v>0.005</v>
      </c>
      <c r="AX74" s="1">
        <f t="shared" ref="AX74:AX85" si="72">AW74*10000*AV74*0.67*AU74*AT74</f>
        <v>2.64251664024327</v>
      </c>
    </row>
    <row r="75" s="1" customFormat="1" spans="1:50">
      <c r="A75" s="13" t="s">
        <v>74</v>
      </c>
      <c r="B75" s="13">
        <v>1</v>
      </c>
      <c r="C75" s="16">
        <v>1</v>
      </c>
      <c r="D75" s="19">
        <v>13.2804516129032</v>
      </c>
      <c r="E75" s="20">
        <f t="shared" ref="E75:E86" si="73">D74</f>
        <v>5</v>
      </c>
      <c r="F75" s="16" t="s">
        <v>73</v>
      </c>
      <c r="G75" s="13">
        <v>2</v>
      </c>
      <c r="H75" s="18">
        <f t="shared" si="57"/>
        <v>13.2804516129032</v>
      </c>
      <c r="I75" s="18">
        <f t="shared" si="58"/>
        <v>286.430451612903</v>
      </c>
      <c r="J75" s="18">
        <f t="shared" si="59"/>
        <v>0.0909890204121969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4">L75+O74-P74-N75</f>
        <v>1.02520095792844</v>
      </c>
      <c r="P75" s="18">
        <f t="shared" si="62"/>
        <v>0.0932820308875548</v>
      </c>
      <c r="Q75" s="25">
        <f t="shared" si="63"/>
        <v>0.0242533280307642</v>
      </c>
      <c r="R75" s="18">
        <f t="shared" si="64"/>
        <v>0.1355172</v>
      </c>
      <c r="S75" s="26">
        <f t="shared" si="65"/>
        <v>0.178968632990973</v>
      </c>
      <c r="T75" s="3">
        <v>0.01</v>
      </c>
      <c r="U75" s="27">
        <f t="shared" si="66"/>
        <v>0.00178968632990973</v>
      </c>
      <c r="V75" s="26"/>
      <c r="W75" s="3"/>
      <c r="X75" s="3"/>
      <c r="Y75" s="29"/>
      <c r="Z75" s="3"/>
      <c r="AA75" s="28"/>
      <c r="AB75" s="3"/>
      <c r="AC75" s="3"/>
      <c r="AD75" s="28"/>
      <c r="AE75" s="26">
        <v>0.001</v>
      </c>
      <c r="AF75" s="3">
        <v>0.49</v>
      </c>
      <c r="AG75" s="27">
        <f t="shared" si="67"/>
        <v>0.00049</v>
      </c>
      <c r="AH75" s="36"/>
      <c r="AI75" s="3"/>
      <c r="AJ75" s="27"/>
      <c r="AK75" s="37"/>
      <c r="AL75" s="28"/>
      <c r="AM75" s="28"/>
      <c r="AN75" s="37"/>
      <c r="AO75" s="28"/>
      <c r="AP75" s="27"/>
      <c r="AQ75" s="3">
        <v>0.01</v>
      </c>
      <c r="AR75" s="3">
        <v>0.5</v>
      </c>
      <c r="AS75" s="3">
        <f t="shared" si="68"/>
        <v>0.005</v>
      </c>
      <c r="AT75" s="2">
        <f t="shared" si="69"/>
        <v>0.00727968632990973</v>
      </c>
      <c r="AU75" s="30">
        <f t="shared" si="70"/>
        <v>52.122</v>
      </c>
      <c r="AV75" s="1">
        <f t="shared" si="71"/>
        <v>0.26</v>
      </c>
      <c r="AW75" s="2">
        <f t="shared" ref="AW75:AW85" si="75">$E$8/12</f>
        <v>0.005</v>
      </c>
      <c r="AX75" s="1">
        <f t="shared" si="72"/>
        <v>3.3048510728306</v>
      </c>
    </row>
    <row r="76" s="1" customFormat="1" spans="1:50">
      <c r="A76" s="13" t="s">
        <v>36</v>
      </c>
      <c r="B76" s="13">
        <v>0.26</v>
      </c>
      <c r="C76" s="16">
        <v>2</v>
      </c>
      <c r="D76" s="21">
        <v>12.4909642857143</v>
      </c>
      <c r="E76" s="20">
        <f t="shared" si="73"/>
        <v>13.2804516129032</v>
      </c>
      <c r="F76" s="16" t="s">
        <v>73</v>
      </c>
      <c r="G76" s="13">
        <v>3</v>
      </c>
      <c r="H76" s="18">
        <f t="shared" si="57"/>
        <v>12.4909642857143</v>
      </c>
      <c r="I76" s="18">
        <f t="shared" si="58"/>
        <v>285.640964285714</v>
      </c>
      <c r="J76" s="18">
        <f t="shared" si="59"/>
        <v>0.0828294398402154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4"/>
        <v>1.45313892704089</v>
      </c>
      <c r="P76" s="18">
        <f t="shared" si="62"/>
        <v>0.120362683336808</v>
      </c>
      <c r="Q76" s="25">
        <f t="shared" si="63"/>
        <v>0.0312942976675702</v>
      </c>
      <c r="R76" s="18">
        <f t="shared" si="64"/>
        <v>0.1355172</v>
      </c>
      <c r="S76" s="26">
        <f t="shared" si="65"/>
        <v>0.230924913351</v>
      </c>
      <c r="T76" s="3">
        <v>0.01</v>
      </c>
      <c r="U76" s="27">
        <f t="shared" si="66"/>
        <v>0.00230924913351</v>
      </c>
      <c r="V76" s="26"/>
      <c r="W76" s="3"/>
      <c r="X76" s="3"/>
      <c r="Y76" s="29"/>
      <c r="Z76" s="3"/>
      <c r="AA76" s="28"/>
      <c r="AB76" s="3"/>
      <c r="AC76" s="3"/>
      <c r="AD76" s="28"/>
      <c r="AE76" s="26">
        <v>0.001</v>
      </c>
      <c r="AF76" s="3">
        <v>0.49</v>
      </c>
      <c r="AG76" s="27">
        <f t="shared" si="67"/>
        <v>0.00049</v>
      </c>
      <c r="AH76" s="36"/>
      <c r="AI76" s="3"/>
      <c r="AJ76" s="27"/>
      <c r="AK76" s="37"/>
      <c r="AL76" s="28"/>
      <c r="AM76" s="28"/>
      <c r="AN76" s="37"/>
      <c r="AO76" s="28"/>
      <c r="AP76" s="27"/>
      <c r="AQ76" s="3">
        <v>0.01</v>
      </c>
      <c r="AR76" s="3">
        <v>0.5</v>
      </c>
      <c r="AS76" s="3">
        <f t="shared" si="68"/>
        <v>0.005</v>
      </c>
      <c r="AT76" s="2">
        <f t="shared" si="69"/>
        <v>0.00779924913351</v>
      </c>
      <c r="AU76" s="30">
        <f t="shared" si="70"/>
        <v>52.122</v>
      </c>
      <c r="AV76" s="1">
        <f t="shared" si="71"/>
        <v>0.26</v>
      </c>
      <c r="AW76" s="2">
        <f t="shared" si="75"/>
        <v>0.005</v>
      </c>
      <c r="AX76" s="1">
        <f t="shared" si="72"/>
        <v>3.5407235556636</v>
      </c>
    </row>
    <row r="77" s="1" customFormat="1" spans="1:50">
      <c r="A77" s="13"/>
      <c r="B77" s="13"/>
      <c r="C77" s="16">
        <v>3</v>
      </c>
      <c r="D77" s="21">
        <v>11.6374838709677</v>
      </c>
      <c r="E77" s="20">
        <f t="shared" si="73"/>
        <v>12.4909642857143</v>
      </c>
      <c r="F77" s="16" t="s">
        <v>73</v>
      </c>
      <c r="G77" s="13">
        <v>4</v>
      </c>
      <c r="H77" s="18">
        <f t="shared" si="57"/>
        <v>11.6374838709677</v>
      </c>
      <c r="I77" s="18">
        <f t="shared" si="58"/>
        <v>284.787483870968</v>
      </c>
      <c r="J77" s="18">
        <f t="shared" si="59"/>
        <v>0.0747856930909612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4"/>
        <v>1.85399624370408</v>
      </c>
      <c r="P77" s="18">
        <f t="shared" si="62"/>
        <v>0.138652394073448</v>
      </c>
      <c r="Q77" s="25">
        <f t="shared" si="63"/>
        <v>0.0360496224590965</v>
      </c>
      <c r="R77" s="18">
        <f t="shared" si="64"/>
        <v>0.1355172</v>
      </c>
      <c r="S77" s="26">
        <f t="shared" si="65"/>
        <v>0.26601510700558</v>
      </c>
      <c r="T77" s="3">
        <v>0.01</v>
      </c>
      <c r="U77" s="27">
        <f t="shared" si="66"/>
        <v>0.0026601510700558</v>
      </c>
      <c r="V77" s="26"/>
      <c r="W77" s="3"/>
      <c r="X77" s="3"/>
      <c r="Y77" s="29"/>
      <c r="Z77" s="3"/>
      <c r="AA77" s="28"/>
      <c r="AB77" s="3"/>
      <c r="AC77" s="3"/>
      <c r="AD77" s="28"/>
      <c r="AE77" s="26">
        <v>0.001</v>
      </c>
      <c r="AF77" s="3">
        <v>0.49</v>
      </c>
      <c r="AG77" s="27">
        <f t="shared" si="67"/>
        <v>0.00049</v>
      </c>
      <c r="AH77" s="36"/>
      <c r="AI77" s="3"/>
      <c r="AJ77" s="27"/>
      <c r="AK77" s="37"/>
      <c r="AL77" s="28"/>
      <c r="AM77" s="28"/>
      <c r="AN77" s="37"/>
      <c r="AO77" s="28"/>
      <c r="AP77" s="27"/>
      <c r="AQ77" s="3">
        <v>0.01</v>
      </c>
      <c r="AR77" s="3">
        <v>0.5</v>
      </c>
      <c r="AS77" s="3">
        <f t="shared" si="68"/>
        <v>0.005</v>
      </c>
      <c r="AT77" s="2">
        <f t="shared" si="69"/>
        <v>0.0081501510700558</v>
      </c>
      <c r="AU77" s="30">
        <f t="shared" si="70"/>
        <v>52.122</v>
      </c>
      <c r="AV77" s="1">
        <f t="shared" si="71"/>
        <v>0.26</v>
      </c>
      <c r="AW77" s="2">
        <f t="shared" si="75"/>
        <v>0.005</v>
      </c>
      <c r="AX77" s="1">
        <f t="shared" si="72"/>
        <v>3.70002693617974</v>
      </c>
    </row>
    <row r="78" s="1" customFormat="1" spans="1:50">
      <c r="A78" s="13"/>
      <c r="B78" s="13"/>
      <c r="C78" s="16">
        <v>4</v>
      </c>
      <c r="D78" s="21">
        <v>14.4431333333333</v>
      </c>
      <c r="E78" s="20">
        <f t="shared" si="73"/>
        <v>11.6374838709677</v>
      </c>
      <c r="F78" s="16" t="s">
        <v>73</v>
      </c>
      <c r="G78" s="13">
        <v>5</v>
      </c>
      <c r="H78" s="18">
        <f t="shared" si="57"/>
        <v>14.4431333333333</v>
      </c>
      <c r="I78" s="18">
        <f t="shared" si="58"/>
        <v>287.593133333333</v>
      </c>
      <c r="J78" s="18">
        <f t="shared" si="59"/>
        <v>0.104393562302642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1.6295766571491</v>
      </c>
      <c r="O78" s="18">
        <f t="shared" si="74"/>
        <v>0.606987192481532</v>
      </c>
      <c r="P78" s="18">
        <f t="shared" si="62"/>
        <v>0.0633655552952264</v>
      </c>
      <c r="Q78" s="25">
        <f t="shared" si="63"/>
        <v>0.0164750443767589</v>
      </c>
      <c r="R78" s="18">
        <f t="shared" si="64"/>
        <v>0.1355172</v>
      </c>
      <c r="S78" s="26">
        <f t="shared" si="65"/>
        <v>0.121571611402529</v>
      </c>
      <c r="T78" s="3">
        <v>0.01</v>
      </c>
      <c r="U78" s="27">
        <f t="shared" si="66"/>
        <v>0.00121571611402529</v>
      </c>
      <c r="V78" s="26"/>
      <c r="W78" s="3"/>
      <c r="X78" s="3"/>
      <c r="Y78" s="29"/>
      <c r="Z78" s="3"/>
      <c r="AA78" s="28"/>
      <c r="AB78" s="3"/>
      <c r="AC78" s="3"/>
      <c r="AD78" s="28"/>
      <c r="AE78" s="26">
        <v>0.005</v>
      </c>
      <c r="AF78" s="3">
        <v>0.49</v>
      </c>
      <c r="AG78" s="27">
        <f t="shared" si="67"/>
        <v>0.00245</v>
      </c>
      <c r="AH78" s="36"/>
      <c r="AI78" s="3"/>
      <c r="AJ78" s="27"/>
      <c r="AK78" s="37"/>
      <c r="AL78" s="28"/>
      <c r="AM78" s="28"/>
      <c r="AN78" s="37"/>
      <c r="AO78" s="28"/>
      <c r="AP78" s="27"/>
      <c r="AQ78" s="3">
        <v>0.015</v>
      </c>
      <c r="AR78" s="3">
        <v>0.5</v>
      </c>
      <c r="AS78" s="3">
        <f t="shared" si="68"/>
        <v>0.0075</v>
      </c>
      <c r="AT78" s="2">
        <f t="shared" si="69"/>
        <v>0.0111657161140253</v>
      </c>
      <c r="AU78" s="30">
        <f t="shared" si="70"/>
        <v>52.122</v>
      </c>
      <c r="AV78" s="1">
        <f t="shared" si="71"/>
        <v>0.26</v>
      </c>
      <c r="AW78" s="2">
        <f t="shared" si="75"/>
        <v>0.005</v>
      </c>
      <c r="AX78" s="1">
        <f t="shared" si="72"/>
        <v>5.06904105562143</v>
      </c>
    </row>
    <row r="79" s="1" customFormat="1" spans="1:50">
      <c r="A79" s="13"/>
      <c r="B79" s="13"/>
      <c r="C79" s="16">
        <v>5</v>
      </c>
      <c r="D79" s="21">
        <v>16.9428387096774</v>
      </c>
      <c r="E79" s="20">
        <f t="shared" si="73"/>
        <v>14.4431333333333</v>
      </c>
      <c r="F79" s="16" t="s">
        <v>75</v>
      </c>
      <c r="G79" s="13">
        <v>6</v>
      </c>
      <c r="H79" s="18">
        <f t="shared" si="57"/>
        <v>16.9428387096774</v>
      </c>
      <c r="I79" s="18">
        <f t="shared" si="58"/>
        <v>290.092838709677</v>
      </c>
      <c r="J79" s="18">
        <f t="shared" si="59"/>
        <v>0.139756743919916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4"/>
        <v>1.06484163718631</v>
      </c>
      <c r="P79" s="18">
        <f t="shared" si="62"/>
        <v>0.148818800003511</v>
      </c>
      <c r="Q79" s="25">
        <f t="shared" si="63"/>
        <v>0.0386928880009128</v>
      </c>
      <c r="R79" s="18">
        <f t="shared" si="64"/>
        <v>0.1355172</v>
      </c>
      <c r="S79" s="26">
        <f t="shared" si="65"/>
        <v>0.285520125865298</v>
      </c>
      <c r="T79" s="3">
        <v>0.01</v>
      </c>
      <c r="U79" s="27">
        <f t="shared" si="66"/>
        <v>0.00285520125865298</v>
      </c>
      <c r="V79" s="26"/>
      <c r="W79" s="3"/>
      <c r="X79" s="3"/>
      <c r="Y79" s="29"/>
      <c r="Z79" s="3"/>
      <c r="AA79" s="28"/>
      <c r="AB79" s="3"/>
      <c r="AC79" s="3"/>
      <c r="AD79" s="28"/>
      <c r="AE79" s="26">
        <v>0.005</v>
      </c>
      <c r="AF79" s="3">
        <v>0.49</v>
      </c>
      <c r="AG79" s="27">
        <f t="shared" si="67"/>
        <v>0.00245</v>
      </c>
      <c r="AH79" s="36"/>
      <c r="AI79" s="3"/>
      <c r="AJ79" s="27"/>
      <c r="AK79" s="37"/>
      <c r="AL79" s="28"/>
      <c r="AM79" s="28"/>
      <c r="AN79" s="37"/>
      <c r="AO79" s="28"/>
      <c r="AP79" s="27"/>
      <c r="AQ79" s="3">
        <v>0.015</v>
      </c>
      <c r="AR79" s="3">
        <v>0.5</v>
      </c>
      <c r="AS79" s="3">
        <f t="shared" si="68"/>
        <v>0.0075</v>
      </c>
      <c r="AT79" s="2">
        <f t="shared" si="69"/>
        <v>0.012805201258653</v>
      </c>
      <c r="AU79" s="30">
        <f t="shared" si="70"/>
        <v>52.122</v>
      </c>
      <c r="AV79" s="1">
        <f t="shared" si="71"/>
        <v>0.26</v>
      </c>
      <c r="AW79" s="2">
        <f t="shared" si="75"/>
        <v>0.005</v>
      </c>
      <c r="AX79" s="1">
        <f t="shared" si="72"/>
        <v>5.81333881703059</v>
      </c>
    </row>
    <row r="80" s="1" customFormat="1" spans="1:50">
      <c r="A80" s="13"/>
      <c r="B80" s="13"/>
      <c r="C80" s="16">
        <v>6</v>
      </c>
      <c r="D80" s="21">
        <v>20.7263666666667</v>
      </c>
      <c r="E80" s="20">
        <f t="shared" si="73"/>
        <v>16.9428387096774</v>
      </c>
      <c r="F80" s="16" t="s">
        <v>73</v>
      </c>
      <c r="G80" s="13">
        <v>7</v>
      </c>
      <c r="H80" s="18">
        <f t="shared" si="57"/>
        <v>20.7263666666667</v>
      </c>
      <c r="I80" s="18">
        <f t="shared" si="58"/>
        <v>293.876366666667</v>
      </c>
      <c r="J80" s="18">
        <f t="shared" si="59"/>
        <v>0.215299484355849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4"/>
        <v>1.43724283718279</v>
      </c>
      <c r="P80" s="18">
        <f t="shared" si="62"/>
        <v>0.309437641739594</v>
      </c>
      <c r="Q80" s="25">
        <f t="shared" si="63"/>
        <v>0.0804537868522944</v>
      </c>
      <c r="R80" s="18">
        <f t="shared" si="64"/>
        <v>0.1355172</v>
      </c>
      <c r="S80" s="26">
        <f t="shared" si="65"/>
        <v>0.59367952446106</v>
      </c>
      <c r="T80" s="3">
        <v>0.01</v>
      </c>
      <c r="U80" s="27">
        <f t="shared" si="66"/>
        <v>0.0059367952446106</v>
      </c>
      <c r="V80" s="26"/>
      <c r="W80" s="3"/>
      <c r="X80" s="3"/>
      <c r="Y80" s="29"/>
      <c r="Z80" s="3"/>
      <c r="AA80" s="28"/>
      <c r="AB80" s="3"/>
      <c r="AC80" s="3"/>
      <c r="AD80" s="28"/>
      <c r="AE80" s="26">
        <v>0.005</v>
      </c>
      <c r="AF80" s="3">
        <v>0.49</v>
      </c>
      <c r="AG80" s="27">
        <f t="shared" si="67"/>
        <v>0.00245</v>
      </c>
      <c r="AH80" s="36"/>
      <c r="AI80" s="3"/>
      <c r="AJ80" s="27"/>
      <c r="AK80" s="37"/>
      <c r="AL80" s="28"/>
      <c r="AM80" s="28"/>
      <c r="AN80" s="37"/>
      <c r="AO80" s="28"/>
      <c r="AP80" s="27"/>
      <c r="AQ80" s="3">
        <v>0.015</v>
      </c>
      <c r="AR80" s="3">
        <v>0.5</v>
      </c>
      <c r="AS80" s="3">
        <f t="shared" si="68"/>
        <v>0.0075</v>
      </c>
      <c r="AT80" s="2">
        <f t="shared" si="69"/>
        <v>0.0158867952446106</v>
      </c>
      <c r="AU80" s="30">
        <f t="shared" si="70"/>
        <v>52.122</v>
      </c>
      <c r="AV80" s="1">
        <f t="shared" si="71"/>
        <v>0.26</v>
      </c>
      <c r="AW80" s="2">
        <f t="shared" si="75"/>
        <v>0.005</v>
      </c>
      <c r="AX80" s="1">
        <f t="shared" si="72"/>
        <v>7.21232892855186</v>
      </c>
    </row>
    <row r="81" s="1" customFormat="1" spans="1:50">
      <c r="A81" s="13"/>
      <c r="B81" s="13"/>
      <c r="C81" s="16">
        <v>7</v>
      </c>
      <c r="D81" s="21">
        <v>24.6676451612903</v>
      </c>
      <c r="E81" s="20">
        <f t="shared" si="73"/>
        <v>20.7263666666667</v>
      </c>
      <c r="F81" s="16" t="s">
        <v>73</v>
      </c>
      <c r="G81" s="13">
        <v>8</v>
      </c>
      <c r="H81" s="18">
        <f t="shared" si="57"/>
        <v>24.6676451612903</v>
      </c>
      <c r="I81" s="18">
        <f t="shared" si="58"/>
        <v>297.81764516129</v>
      </c>
      <c r="J81" s="18">
        <f t="shared" si="59"/>
        <v>0.333785277980222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4"/>
        <v>1.6490251954432</v>
      </c>
      <c r="P81" s="18">
        <f t="shared" si="62"/>
        <v>0.550420333257398</v>
      </c>
      <c r="Q81" s="25">
        <f t="shared" si="63"/>
        <v>0.143109286646924</v>
      </c>
      <c r="R81" s="18">
        <f t="shared" si="64"/>
        <v>0.1355172</v>
      </c>
      <c r="S81" s="26">
        <f t="shared" si="65"/>
        <v>1.05602304834312</v>
      </c>
      <c r="T81" s="3">
        <v>0.01</v>
      </c>
      <c r="U81" s="27">
        <f t="shared" si="66"/>
        <v>0.0105602304834311</v>
      </c>
      <c r="V81" s="26"/>
      <c r="W81" s="3"/>
      <c r="X81" s="3"/>
      <c r="Y81" s="29"/>
      <c r="Z81" s="3"/>
      <c r="AA81" s="28"/>
      <c r="AB81" s="3"/>
      <c r="AC81" s="3"/>
      <c r="AD81" s="28"/>
      <c r="AE81" s="26">
        <v>0.005</v>
      </c>
      <c r="AF81" s="3">
        <v>0.49</v>
      </c>
      <c r="AG81" s="27">
        <f t="shared" si="67"/>
        <v>0.00245</v>
      </c>
      <c r="AH81" s="36"/>
      <c r="AI81" s="3"/>
      <c r="AJ81" s="27"/>
      <c r="AK81" s="37"/>
      <c r="AL81" s="28"/>
      <c r="AM81" s="28"/>
      <c r="AN81" s="37"/>
      <c r="AO81" s="28"/>
      <c r="AP81" s="27"/>
      <c r="AQ81" s="3">
        <v>0.015</v>
      </c>
      <c r="AR81" s="3">
        <v>0.5</v>
      </c>
      <c r="AS81" s="3">
        <f t="shared" si="68"/>
        <v>0.0075</v>
      </c>
      <c r="AT81" s="2">
        <f t="shared" si="69"/>
        <v>0.0205102304834312</v>
      </c>
      <c r="AU81" s="30">
        <f t="shared" si="70"/>
        <v>52.122</v>
      </c>
      <c r="AV81" s="1">
        <f t="shared" si="71"/>
        <v>0.26</v>
      </c>
      <c r="AW81" s="2">
        <f t="shared" si="75"/>
        <v>0.005</v>
      </c>
      <c r="AX81" s="1">
        <f t="shared" si="72"/>
        <v>9.31128817167196</v>
      </c>
    </row>
    <row r="82" s="1" customFormat="1" spans="1:50">
      <c r="A82" s="13"/>
      <c r="B82" s="13"/>
      <c r="C82" s="16">
        <v>8</v>
      </c>
      <c r="D82" s="21">
        <v>23.7357419354839</v>
      </c>
      <c r="E82" s="20">
        <f t="shared" si="73"/>
        <v>24.6676451612903</v>
      </c>
      <c r="F82" s="16" t="s">
        <v>73</v>
      </c>
      <c r="G82" s="13">
        <v>9</v>
      </c>
      <c r="H82" s="18">
        <f t="shared" si="57"/>
        <v>23.7357419354839</v>
      </c>
      <c r="I82" s="18">
        <f t="shared" si="58"/>
        <v>296.885741935484</v>
      </c>
      <c r="J82" s="18">
        <f t="shared" si="59"/>
        <v>0.30123009503762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4"/>
        <v>1.6198248621858</v>
      </c>
      <c r="P82" s="18">
        <f t="shared" si="62"/>
        <v>0.48793999718053</v>
      </c>
      <c r="Q82" s="25">
        <f t="shared" si="63"/>
        <v>0.126864399266938</v>
      </c>
      <c r="R82" s="18">
        <f t="shared" si="64"/>
        <v>0.1355172</v>
      </c>
      <c r="S82" s="26">
        <f t="shared" si="65"/>
        <v>0.936149796977341</v>
      </c>
      <c r="T82" s="3">
        <v>0.01</v>
      </c>
      <c r="U82" s="27">
        <f t="shared" si="66"/>
        <v>0.00936149796977341</v>
      </c>
      <c r="V82" s="26"/>
      <c r="W82" s="3"/>
      <c r="X82" s="3"/>
      <c r="Y82" s="29"/>
      <c r="Z82" s="3"/>
      <c r="AA82" s="28"/>
      <c r="AB82" s="3"/>
      <c r="AC82" s="3"/>
      <c r="AD82" s="28"/>
      <c r="AE82" s="26">
        <v>0.005</v>
      </c>
      <c r="AF82" s="3">
        <v>0.49</v>
      </c>
      <c r="AG82" s="27">
        <f t="shared" si="67"/>
        <v>0.00245</v>
      </c>
      <c r="AH82" s="36"/>
      <c r="AI82" s="3"/>
      <c r="AJ82" s="27"/>
      <c r="AK82" s="37"/>
      <c r="AL82" s="28"/>
      <c r="AM82" s="28"/>
      <c r="AN82" s="37"/>
      <c r="AO82" s="28"/>
      <c r="AP82" s="27"/>
      <c r="AQ82" s="3">
        <v>0.015</v>
      </c>
      <c r="AR82" s="3">
        <v>0.5</v>
      </c>
      <c r="AS82" s="3">
        <f t="shared" si="68"/>
        <v>0.0075</v>
      </c>
      <c r="AT82" s="2">
        <f t="shared" si="69"/>
        <v>0.0193114979697734</v>
      </c>
      <c r="AU82" s="30">
        <f t="shared" si="70"/>
        <v>52.122</v>
      </c>
      <c r="AV82" s="1">
        <f t="shared" si="71"/>
        <v>0.26</v>
      </c>
      <c r="AW82" s="2">
        <f t="shared" si="75"/>
        <v>0.005</v>
      </c>
      <c r="AX82" s="1">
        <f t="shared" si="72"/>
        <v>8.76708444444241</v>
      </c>
    </row>
    <row r="83" s="1" customFormat="1" spans="1:50">
      <c r="A83" s="13"/>
      <c r="B83" s="13"/>
      <c r="C83" s="16">
        <v>9</v>
      </c>
      <c r="D83" s="21">
        <v>23.4310666666667</v>
      </c>
      <c r="E83" s="20">
        <f t="shared" si="73"/>
        <v>23.7357419354839</v>
      </c>
      <c r="F83" s="16" t="s">
        <v>73</v>
      </c>
      <c r="G83" s="13">
        <v>10</v>
      </c>
      <c r="H83" s="18">
        <f t="shared" si="57"/>
        <v>23.4310666666667</v>
      </c>
      <c r="I83" s="18">
        <f t="shared" si="58"/>
        <v>296.581066666667</v>
      </c>
      <c r="J83" s="18">
        <f t="shared" si="59"/>
        <v>0.291250266283903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4"/>
        <v>1.65310486500527</v>
      </c>
      <c r="P83" s="18">
        <f t="shared" si="62"/>
        <v>0.481467232128001</v>
      </c>
      <c r="Q83" s="25">
        <f t="shared" si="63"/>
        <v>0.12518148035328</v>
      </c>
      <c r="R83" s="18">
        <f t="shared" si="64"/>
        <v>0.1355172</v>
      </c>
      <c r="S83" s="26">
        <f t="shared" si="65"/>
        <v>0.923731307563027</v>
      </c>
      <c r="T83" s="3">
        <v>0.01</v>
      </c>
      <c r="U83" s="27">
        <f t="shared" si="66"/>
        <v>0.00923731307563028</v>
      </c>
      <c r="V83" s="26"/>
      <c r="W83" s="3"/>
      <c r="X83" s="3"/>
      <c r="Y83" s="29"/>
      <c r="Z83" s="3"/>
      <c r="AA83" s="28"/>
      <c r="AB83" s="3"/>
      <c r="AC83" s="3"/>
      <c r="AD83" s="28"/>
      <c r="AE83" s="26">
        <v>0.005</v>
      </c>
      <c r="AF83" s="3">
        <v>0.49</v>
      </c>
      <c r="AG83" s="27">
        <f t="shared" si="67"/>
        <v>0.00245</v>
      </c>
      <c r="AH83" s="36"/>
      <c r="AI83" s="3"/>
      <c r="AJ83" s="27"/>
      <c r="AK83" s="37"/>
      <c r="AL83" s="28"/>
      <c r="AM83" s="28"/>
      <c r="AN83" s="37"/>
      <c r="AO83" s="28"/>
      <c r="AP83" s="27"/>
      <c r="AQ83" s="3">
        <v>0.015</v>
      </c>
      <c r="AR83" s="3">
        <v>0.5</v>
      </c>
      <c r="AS83" s="3">
        <f t="shared" si="68"/>
        <v>0.0075</v>
      </c>
      <c r="AT83" s="2">
        <f t="shared" si="69"/>
        <v>0.0191873130756303</v>
      </c>
      <c r="AU83" s="30">
        <f t="shared" si="70"/>
        <v>52.122</v>
      </c>
      <c r="AV83" s="1">
        <f t="shared" si="71"/>
        <v>0.26</v>
      </c>
      <c r="AW83" s="2">
        <f t="shared" si="75"/>
        <v>0.005</v>
      </c>
      <c r="AX83" s="1">
        <f t="shared" si="72"/>
        <v>8.7107066608349</v>
      </c>
    </row>
    <row r="84" s="1" customFormat="1" spans="1:50">
      <c r="A84" s="13"/>
      <c r="B84" s="13"/>
      <c r="C84" s="16">
        <v>10</v>
      </c>
      <c r="D84" s="21">
        <v>21.7637419354839</v>
      </c>
      <c r="E84" s="20">
        <f t="shared" si="73"/>
        <v>23.4310666666667</v>
      </c>
      <c r="F84" s="16" t="s">
        <v>73</v>
      </c>
      <c r="G84" s="13">
        <v>11</v>
      </c>
      <c r="H84" s="18">
        <f t="shared" si="57"/>
        <v>21.7637419354839</v>
      </c>
      <c r="I84" s="18">
        <f t="shared" si="58"/>
        <v>294.913741935484</v>
      </c>
      <c r="J84" s="18">
        <f t="shared" si="59"/>
        <v>0.241912130498094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1.11305575123341</v>
      </c>
      <c r="O84" s="18">
        <f t="shared" si="74"/>
        <v>0.579801881643864</v>
      </c>
      <c r="P84" s="18">
        <f t="shared" si="62"/>
        <v>0.140261108455271</v>
      </c>
      <c r="Q84" s="25">
        <f t="shared" si="63"/>
        <v>0.0364678881983704</v>
      </c>
      <c r="R84" s="18">
        <f t="shared" si="64"/>
        <v>0.1355172</v>
      </c>
      <c r="S84" s="26">
        <f t="shared" si="65"/>
        <v>0.269101547245445</v>
      </c>
      <c r="T84" s="3">
        <v>0.01</v>
      </c>
      <c r="U84" s="27">
        <f t="shared" si="66"/>
        <v>0.00269101547245445</v>
      </c>
      <c r="V84" s="26"/>
      <c r="W84" s="3"/>
      <c r="X84" s="3"/>
      <c r="Y84" s="29"/>
      <c r="Z84" s="3"/>
      <c r="AA84" s="28"/>
      <c r="AB84" s="3"/>
      <c r="AC84" s="3"/>
      <c r="AD84" s="28"/>
      <c r="AE84" s="26">
        <v>0.005</v>
      </c>
      <c r="AF84" s="3">
        <v>0.49</v>
      </c>
      <c r="AG84" s="27">
        <f t="shared" si="67"/>
        <v>0.00245</v>
      </c>
      <c r="AH84" s="36"/>
      <c r="AI84" s="3"/>
      <c r="AJ84" s="27"/>
      <c r="AK84" s="37"/>
      <c r="AL84" s="28"/>
      <c r="AM84" s="28"/>
      <c r="AN84" s="37"/>
      <c r="AO84" s="28"/>
      <c r="AP84" s="27"/>
      <c r="AQ84" s="3">
        <v>0.015</v>
      </c>
      <c r="AR84" s="3">
        <v>0.5</v>
      </c>
      <c r="AS84" s="3">
        <f t="shared" si="68"/>
        <v>0.0075</v>
      </c>
      <c r="AT84" s="2">
        <f t="shared" si="69"/>
        <v>0.0126410154724544</v>
      </c>
      <c r="AU84" s="30">
        <f t="shared" si="70"/>
        <v>52.122</v>
      </c>
      <c r="AV84" s="1">
        <f t="shared" si="71"/>
        <v>0.26</v>
      </c>
      <c r="AW84" s="2">
        <f t="shared" si="75"/>
        <v>0.005</v>
      </c>
      <c r="AX84" s="1">
        <f t="shared" si="72"/>
        <v>5.73880132364539</v>
      </c>
    </row>
    <row r="85" s="1" customFormat="1" spans="1:51">
      <c r="A85" s="13"/>
      <c r="B85" s="13"/>
      <c r="C85" s="16">
        <v>11</v>
      </c>
      <c r="D85" s="21">
        <v>17.6062666666667</v>
      </c>
      <c r="E85" s="20">
        <f t="shared" si="73"/>
        <v>21.7637419354839</v>
      </c>
      <c r="F85" s="16" t="s">
        <v>75</v>
      </c>
      <c r="G85" s="13">
        <v>12</v>
      </c>
      <c r="H85" s="18">
        <f t="shared" si="57"/>
        <v>17.6062666666667</v>
      </c>
      <c r="I85" s="18">
        <f t="shared" si="58"/>
        <v>290.756266666667</v>
      </c>
      <c r="J85" s="18">
        <f t="shared" si="59"/>
        <v>0.150880528159053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4"/>
        <v>0.960760773188593</v>
      </c>
      <c r="P85" s="18">
        <f t="shared" si="62"/>
        <v>0.144960092893195</v>
      </c>
      <c r="Q85" s="25">
        <f t="shared" si="63"/>
        <v>0.0376896241522308</v>
      </c>
      <c r="R85" s="18">
        <f t="shared" si="64"/>
        <v>0.1355172</v>
      </c>
      <c r="S85" s="26">
        <f t="shared" si="65"/>
        <v>0.278116904365134</v>
      </c>
      <c r="T85" s="3">
        <v>0.01</v>
      </c>
      <c r="U85" s="27">
        <f t="shared" si="66"/>
        <v>0.00278116904365134</v>
      </c>
      <c r="V85" s="26"/>
      <c r="W85" s="3"/>
      <c r="X85" s="3"/>
      <c r="Y85" s="29"/>
      <c r="Z85" s="3"/>
      <c r="AA85" s="28"/>
      <c r="AB85" s="3"/>
      <c r="AC85" s="3"/>
      <c r="AD85" s="28"/>
      <c r="AE85" s="26">
        <v>0.005</v>
      </c>
      <c r="AF85" s="3">
        <v>0.49</v>
      </c>
      <c r="AG85" s="27">
        <f t="shared" si="67"/>
        <v>0.00245</v>
      </c>
      <c r="AH85" s="36"/>
      <c r="AI85" s="3"/>
      <c r="AJ85" s="27"/>
      <c r="AK85" s="37"/>
      <c r="AL85" s="28"/>
      <c r="AM85" s="28"/>
      <c r="AN85" s="37"/>
      <c r="AO85" s="28"/>
      <c r="AP85" s="27"/>
      <c r="AQ85" s="3">
        <v>0.015</v>
      </c>
      <c r="AR85" s="3">
        <v>0.5</v>
      </c>
      <c r="AS85" s="3">
        <f t="shared" si="68"/>
        <v>0.0075</v>
      </c>
      <c r="AT85" s="2">
        <f t="shared" si="69"/>
        <v>0.0127311690436513</v>
      </c>
      <c r="AU85" s="30">
        <f t="shared" si="70"/>
        <v>52.122</v>
      </c>
      <c r="AV85" s="1">
        <f t="shared" si="71"/>
        <v>0.26</v>
      </c>
      <c r="AW85" s="2">
        <f t="shared" si="75"/>
        <v>0.005</v>
      </c>
      <c r="AX85" s="1">
        <f t="shared" si="72"/>
        <v>5.77972947809971</v>
      </c>
      <c r="AY85" s="1">
        <f>SUM(AX74:AX85)</f>
        <v>69.5904370848155</v>
      </c>
    </row>
    <row r="86" s="1" customFormat="1" spans="1:46">
      <c r="A86" s="13"/>
      <c r="B86" s="13"/>
      <c r="C86" s="16">
        <v>12</v>
      </c>
      <c r="D86" s="21">
        <v>15.4212580645161</v>
      </c>
      <c r="E86" s="20">
        <f t="shared" si="73"/>
        <v>17.6062666666667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4" t="s">
        <v>43</v>
      </c>
      <c r="T88" s="24"/>
      <c r="U88" s="24"/>
      <c r="V88" s="24" t="s">
        <v>44</v>
      </c>
      <c r="W88" s="24"/>
      <c r="X88" s="24"/>
      <c r="Y88" s="24" t="s">
        <v>45</v>
      </c>
      <c r="Z88" s="24"/>
      <c r="AA88" s="24"/>
      <c r="AB88" s="24" t="s">
        <v>46</v>
      </c>
      <c r="AC88" s="24"/>
      <c r="AD88" s="24"/>
      <c r="AE88" s="24" t="s">
        <v>47</v>
      </c>
      <c r="AF88" s="24"/>
      <c r="AG88" s="24"/>
      <c r="AH88" s="24" t="s">
        <v>48</v>
      </c>
      <c r="AI88" s="24"/>
      <c r="AJ88" s="24"/>
      <c r="AK88" s="32" t="s">
        <v>78</v>
      </c>
      <c r="AL88" s="33"/>
      <c r="AM88" s="34"/>
      <c r="AN88" s="33" t="s">
        <v>79</v>
      </c>
      <c r="AO88" s="33"/>
      <c r="AP88" s="34"/>
      <c r="AQ88" s="24" t="s">
        <v>50</v>
      </c>
      <c r="AR88" s="24"/>
      <c r="AS88" s="24"/>
      <c r="AT88" s="2"/>
    </row>
    <row r="89" s="1" customFormat="1" spans="1:53">
      <c r="A89" s="15" t="s">
        <v>80</v>
      </c>
      <c r="B89" s="15"/>
      <c r="C89" s="16" t="s">
        <v>51</v>
      </c>
      <c r="D89" s="16" t="s">
        <v>52</v>
      </c>
      <c r="E89" s="16" t="s">
        <v>53</v>
      </c>
      <c r="F89" s="16" t="s">
        <v>54</v>
      </c>
      <c r="G89" s="13" t="s">
        <v>51</v>
      </c>
      <c r="H89" s="13" t="s">
        <v>53</v>
      </c>
      <c r="I89" s="13" t="s">
        <v>55</v>
      </c>
      <c r="J89" s="13" t="s">
        <v>56</v>
      </c>
      <c r="K89" s="23" t="s">
        <v>57</v>
      </c>
      <c r="L89" s="23" t="s">
        <v>58</v>
      </c>
      <c r="M89" s="13" t="s">
        <v>59</v>
      </c>
      <c r="N89" s="23" t="s">
        <v>60</v>
      </c>
      <c r="O89" s="13" t="s">
        <v>61</v>
      </c>
      <c r="P89" s="13" t="s">
        <v>62</v>
      </c>
      <c r="Q89" s="23" t="s">
        <v>63</v>
      </c>
      <c r="R89" s="23" t="s">
        <v>64</v>
      </c>
      <c r="S89" s="4" t="s">
        <v>65</v>
      </c>
      <c r="T89" s="3" t="s">
        <v>66</v>
      </c>
      <c r="U89" s="3"/>
      <c r="V89" s="4" t="s">
        <v>65</v>
      </c>
      <c r="W89" s="3" t="s">
        <v>66</v>
      </c>
      <c r="X89" s="3"/>
      <c r="Y89" s="4" t="s">
        <v>65</v>
      </c>
      <c r="Z89" s="3" t="s">
        <v>66</v>
      </c>
      <c r="AA89" s="3"/>
      <c r="AB89" s="4" t="s">
        <v>65</v>
      </c>
      <c r="AC89" s="3" t="s">
        <v>66</v>
      </c>
      <c r="AD89" s="3"/>
      <c r="AE89" s="4" t="s">
        <v>65</v>
      </c>
      <c r="AF89" s="3" t="s">
        <v>66</v>
      </c>
      <c r="AG89" s="3"/>
      <c r="AH89" s="4" t="s">
        <v>65</v>
      </c>
      <c r="AI89" s="3" t="s">
        <v>66</v>
      </c>
      <c r="AJ89" s="3"/>
      <c r="AK89" s="4" t="s">
        <v>65</v>
      </c>
      <c r="AL89" s="3" t="s">
        <v>66</v>
      </c>
      <c r="AM89" s="3"/>
      <c r="AN89" s="4" t="s">
        <v>65</v>
      </c>
      <c r="AO89" s="3" t="s">
        <v>66</v>
      </c>
      <c r="AP89" s="3"/>
      <c r="AQ89" s="35" t="s">
        <v>65</v>
      </c>
      <c r="AR89" s="35" t="s">
        <v>66</v>
      </c>
      <c r="AS89" s="35"/>
      <c r="AT89" s="2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v>341.64</v>
      </c>
      <c r="C90" s="16" t="s">
        <v>72</v>
      </c>
      <c r="D90" s="17">
        <v>5</v>
      </c>
      <c r="E90" s="16"/>
      <c r="F90" s="16"/>
      <c r="G90" s="13">
        <v>1</v>
      </c>
      <c r="H90" s="18">
        <f t="shared" ref="H90:H101" si="76">E91</f>
        <v>5</v>
      </c>
      <c r="I90" s="18">
        <f t="shared" ref="I90:I101" si="77">H90+273.15</f>
        <v>278.15</v>
      </c>
      <c r="J90" s="18">
        <f t="shared" ref="J90:J101" si="78">EXP(($C$16*(I90-$C$14))/($C$17*I90*$C$14))</f>
        <v>0.0330744063381255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0.00941628348446432</v>
      </c>
      <c r="Q90" s="25">
        <f t="shared" ref="Q90:Q101" si="82">P90*$B$76</f>
        <v>0.00244823370596072</v>
      </c>
      <c r="R90" s="18">
        <f t="shared" ref="R90:R101" si="83">L90*$B$76</f>
        <v>0.074022</v>
      </c>
      <c r="S90" s="26">
        <f t="shared" ref="S90:S101" si="84">Q90/R90</f>
        <v>0.0330744063381255</v>
      </c>
      <c r="T90" s="3">
        <v>0.01</v>
      </c>
      <c r="U90" s="27">
        <f t="shared" ref="U90:U101" si="85">S90*T90</f>
        <v>0.000330744063381255</v>
      </c>
      <c r="V90" s="26"/>
      <c r="W90" s="3"/>
      <c r="X90" s="3"/>
      <c r="Y90" s="29"/>
      <c r="Z90" s="3"/>
      <c r="AA90" s="28"/>
      <c r="AB90" s="3"/>
      <c r="AC90" s="3"/>
      <c r="AD90" s="28"/>
      <c r="AE90" s="26">
        <v>0.001</v>
      </c>
      <c r="AF90" s="3">
        <v>0.49</v>
      </c>
      <c r="AG90" s="27">
        <f t="shared" ref="AG90:AG101" si="86">AF90*AE90</f>
        <v>0.00049</v>
      </c>
      <c r="AH90" s="36"/>
      <c r="AI90" s="3"/>
      <c r="AJ90" s="27"/>
      <c r="AK90" s="37"/>
      <c r="AL90" s="28"/>
      <c r="AM90" s="28"/>
      <c r="AN90" s="37"/>
      <c r="AO90" s="28"/>
      <c r="AP90" s="27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0.00582074406338126</v>
      </c>
      <c r="AU90" s="30">
        <f t="shared" ref="AU90:AU101" si="89">$B$90/12</f>
        <v>28.47</v>
      </c>
      <c r="AV90" s="1">
        <f t="shared" ref="AV90:AV101" si="90">$B$76</f>
        <v>0.26</v>
      </c>
      <c r="AW90" s="2">
        <f>$E$9/12</f>
        <v>0.0216666666666667</v>
      </c>
      <c r="AX90" s="1">
        <f t="shared" ref="AX90:AX101" si="91">AW90*10000*AV90*0.67*AU90*AT90</f>
        <v>6.25469624931531</v>
      </c>
      <c r="AZ90" s="2">
        <f>$E$10/12</f>
        <v>0.00833333333333333</v>
      </c>
      <c r="BA90" s="1">
        <f t="shared" ref="BA90:BA101" si="92">AZ90*10000*AV90*0.67*AU90*AT90</f>
        <v>2.40565240358281</v>
      </c>
    </row>
    <row r="91" s="1" customFormat="1" spans="1:53">
      <c r="A91" s="13" t="s">
        <v>74</v>
      </c>
      <c r="B91" s="13">
        <v>1</v>
      </c>
      <c r="C91" s="16">
        <v>1</v>
      </c>
      <c r="D91" s="19">
        <v>13.2804516129032</v>
      </c>
      <c r="E91" s="20">
        <f t="shared" ref="E91:E102" si="93">D90</f>
        <v>5</v>
      </c>
      <c r="F91" s="16" t="s">
        <v>73</v>
      </c>
      <c r="G91" s="13">
        <v>2</v>
      </c>
      <c r="H91" s="18">
        <f t="shared" si="76"/>
        <v>13.2804516129032</v>
      </c>
      <c r="I91" s="18">
        <f t="shared" si="77"/>
        <v>286.430451612903</v>
      </c>
      <c r="J91" s="18">
        <f t="shared" si="78"/>
        <v>0.0909890204121969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4">L91+O90-P90-N91</f>
        <v>0.559983716515536</v>
      </c>
      <c r="P91" s="18">
        <f t="shared" si="81"/>
        <v>0.0509523698125299</v>
      </c>
      <c r="Q91" s="25">
        <f t="shared" si="82"/>
        <v>0.0132476161512578</v>
      </c>
      <c r="R91" s="18">
        <f t="shared" si="83"/>
        <v>0.074022</v>
      </c>
      <c r="S91" s="26">
        <f t="shared" si="84"/>
        <v>0.178968632990973</v>
      </c>
      <c r="T91" s="3">
        <v>0.01</v>
      </c>
      <c r="U91" s="27">
        <f t="shared" si="85"/>
        <v>0.00178968632990973</v>
      </c>
      <c r="V91" s="26"/>
      <c r="W91" s="3"/>
      <c r="X91" s="3"/>
      <c r="Y91" s="29"/>
      <c r="Z91" s="3"/>
      <c r="AA91" s="28"/>
      <c r="AB91" s="3"/>
      <c r="AC91" s="3"/>
      <c r="AD91" s="28"/>
      <c r="AE91" s="26">
        <v>0.001</v>
      </c>
      <c r="AF91" s="3">
        <v>0.49</v>
      </c>
      <c r="AG91" s="27">
        <f t="shared" si="86"/>
        <v>0.00049</v>
      </c>
      <c r="AH91" s="36"/>
      <c r="AI91" s="3"/>
      <c r="AJ91" s="27"/>
      <c r="AK91" s="37"/>
      <c r="AL91" s="28"/>
      <c r="AM91" s="28"/>
      <c r="AN91" s="37"/>
      <c r="AO91" s="28"/>
      <c r="AP91" s="27"/>
      <c r="AQ91" s="3">
        <v>0.01</v>
      </c>
      <c r="AR91" s="3">
        <v>0.5</v>
      </c>
      <c r="AS91" s="3">
        <f t="shared" si="87"/>
        <v>0.005</v>
      </c>
      <c r="AT91" s="2">
        <f t="shared" si="88"/>
        <v>0.00727968632990973</v>
      </c>
      <c r="AU91" s="30">
        <f t="shared" si="89"/>
        <v>28.47</v>
      </c>
      <c r="AV91" s="1">
        <f t="shared" si="90"/>
        <v>0.26</v>
      </c>
      <c r="AW91" s="2">
        <f t="shared" ref="AW91:AW101" si="95">$E$9/12</f>
        <v>0.0216666666666667</v>
      </c>
      <c r="AX91" s="1">
        <f t="shared" si="91"/>
        <v>7.82240660095759</v>
      </c>
      <c r="AZ91" s="2">
        <f t="shared" ref="AZ91:AZ101" si="96">$E$10/12</f>
        <v>0.00833333333333333</v>
      </c>
      <c r="BA91" s="1">
        <f t="shared" si="92"/>
        <v>3.00861792344523</v>
      </c>
    </row>
    <row r="92" s="1" customFormat="1" spans="1:53">
      <c r="A92" s="13" t="s">
        <v>36</v>
      </c>
      <c r="B92" s="13">
        <v>0.26</v>
      </c>
      <c r="C92" s="16">
        <v>2</v>
      </c>
      <c r="D92" s="21">
        <v>12.4909642857143</v>
      </c>
      <c r="E92" s="20">
        <f t="shared" si="93"/>
        <v>13.2804516129032</v>
      </c>
      <c r="F92" s="16" t="s">
        <v>73</v>
      </c>
      <c r="G92" s="13">
        <v>3</v>
      </c>
      <c r="H92" s="18">
        <f t="shared" si="76"/>
        <v>12.4909642857143</v>
      </c>
      <c r="I92" s="18">
        <f t="shared" si="77"/>
        <v>285.640964285714</v>
      </c>
      <c r="J92" s="18">
        <f t="shared" si="78"/>
        <v>0.0828294398402154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4"/>
        <v>0.793731346703006</v>
      </c>
      <c r="P92" s="18">
        <f t="shared" si="81"/>
        <v>0.0657443228310297</v>
      </c>
      <c r="Q92" s="25">
        <f t="shared" si="82"/>
        <v>0.0170935239360677</v>
      </c>
      <c r="R92" s="18">
        <f t="shared" si="83"/>
        <v>0.074022</v>
      </c>
      <c r="S92" s="26">
        <f t="shared" si="84"/>
        <v>0.230924913351</v>
      </c>
      <c r="T92" s="3">
        <v>0.01</v>
      </c>
      <c r="U92" s="27">
        <f t="shared" si="85"/>
        <v>0.00230924913351</v>
      </c>
      <c r="V92" s="26"/>
      <c r="W92" s="3"/>
      <c r="X92" s="3"/>
      <c r="Y92" s="29"/>
      <c r="Z92" s="3"/>
      <c r="AA92" s="28"/>
      <c r="AB92" s="3"/>
      <c r="AC92" s="3"/>
      <c r="AD92" s="28"/>
      <c r="AE92" s="26">
        <v>0.001</v>
      </c>
      <c r="AF92" s="3">
        <v>0.49</v>
      </c>
      <c r="AG92" s="27">
        <f t="shared" si="86"/>
        <v>0.00049</v>
      </c>
      <c r="AH92" s="36"/>
      <c r="AI92" s="3"/>
      <c r="AJ92" s="27"/>
      <c r="AK92" s="37"/>
      <c r="AL92" s="28"/>
      <c r="AM92" s="28"/>
      <c r="AN92" s="37"/>
      <c r="AO92" s="28"/>
      <c r="AP92" s="27"/>
      <c r="AQ92" s="3">
        <v>0.01</v>
      </c>
      <c r="AR92" s="3">
        <v>0.5</v>
      </c>
      <c r="AS92" s="3">
        <f t="shared" si="87"/>
        <v>0.005</v>
      </c>
      <c r="AT92" s="2">
        <f t="shared" si="88"/>
        <v>0.00779924913351</v>
      </c>
      <c r="AU92" s="30">
        <f t="shared" si="89"/>
        <v>28.47</v>
      </c>
      <c r="AV92" s="1">
        <f t="shared" si="90"/>
        <v>0.26</v>
      </c>
      <c r="AW92" s="2">
        <f t="shared" si="95"/>
        <v>0.0216666666666667</v>
      </c>
      <c r="AX92" s="1">
        <f t="shared" si="91"/>
        <v>8.38070421438583</v>
      </c>
      <c r="AZ92" s="2">
        <f t="shared" si="96"/>
        <v>0.00833333333333333</v>
      </c>
      <c r="BA92" s="1">
        <f t="shared" si="92"/>
        <v>3.22334777476378</v>
      </c>
    </row>
    <row r="93" s="1" customFormat="1" spans="1:53">
      <c r="A93" s="13"/>
      <c r="B93" s="13"/>
      <c r="C93" s="16">
        <v>3</v>
      </c>
      <c r="D93" s="21">
        <v>11.6374838709677</v>
      </c>
      <c r="E93" s="20">
        <f t="shared" si="93"/>
        <v>12.4909642857143</v>
      </c>
      <c r="F93" s="16" t="s">
        <v>73</v>
      </c>
      <c r="G93" s="13">
        <v>4</v>
      </c>
      <c r="H93" s="18">
        <f t="shared" si="76"/>
        <v>11.6374838709677</v>
      </c>
      <c r="I93" s="18">
        <f t="shared" si="77"/>
        <v>284.787483870968</v>
      </c>
      <c r="J93" s="18">
        <f t="shared" si="78"/>
        <v>0.0747856930909612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4"/>
        <v>1.01268702387198</v>
      </c>
      <c r="P93" s="18">
        <f t="shared" si="81"/>
        <v>0.0757345009644885</v>
      </c>
      <c r="Q93" s="25">
        <f t="shared" si="82"/>
        <v>0.019690970250767</v>
      </c>
      <c r="R93" s="18">
        <f t="shared" si="83"/>
        <v>0.074022</v>
      </c>
      <c r="S93" s="26">
        <f t="shared" si="84"/>
        <v>0.26601510700558</v>
      </c>
      <c r="T93" s="3">
        <v>0.01</v>
      </c>
      <c r="U93" s="27">
        <f t="shared" si="85"/>
        <v>0.0026601510700558</v>
      </c>
      <c r="V93" s="26"/>
      <c r="W93" s="3"/>
      <c r="X93" s="3"/>
      <c r="Y93" s="29"/>
      <c r="Z93" s="3"/>
      <c r="AA93" s="28"/>
      <c r="AB93" s="3"/>
      <c r="AC93" s="3"/>
      <c r="AD93" s="28"/>
      <c r="AE93" s="26">
        <v>0.001</v>
      </c>
      <c r="AF93" s="3">
        <v>0.49</v>
      </c>
      <c r="AG93" s="27">
        <f t="shared" si="86"/>
        <v>0.00049</v>
      </c>
      <c r="AH93" s="36"/>
      <c r="AI93" s="3"/>
      <c r="AJ93" s="27"/>
      <c r="AK93" s="37"/>
      <c r="AL93" s="28"/>
      <c r="AM93" s="28"/>
      <c r="AN93" s="37"/>
      <c r="AO93" s="28"/>
      <c r="AP93" s="27"/>
      <c r="AQ93" s="3">
        <v>0.01</v>
      </c>
      <c r="AR93" s="3">
        <v>0.5</v>
      </c>
      <c r="AS93" s="3">
        <f t="shared" si="87"/>
        <v>0.005</v>
      </c>
      <c r="AT93" s="2">
        <f t="shared" si="88"/>
        <v>0.0081501510700558</v>
      </c>
      <c r="AU93" s="30">
        <f t="shared" si="89"/>
        <v>28.47</v>
      </c>
      <c r="AV93" s="1">
        <f t="shared" si="90"/>
        <v>0.26</v>
      </c>
      <c r="AW93" s="2">
        <f t="shared" si="95"/>
        <v>0.0216666666666667</v>
      </c>
      <c r="AX93" s="1">
        <f t="shared" si="91"/>
        <v>8.75776683773635</v>
      </c>
      <c r="AZ93" s="2">
        <f t="shared" si="96"/>
        <v>0.00833333333333333</v>
      </c>
      <c r="BA93" s="1">
        <f t="shared" si="92"/>
        <v>3.36837186066783</v>
      </c>
    </row>
    <row r="94" s="1" customFormat="1" spans="1:53">
      <c r="A94" s="13"/>
      <c r="B94" s="13"/>
      <c r="C94" s="16">
        <v>4</v>
      </c>
      <c r="D94" s="21">
        <v>14.4431333333333</v>
      </c>
      <c r="E94" s="20">
        <f t="shared" si="93"/>
        <v>11.6374838709677</v>
      </c>
      <c r="F94" s="16" t="s">
        <v>73</v>
      </c>
      <c r="G94" s="13">
        <v>5</v>
      </c>
      <c r="H94" s="18">
        <f t="shared" si="76"/>
        <v>14.4431333333333</v>
      </c>
      <c r="I94" s="18">
        <f t="shared" si="77"/>
        <v>287.593133333333</v>
      </c>
      <c r="J94" s="18">
        <f t="shared" si="78"/>
        <v>0.104393562302642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0.890104896762113</v>
      </c>
      <c r="O94" s="18">
        <f t="shared" si="94"/>
        <v>0.331547626145374</v>
      </c>
      <c r="P94" s="18">
        <f t="shared" si="81"/>
        <v>0.0346114377663001</v>
      </c>
      <c r="Q94" s="25">
        <f t="shared" si="82"/>
        <v>0.00899897381923803</v>
      </c>
      <c r="R94" s="18">
        <f t="shared" si="83"/>
        <v>0.074022</v>
      </c>
      <c r="S94" s="26">
        <f t="shared" si="84"/>
        <v>0.121571611402529</v>
      </c>
      <c r="T94" s="3">
        <v>0.01</v>
      </c>
      <c r="U94" s="27">
        <f t="shared" si="85"/>
        <v>0.00121571611402529</v>
      </c>
      <c r="V94" s="26"/>
      <c r="W94" s="3"/>
      <c r="X94" s="3"/>
      <c r="Y94" s="29"/>
      <c r="Z94" s="3"/>
      <c r="AA94" s="28"/>
      <c r="AB94" s="3"/>
      <c r="AC94" s="3"/>
      <c r="AD94" s="28"/>
      <c r="AE94" s="26">
        <v>0.005</v>
      </c>
      <c r="AF94" s="3">
        <v>0.49</v>
      </c>
      <c r="AG94" s="27">
        <f t="shared" si="86"/>
        <v>0.00245</v>
      </c>
      <c r="AH94" s="36"/>
      <c r="AI94" s="3"/>
      <c r="AJ94" s="27"/>
      <c r="AK94" s="37"/>
      <c r="AL94" s="28"/>
      <c r="AM94" s="28"/>
      <c r="AN94" s="37"/>
      <c r="AO94" s="28"/>
      <c r="AP94" s="27"/>
      <c r="AQ94" s="3">
        <v>0.015</v>
      </c>
      <c r="AR94" s="3">
        <v>0.5</v>
      </c>
      <c r="AS94" s="3">
        <f t="shared" si="87"/>
        <v>0.0075</v>
      </c>
      <c r="AT94" s="2">
        <f t="shared" si="88"/>
        <v>0.0111657161140253</v>
      </c>
      <c r="AU94" s="30">
        <f t="shared" si="89"/>
        <v>28.47</v>
      </c>
      <c r="AV94" s="1">
        <f t="shared" si="90"/>
        <v>0.26</v>
      </c>
      <c r="AW94" s="2">
        <f t="shared" si="95"/>
        <v>0.0216666666666667</v>
      </c>
      <c r="AX94" s="1">
        <f t="shared" si="91"/>
        <v>11.9981503977594</v>
      </c>
      <c r="AZ94" s="2">
        <f t="shared" si="96"/>
        <v>0.00833333333333333</v>
      </c>
      <c r="BA94" s="1">
        <f t="shared" si="92"/>
        <v>4.61467322990746</v>
      </c>
    </row>
    <row r="95" s="1" customFormat="1" spans="1:53">
      <c r="A95" s="13"/>
      <c r="B95" s="13"/>
      <c r="C95" s="16">
        <v>5</v>
      </c>
      <c r="D95" s="21">
        <v>16.9428387096774</v>
      </c>
      <c r="E95" s="20">
        <f t="shared" si="93"/>
        <v>14.4431333333333</v>
      </c>
      <c r="F95" s="16" t="s">
        <v>75</v>
      </c>
      <c r="G95" s="13">
        <v>6</v>
      </c>
      <c r="H95" s="18">
        <f t="shared" si="76"/>
        <v>16.9428387096774</v>
      </c>
      <c r="I95" s="18">
        <f t="shared" si="77"/>
        <v>290.092838709677</v>
      </c>
      <c r="J95" s="18">
        <f t="shared" si="78"/>
        <v>0.139756743919916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4"/>
        <v>0.581636188379074</v>
      </c>
      <c r="P95" s="18">
        <f t="shared" si="81"/>
        <v>0.0812875798338503</v>
      </c>
      <c r="Q95" s="25">
        <f t="shared" si="82"/>
        <v>0.0211347707568011</v>
      </c>
      <c r="R95" s="18">
        <f t="shared" si="83"/>
        <v>0.074022</v>
      </c>
      <c r="S95" s="26">
        <f t="shared" si="84"/>
        <v>0.285520125865298</v>
      </c>
      <c r="T95" s="3">
        <v>0.01</v>
      </c>
      <c r="U95" s="27">
        <f t="shared" si="85"/>
        <v>0.00285520125865298</v>
      </c>
      <c r="V95" s="26"/>
      <c r="W95" s="3"/>
      <c r="X95" s="3"/>
      <c r="Y95" s="29"/>
      <c r="Z95" s="3"/>
      <c r="AA95" s="28"/>
      <c r="AB95" s="3"/>
      <c r="AC95" s="3"/>
      <c r="AD95" s="28"/>
      <c r="AE95" s="26">
        <v>0.005</v>
      </c>
      <c r="AF95" s="3">
        <v>0.49</v>
      </c>
      <c r="AG95" s="27">
        <f t="shared" si="86"/>
        <v>0.00245</v>
      </c>
      <c r="AH95" s="36"/>
      <c r="AI95" s="3"/>
      <c r="AJ95" s="27"/>
      <c r="AK95" s="37"/>
      <c r="AL95" s="28"/>
      <c r="AM95" s="28"/>
      <c r="AN95" s="37"/>
      <c r="AO95" s="28"/>
      <c r="AP95" s="27"/>
      <c r="AQ95" s="3">
        <v>0.015</v>
      </c>
      <c r="AR95" s="3">
        <v>0.5</v>
      </c>
      <c r="AS95" s="3">
        <f t="shared" si="87"/>
        <v>0.0075</v>
      </c>
      <c r="AT95" s="2">
        <f t="shared" si="88"/>
        <v>0.012805201258653</v>
      </c>
      <c r="AU95" s="30">
        <f t="shared" si="89"/>
        <v>28.47</v>
      </c>
      <c r="AV95" s="1">
        <f t="shared" si="90"/>
        <v>0.26</v>
      </c>
      <c r="AW95" s="2">
        <f t="shared" si="95"/>
        <v>0.0216666666666667</v>
      </c>
      <c r="AX95" s="1">
        <f t="shared" si="91"/>
        <v>13.759863586529</v>
      </c>
      <c r="AZ95" s="2">
        <f t="shared" si="96"/>
        <v>0.00833333333333333</v>
      </c>
      <c r="BA95" s="1">
        <f t="shared" si="92"/>
        <v>5.29225522558807</v>
      </c>
    </row>
    <row r="96" s="1" customFormat="1" spans="1:53">
      <c r="A96" s="13"/>
      <c r="B96" s="13"/>
      <c r="C96" s="16">
        <v>6</v>
      </c>
      <c r="D96" s="21">
        <v>20.7263666666667</v>
      </c>
      <c r="E96" s="20">
        <f t="shared" si="93"/>
        <v>16.9428387096774</v>
      </c>
      <c r="F96" s="16" t="s">
        <v>73</v>
      </c>
      <c r="G96" s="13">
        <v>7</v>
      </c>
      <c r="H96" s="18">
        <f t="shared" si="76"/>
        <v>20.7263666666667</v>
      </c>
      <c r="I96" s="18">
        <f t="shared" si="77"/>
        <v>293.876366666667</v>
      </c>
      <c r="J96" s="18">
        <f t="shared" si="78"/>
        <v>0.215299484355849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4"/>
        <v>0.785048608545224</v>
      </c>
      <c r="P96" s="18">
        <f t="shared" si="81"/>
        <v>0.169020560614064</v>
      </c>
      <c r="Q96" s="25">
        <f t="shared" si="82"/>
        <v>0.0439453457596566</v>
      </c>
      <c r="R96" s="18">
        <f t="shared" si="83"/>
        <v>0.074022</v>
      </c>
      <c r="S96" s="26">
        <f t="shared" si="84"/>
        <v>0.59367952446106</v>
      </c>
      <c r="T96" s="3">
        <v>0.01</v>
      </c>
      <c r="U96" s="27">
        <f t="shared" si="85"/>
        <v>0.0059367952446106</v>
      </c>
      <c r="V96" s="26"/>
      <c r="W96" s="3"/>
      <c r="X96" s="3"/>
      <c r="Y96" s="29"/>
      <c r="Z96" s="3"/>
      <c r="AA96" s="28"/>
      <c r="AB96" s="3"/>
      <c r="AC96" s="3"/>
      <c r="AD96" s="28"/>
      <c r="AE96" s="26">
        <v>0.005</v>
      </c>
      <c r="AF96" s="3">
        <v>0.49</v>
      </c>
      <c r="AG96" s="27">
        <f t="shared" si="86"/>
        <v>0.00245</v>
      </c>
      <c r="AH96" s="36"/>
      <c r="AI96" s="3"/>
      <c r="AJ96" s="27"/>
      <c r="AK96" s="37"/>
      <c r="AL96" s="28"/>
      <c r="AM96" s="28"/>
      <c r="AN96" s="37"/>
      <c r="AO96" s="28"/>
      <c r="AP96" s="27"/>
      <c r="AQ96" s="3">
        <v>0.015</v>
      </c>
      <c r="AR96" s="3">
        <v>0.5</v>
      </c>
      <c r="AS96" s="3">
        <f t="shared" si="87"/>
        <v>0.0075</v>
      </c>
      <c r="AT96" s="2">
        <f t="shared" si="88"/>
        <v>0.0158867952446106</v>
      </c>
      <c r="AU96" s="30">
        <f t="shared" si="89"/>
        <v>28.47</v>
      </c>
      <c r="AV96" s="1">
        <f t="shared" si="90"/>
        <v>0.26</v>
      </c>
      <c r="AW96" s="2">
        <f t="shared" si="95"/>
        <v>0.0216666666666667</v>
      </c>
      <c r="AX96" s="1">
        <f t="shared" si="91"/>
        <v>17.0711987244435</v>
      </c>
      <c r="AZ96" s="2">
        <f t="shared" si="96"/>
        <v>0.00833333333333333</v>
      </c>
      <c r="BA96" s="1">
        <f t="shared" si="92"/>
        <v>6.56584566324749</v>
      </c>
    </row>
    <row r="97" s="1" customFormat="1" spans="1:53">
      <c r="A97" s="13"/>
      <c r="B97" s="13"/>
      <c r="C97" s="16">
        <v>7</v>
      </c>
      <c r="D97" s="21">
        <v>24.6676451612903</v>
      </c>
      <c r="E97" s="20">
        <f t="shared" si="93"/>
        <v>20.7263666666667</v>
      </c>
      <c r="F97" s="16" t="s">
        <v>73</v>
      </c>
      <c r="G97" s="13">
        <v>8</v>
      </c>
      <c r="H97" s="18">
        <f t="shared" si="76"/>
        <v>24.6676451612903</v>
      </c>
      <c r="I97" s="18">
        <f t="shared" si="77"/>
        <v>297.81764516129</v>
      </c>
      <c r="J97" s="18">
        <f t="shared" si="78"/>
        <v>0.333785277980222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4"/>
        <v>0.90072804793116</v>
      </c>
      <c r="P97" s="18">
        <f t="shared" si="81"/>
        <v>0.300649761863285</v>
      </c>
      <c r="Q97" s="25">
        <f t="shared" si="82"/>
        <v>0.078168938084454</v>
      </c>
      <c r="R97" s="18">
        <f t="shared" si="83"/>
        <v>0.074022</v>
      </c>
      <c r="S97" s="26">
        <f t="shared" si="84"/>
        <v>1.05602304834311</v>
      </c>
      <c r="T97" s="3">
        <v>0.01</v>
      </c>
      <c r="U97" s="27">
        <f t="shared" si="85"/>
        <v>0.0105602304834311</v>
      </c>
      <c r="V97" s="26"/>
      <c r="W97" s="3"/>
      <c r="X97" s="3"/>
      <c r="Y97" s="29"/>
      <c r="Z97" s="3"/>
      <c r="AA97" s="28"/>
      <c r="AB97" s="3"/>
      <c r="AC97" s="3"/>
      <c r="AD97" s="28"/>
      <c r="AE97" s="26">
        <v>0.005</v>
      </c>
      <c r="AF97" s="3">
        <v>0.49</v>
      </c>
      <c r="AG97" s="27">
        <f t="shared" si="86"/>
        <v>0.00245</v>
      </c>
      <c r="AH97" s="36"/>
      <c r="AI97" s="3"/>
      <c r="AJ97" s="27"/>
      <c r="AK97" s="37"/>
      <c r="AL97" s="28"/>
      <c r="AM97" s="28"/>
      <c r="AN97" s="37"/>
      <c r="AO97" s="28"/>
      <c r="AP97" s="27"/>
      <c r="AQ97" s="3">
        <v>0.015</v>
      </c>
      <c r="AR97" s="3">
        <v>0.5</v>
      </c>
      <c r="AS97" s="3">
        <f t="shared" si="87"/>
        <v>0.0075</v>
      </c>
      <c r="AT97" s="2">
        <f t="shared" si="88"/>
        <v>0.0205102304834311</v>
      </c>
      <c r="AU97" s="30">
        <f t="shared" si="89"/>
        <v>28.47</v>
      </c>
      <c r="AV97" s="1">
        <f t="shared" si="90"/>
        <v>0.26</v>
      </c>
      <c r="AW97" s="2">
        <f t="shared" si="95"/>
        <v>0.0216666666666667</v>
      </c>
      <c r="AX97" s="1">
        <f t="shared" si="91"/>
        <v>22.0393235435932</v>
      </c>
      <c r="AZ97" s="2">
        <f t="shared" si="96"/>
        <v>0.00833333333333333</v>
      </c>
      <c r="BA97" s="1">
        <f t="shared" si="92"/>
        <v>8.476662901382</v>
      </c>
    </row>
    <row r="98" s="1" customFormat="1" spans="1:53">
      <c r="A98" s="13"/>
      <c r="B98" s="13"/>
      <c r="C98" s="16">
        <v>8</v>
      </c>
      <c r="D98" s="21">
        <v>23.7357419354839</v>
      </c>
      <c r="E98" s="20">
        <f t="shared" si="93"/>
        <v>24.6676451612903</v>
      </c>
      <c r="F98" s="16" t="s">
        <v>73</v>
      </c>
      <c r="G98" s="13">
        <v>9</v>
      </c>
      <c r="H98" s="18">
        <f t="shared" si="76"/>
        <v>23.7357419354839</v>
      </c>
      <c r="I98" s="18">
        <f t="shared" si="77"/>
        <v>296.885741935484</v>
      </c>
      <c r="J98" s="18">
        <f t="shared" si="78"/>
        <v>0.30123009503762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4"/>
        <v>0.884778286067875</v>
      </c>
      <c r="P98" s="18">
        <f t="shared" si="81"/>
        <v>0.266521847199449</v>
      </c>
      <c r="Q98" s="25">
        <f t="shared" si="82"/>
        <v>0.0692956802718567</v>
      </c>
      <c r="R98" s="18">
        <f t="shared" si="83"/>
        <v>0.074022</v>
      </c>
      <c r="S98" s="26">
        <f t="shared" si="84"/>
        <v>0.936149796977341</v>
      </c>
      <c r="T98" s="3">
        <v>0.01</v>
      </c>
      <c r="U98" s="27">
        <f t="shared" si="85"/>
        <v>0.00936149796977341</v>
      </c>
      <c r="V98" s="26"/>
      <c r="W98" s="3"/>
      <c r="X98" s="3"/>
      <c r="Y98" s="29"/>
      <c r="Z98" s="3"/>
      <c r="AA98" s="28"/>
      <c r="AB98" s="3"/>
      <c r="AC98" s="3"/>
      <c r="AD98" s="28"/>
      <c r="AE98" s="26">
        <v>0.005</v>
      </c>
      <c r="AF98" s="3">
        <v>0.49</v>
      </c>
      <c r="AG98" s="27">
        <f t="shared" si="86"/>
        <v>0.00245</v>
      </c>
      <c r="AH98" s="36"/>
      <c r="AI98" s="3"/>
      <c r="AJ98" s="27"/>
      <c r="AK98" s="37"/>
      <c r="AL98" s="28"/>
      <c r="AM98" s="28"/>
      <c r="AN98" s="37"/>
      <c r="AO98" s="28"/>
      <c r="AP98" s="27"/>
      <c r="AQ98" s="3">
        <v>0.015</v>
      </c>
      <c r="AR98" s="3">
        <v>0.5</v>
      </c>
      <c r="AS98" s="3">
        <f t="shared" si="87"/>
        <v>0.0075</v>
      </c>
      <c r="AT98" s="2">
        <f t="shared" si="88"/>
        <v>0.0193114979697734</v>
      </c>
      <c r="AU98" s="30">
        <f t="shared" si="89"/>
        <v>28.47</v>
      </c>
      <c r="AV98" s="1">
        <f t="shared" si="90"/>
        <v>0.26</v>
      </c>
      <c r="AW98" s="2">
        <f t="shared" si="95"/>
        <v>0.0216666666666667</v>
      </c>
      <c r="AX98" s="1">
        <f t="shared" si="91"/>
        <v>20.7512222844645</v>
      </c>
      <c r="AZ98" s="2">
        <f t="shared" si="96"/>
        <v>0.00833333333333333</v>
      </c>
      <c r="BA98" s="1">
        <f t="shared" si="92"/>
        <v>7.98123934017866</v>
      </c>
    </row>
    <row r="99" s="1" customFormat="1" spans="1:53">
      <c r="A99" s="13"/>
      <c r="B99" s="13"/>
      <c r="C99" s="16">
        <v>9</v>
      </c>
      <c r="D99" s="21">
        <v>23.4310666666667</v>
      </c>
      <c r="E99" s="20">
        <f t="shared" si="93"/>
        <v>23.7357419354839</v>
      </c>
      <c r="F99" s="16" t="s">
        <v>73</v>
      </c>
      <c r="G99" s="13">
        <v>10</v>
      </c>
      <c r="H99" s="18">
        <f t="shared" si="76"/>
        <v>23.4310666666667</v>
      </c>
      <c r="I99" s="18">
        <f t="shared" si="77"/>
        <v>296.581066666667</v>
      </c>
      <c r="J99" s="18">
        <f t="shared" si="78"/>
        <v>0.291250266283903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4"/>
        <v>0.902956438868426</v>
      </c>
      <c r="P99" s="18">
        <f t="shared" si="81"/>
        <v>0.262986303263194</v>
      </c>
      <c r="Q99" s="25">
        <f t="shared" si="82"/>
        <v>0.0683764388484304</v>
      </c>
      <c r="R99" s="18">
        <f t="shared" si="83"/>
        <v>0.074022</v>
      </c>
      <c r="S99" s="26">
        <f t="shared" si="84"/>
        <v>0.923731307563027</v>
      </c>
      <c r="T99" s="3">
        <v>0.01</v>
      </c>
      <c r="U99" s="27">
        <f t="shared" si="85"/>
        <v>0.00923731307563027</v>
      </c>
      <c r="V99" s="26"/>
      <c r="W99" s="3"/>
      <c r="X99" s="3"/>
      <c r="Y99" s="29"/>
      <c r="Z99" s="3"/>
      <c r="AA99" s="28"/>
      <c r="AB99" s="3"/>
      <c r="AC99" s="3"/>
      <c r="AD99" s="28"/>
      <c r="AE99" s="26">
        <v>0.005</v>
      </c>
      <c r="AF99" s="3">
        <v>0.49</v>
      </c>
      <c r="AG99" s="27">
        <f t="shared" si="86"/>
        <v>0.00245</v>
      </c>
      <c r="AH99" s="36"/>
      <c r="AI99" s="3"/>
      <c r="AJ99" s="27"/>
      <c r="AK99" s="37"/>
      <c r="AL99" s="28"/>
      <c r="AM99" s="28"/>
      <c r="AN99" s="37"/>
      <c r="AO99" s="28"/>
      <c r="AP99" s="27"/>
      <c r="AQ99" s="3">
        <v>0.015</v>
      </c>
      <c r="AR99" s="3">
        <v>0.5</v>
      </c>
      <c r="AS99" s="3">
        <f t="shared" si="87"/>
        <v>0.0075</v>
      </c>
      <c r="AT99" s="2">
        <f t="shared" si="88"/>
        <v>0.0191873130756303</v>
      </c>
      <c r="AU99" s="30">
        <f t="shared" si="89"/>
        <v>28.47</v>
      </c>
      <c r="AV99" s="1">
        <f t="shared" si="90"/>
        <v>0.26</v>
      </c>
      <c r="AW99" s="2">
        <f t="shared" si="95"/>
        <v>0.0216666666666667</v>
      </c>
      <c r="AX99" s="1">
        <f t="shared" si="91"/>
        <v>20.6177790711638</v>
      </c>
      <c r="AZ99" s="2">
        <f t="shared" si="96"/>
        <v>0.00833333333333333</v>
      </c>
      <c r="BA99" s="1">
        <f t="shared" si="92"/>
        <v>7.92991502737071</v>
      </c>
    </row>
    <row r="100" s="1" customFormat="1" spans="1:53">
      <c r="A100" s="13"/>
      <c r="B100" s="13"/>
      <c r="C100" s="16">
        <v>10</v>
      </c>
      <c r="D100" s="21">
        <v>21.7637419354839</v>
      </c>
      <c r="E100" s="20">
        <f t="shared" si="93"/>
        <v>23.4310666666667</v>
      </c>
      <c r="F100" s="16" t="s">
        <v>73</v>
      </c>
      <c r="G100" s="13">
        <v>11</v>
      </c>
      <c r="H100" s="18">
        <f t="shared" si="76"/>
        <v>21.7637419354839</v>
      </c>
      <c r="I100" s="18">
        <f t="shared" si="77"/>
        <v>294.913741935484</v>
      </c>
      <c r="J100" s="18">
        <f t="shared" si="78"/>
        <v>0.241912130498094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0.607971628824971</v>
      </c>
      <c r="O100" s="18">
        <f t="shared" si="94"/>
        <v>0.316698506780262</v>
      </c>
      <c r="P100" s="18">
        <f t="shared" si="81"/>
        <v>0.076613210500778</v>
      </c>
      <c r="Q100" s="25">
        <f t="shared" si="82"/>
        <v>0.0199194347302023</v>
      </c>
      <c r="R100" s="18">
        <f t="shared" si="83"/>
        <v>0.074022</v>
      </c>
      <c r="S100" s="26">
        <f t="shared" si="84"/>
        <v>0.269101547245444</v>
      </c>
      <c r="T100" s="3">
        <v>0.01</v>
      </c>
      <c r="U100" s="27">
        <f t="shared" si="85"/>
        <v>0.00269101547245444</v>
      </c>
      <c r="V100" s="26"/>
      <c r="W100" s="3"/>
      <c r="X100" s="3"/>
      <c r="Y100" s="29"/>
      <c r="Z100" s="3"/>
      <c r="AA100" s="28"/>
      <c r="AB100" s="3"/>
      <c r="AC100" s="3"/>
      <c r="AD100" s="28"/>
      <c r="AE100" s="26">
        <v>0.005</v>
      </c>
      <c r="AF100" s="3">
        <v>0.49</v>
      </c>
      <c r="AG100" s="27">
        <f t="shared" si="86"/>
        <v>0.00245</v>
      </c>
      <c r="AH100" s="36"/>
      <c r="AI100" s="3"/>
      <c r="AJ100" s="27"/>
      <c r="AK100" s="37"/>
      <c r="AL100" s="28"/>
      <c r="AM100" s="28"/>
      <c r="AN100" s="37"/>
      <c r="AO100" s="28"/>
      <c r="AP100" s="27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0.0126410154724544</v>
      </c>
      <c r="AU100" s="30">
        <f t="shared" si="89"/>
        <v>28.47</v>
      </c>
      <c r="AV100" s="1">
        <f t="shared" si="90"/>
        <v>0.26</v>
      </c>
      <c r="AW100" s="2">
        <f t="shared" si="95"/>
        <v>0.0216666666666667</v>
      </c>
      <c r="AX100" s="1">
        <f t="shared" si="91"/>
        <v>13.5834373066677</v>
      </c>
      <c r="AZ100" s="2">
        <f t="shared" si="96"/>
        <v>0.00833333333333333</v>
      </c>
      <c r="BA100" s="1">
        <f t="shared" si="92"/>
        <v>5.22439896410294</v>
      </c>
    </row>
    <row r="101" s="1" customFormat="1" spans="1:54">
      <c r="A101" s="13"/>
      <c r="B101" s="13"/>
      <c r="C101" s="16">
        <v>11</v>
      </c>
      <c r="D101" s="21">
        <v>17.6062666666667</v>
      </c>
      <c r="E101" s="20">
        <f t="shared" si="93"/>
        <v>21.7637419354839</v>
      </c>
      <c r="F101" s="16" t="s">
        <v>75</v>
      </c>
      <c r="G101" s="13">
        <v>12</v>
      </c>
      <c r="H101" s="18">
        <f t="shared" si="76"/>
        <v>17.6062666666667</v>
      </c>
      <c r="I101" s="18">
        <f t="shared" si="77"/>
        <v>290.756266666667</v>
      </c>
      <c r="J101" s="18">
        <f t="shared" si="78"/>
        <v>0.150880528159053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4"/>
        <v>0.524785296279484</v>
      </c>
      <c r="P101" s="18">
        <f t="shared" si="81"/>
        <v>0.0791798826727537</v>
      </c>
      <c r="Q101" s="25">
        <f t="shared" si="82"/>
        <v>0.020586769494916</v>
      </c>
      <c r="R101" s="18">
        <f t="shared" si="83"/>
        <v>0.074022</v>
      </c>
      <c r="S101" s="26">
        <f t="shared" si="84"/>
        <v>0.278116904365134</v>
      </c>
      <c r="T101" s="3">
        <v>0.01</v>
      </c>
      <c r="U101" s="27">
        <f t="shared" si="85"/>
        <v>0.00278116904365134</v>
      </c>
      <c r="V101" s="26"/>
      <c r="W101" s="3"/>
      <c r="X101" s="3"/>
      <c r="Y101" s="29"/>
      <c r="Z101" s="3"/>
      <c r="AA101" s="28"/>
      <c r="AB101" s="3"/>
      <c r="AC101" s="3"/>
      <c r="AD101" s="28"/>
      <c r="AE101" s="26">
        <v>0.005</v>
      </c>
      <c r="AF101" s="3">
        <v>0.49</v>
      </c>
      <c r="AG101" s="27">
        <f t="shared" si="86"/>
        <v>0.00245</v>
      </c>
      <c r="AH101" s="36"/>
      <c r="AI101" s="3"/>
      <c r="AJ101" s="27"/>
      <c r="AK101" s="37"/>
      <c r="AL101" s="28"/>
      <c r="AM101" s="28"/>
      <c r="AN101" s="37"/>
      <c r="AO101" s="28"/>
      <c r="AP101" s="27"/>
      <c r="AQ101" s="3">
        <v>0.015</v>
      </c>
      <c r="AR101" s="3">
        <v>0.5</v>
      </c>
      <c r="AS101" s="3">
        <f t="shared" si="87"/>
        <v>0.0075</v>
      </c>
      <c r="AT101" s="2">
        <f t="shared" si="88"/>
        <v>0.0127311690436513</v>
      </c>
      <c r="AU101" s="30">
        <f t="shared" si="89"/>
        <v>28.47</v>
      </c>
      <c r="AV101" s="1">
        <f t="shared" si="90"/>
        <v>0.26</v>
      </c>
      <c r="AW101" s="2">
        <f t="shared" si="95"/>
        <v>0.0216666666666667</v>
      </c>
      <c r="AX101" s="1">
        <f t="shared" si="91"/>
        <v>13.6803120700119</v>
      </c>
      <c r="AY101" s="1">
        <f>SUM(AX90:AX101)</f>
        <v>164.716860887028</v>
      </c>
      <c r="AZ101" s="2">
        <f t="shared" si="96"/>
        <v>0.00833333333333333</v>
      </c>
      <c r="BA101" s="1">
        <f t="shared" si="92"/>
        <v>5.26165848846612</v>
      </c>
      <c r="BB101" s="1">
        <f>SUM(BA90:BA101)</f>
        <v>63.3526388027031</v>
      </c>
    </row>
    <row r="102" s="1" customFormat="1" spans="1:46">
      <c r="A102" s="13"/>
      <c r="B102" s="13"/>
      <c r="C102" s="16">
        <v>12</v>
      </c>
      <c r="D102" s="21">
        <v>15.4212580645161</v>
      </c>
      <c r="E102" s="20">
        <f t="shared" si="93"/>
        <v>17.6062666666667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2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02"/>
  <sheetViews>
    <sheetView workbookViewId="0">
      <selection activeCell="H10" sqref="H10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T1" s="2"/>
    </row>
    <row r="2" s="1" customFormat="1" spans="1:46">
      <c r="A2" s="4" t="s">
        <v>4</v>
      </c>
      <c r="B2" s="5" t="s">
        <v>5</v>
      </c>
      <c r="C2" s="3"/>
      <c r="D2" s="3"/>
      <c r="E2" s="6">
        <v>723.93</v>
      </c>
      <c r="F2" s="3">
        <v>1108.87</v>
      </c>
      <c r="G2" s="22">
        <f>(F2+F3+F4)/3</f>
        <v>1399.47083333333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T2" s="2"/>
    </row>
    <row r="3" s="1" customFormat="1" spans="1:46">
      <c r="A3" s="4"/>
      <c r="B3" s="5" t="s">
        <v>6</v>
      </c>
      <c r="C3" s="3"/>
      <c r="D3" s="3"/>
      <c r="E3" s="8"/>
      <c r="F3" s="3">
        <v>1433.9025</v>
      </c>
      <c r="G3" s="22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T3" s="2"/>
    </row>
    <row r="4" s="1" customFormat="1" spans="1:46">
      <c r="A4" s="4"/>
      <c r="B4" s="5" t="s">
        <v>7</v>
      </c>
      <c r="C4" s="3"/>
      <c r="D4" s="3"/>
      <c r="E4" s="10"/>
      <c r="F4" s="3">
        <v>1655.64</v>
      </c>
      <c r="G4" s="22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T4" s="2"/>
    </row>
    <row r="5" s="1" customFormat="1" spans="1:46">
      <c r="A5" s="4" t="s">
        <v>8</v>
      </c>
      <c r="B5" s="5" t="s">
        <v>9</v>
      </c>
      <c r="C5" s="3"/>
      <c r="D5" s="3"/>
      <c r="E5" s="6">
        <v>2877.78345205479</v>
      </c>
      <c r="F5" s="3">
        <v>91.104</v>
      </c>
      <c r="G5" s="22">
        <f>(F5+F6)/2</f>
        <v>92.50925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T5" s="2"/>
    </row>
    <row r="6" s="1" customFormat="1" spans="1:46">
      <c r="A6" s="4"/>
      <c r="B6" s="5" t="s">
        <v>10</v>
      </c>
      <c r="C6" s="3"/>
      <c r="D6" s="3"/>
      <c r="E6" s="10"/>
      <c r="F6" s="3">
        <v>93.9145</v>
      </c>
      <c r="G6" s="22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T6" s="2"/>
    </row>
    <row r="7" s="1" customFormat="1" spans="1:46">
      <c r="A7" s="4" t="s">
        <v>11</v>
      </c>
      <c r="B7" s="5"/>
      <c r="C7" s="3"/>
      <c r="D7" s="3"/>
      <c r="E7" s="12">
        <v>4962.49774085584</v>
      </c>
      <c r="F7" s="3">
        <v>122.786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T7" s="2"/>
    </row>
    <row r="8" s="1" customFormat="1" spans="1:46">
      <c r="A8" s="4" t="s">
        <v>12</v>
      </c>
      <c r="B8" s="5"/>
      <c r="C8" s="3"/>
      <c r="D8" s="3"/>
      <c r="E8" s="12">
        <v>5.8688</v>
      </c>
      <c r="F8" s="3">
        <v>625.464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T8" s="2"/>
    </row>
    <row r="9" s="1" customFormat="1" spans="1:46">
      <c r="A9" s="4" t="s">
        <v>13</v>
      </c>
      <c r="B9" s="5"/>
      <c r="C9" s="3"/>
      <c r="D9" s="3"/>
      <c r="E9" s="12">
        <v>19.1697372282625</v>
      </c>
      <c r="F9" s="3">
        <v>341.64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T9" s="2"/>
    </row>
    <row r="10" s="1" customFormat="1" spans="1:46">
      <c r="A10" s="4" t="s">
        <v>14</v>
      </c>
      <c r="B10" s="5"/>
      <c r="C10" s="3"/>
      <c r="D10" s="3"/>
      <c r="E10" s="12">
        <v>6.12973240467121</v>
      </c>
      <c r="F10" s="3">
        <v>341.64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T10" s="2"/>
    </row>
    <row r="11" s="1" customFormat="1" spans="1:46">
      <c r="A11" s="4" t="s">
        <v>15</v>
      </c>
      <c r="B11" s="5"/>
      <c r="C11" s="3"/>
      <c r="D11" s="3"/>
      <c r="E11" s="3">
        <v>0.04</v>
      </c>
      <c r="F11" s="3">
        <v>910.8575</v>
      </c>
      <c r="AT11" s="2"/>
    </row>
    <row r="12" s="1" customFormat="1" spans="46:46">
      <c r="AT12" s="2"/>
    </row>
    <row r="13" s="1" customFormat="1" spans="46:46">
      <c r="AT13" s="2"/>
    </row>
    <row r="14" s="1" customFormat="1" spans="1:46">
      <c r="A14" s="13" t="s">
        <v>16</v>
      </c>
      <c r="B14" s="13" t="s">
        <v>17</v>
      </c>
      <c r="C14" s="13">
        <v>308.16</v>
      </c>
      <c r="D14" s="13"/>
      <c r="E14" s="13"/>
      <c r="F14" s="13"/>
      <c r="G14" s="14" t="s">
        <v>18</v>
      </c>
      <c r="H14" s="14" t="s">
        <v>19</v>
      </c>
      <c r="I14" s="14">
        <f>AV38+AV53+AG69+AY85+AY101+BB101</f>
        <v>146482030.557497</v>
      </c>
      <c r="J14" s="14" t="s">
        <v>20</v>
      </c>
      <c r="K14" s="14">
        <f>I14/(10000*1000)</f>
        <v>14.6482030557497</v>
      </c>
      <c r="L14" s="14" t="s">
        <v>21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13" t="s">
        <v>22</v>
      </c>
      <c r="B15" s="13" t="s">
        <v>17</v>
      </c>
      <c r="C15" s="13"/>
      <c r="D15" s="13"/>
      <c r="E15" s="13"/>
      <c r="F15" s="13"/>
      <c r="G15" s="14"/>
      <c r="H15" s="14" t="s">
        <v>23</v>
      </c>
      <c r="I15" s="14">
        <v>94372000.0635083</v>
      </c>
      <c r="J15" s="14" t="s">
        <v>20</v>
      </c>
      <c r="K15" s="14">
        <f>I15/(10000*1000)</f>
        <v>9.43720000635083</v>
      </c>
      <c r="L15" s="14" t="s">
        <v>21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13" t="s">
        <v>24</v>
      </c>
      <c r="B16" s="13" t="s">
        <v>25</v>
      </c>
      <c r="C16" s="13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13" t="s">
        <v>26</v>
      </c>
      <c r="B17" s="13" t="s">
        <v>27</v>
      </c>
      <c r="C17" s="13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29</v>
      </c>
      <c r="AT17" s="2"/>
    </row>
    <row r="18" s="1" customFormat="1" spans="1:46">
      <c r="A18" s="13" t="s">
        <v>30</v>
      </c>
      <c r="B18" s="13" t="s">
        <v>31</v>
      </c>
      <c r="C18" s="13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13" t="s">
        <v>33</v>
      </c>
      <c r="B19" s="13" t="s">
        <v>31</v>
      </c>
      <c r="C19" s="13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13" t="s">
        <v>36</v>
      </c>
      <c r="B20" s="13" t="s">
        <v>37</v>
      </c>
      <c r="C20" s="13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13" t="s">
        <v>38</v>
      </c>
      <c r="B21" s="13" t="s">
        <v>39</v>
      </c>
      <c r="C21" s="13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13" t="s">
        <v>40</v>
      </c>
      <c r="B22" s="13" t="s">
        <v>35</v>
      </c>
      <c r="C22" s="13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13" t="s">
        <v>41</v>
      </c>
      <c r="B23" s="13" t="s">
        <v>42</v>
      </c>
      <c r="C23" s="13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4" t="s">
        <v>43</v>
      </c>
      <c r="T25" s="24"/>
      <c r="U25" s="24"/>
      <c r="V25" s="24" t="s">
        <v>44</v>
      </c>
      <c r="W25" s="24"/>
      <c r="X25" s="24"/>
      <c r="Y25" s="24" t="s">
        <v>45</v>
      </c>
      <c r="Z25" s="24"/>
      <c r="AA25" s="24"/>
      <c r="AB25" s="24" t="s">
        <v>46</v>
      </c>
      <c r="AC25" s="24"/>
      <c r="AD25" s="24"/>
      <c r="AE25" s="24" t="s">
        <v>47</v>
      </c>
      <c r="AF25" s="24"/>
      <c r="AG25" s="24"/>
      <c r="AH25" s="24" t="s">
        <v>48</v>
      </c>
      <c r="AI25" s="24"/>
      <c r="AJ25" s="24"/>
      <c r="AK25" s="32" t="s">
        <v>49</v>
      </c>
      <c r="AL25" s="33"/>
      <c r="AM25" s="34"/>
      <c r="AN25" s="24" t="s">
        <v>50</v>
      </c>
      <c r="AO25" s="24"/>
      <c r="AP25" s="24"/>
      <c r="AT25" s="2"/>
    </row>
    <row r="26" s="1" customFormat="1" spans="1:47">
      <c r="A26" s="15" t="s">
        <v>4</v>
      </c>
      <c r="B26" s="15"/>
      <c r="C26" s="16" t="s">
        <v>51</v>
      </c>
      <c r="D26" s="16" t="s">
        <v>52</v>
      </c>
      <c r="E26" s="16" t="s">
        <v>53</v>
      </c>
      <c r="F26" s="16" t="s">
        <v>54</v>
      </c>
      <c r="G26" s="13" t="s">
        <v>51</v>
      </c>
      <c r="H26" s="13" t="s">
        <v>53</v>
      </c>
      <c r="I26" s="13" t="s">
        <v>55</v>
      </c>
      <c r="J26" s="13" t="s">
        <v>56</v>
      </c>
      <c r="K26" s="23" t="s">
        <v>57</v>
      </c>
      <c r="L26" s="23" t="s">
        <v>58</v>
      </c>
      <c r="M26" s="13" t="s">
        <v>59</v>
      </c>
      <c r="N26" s="23" t="s">
        <v>60</v>
      </c>
      <c r="O26" s="13" t="s">
        <v>61</v>
      </c>
      <c r="P26" s="13" t="s">
        <v>62</v>
      </c>
      <c r="Q26" s="23" t="s">
        <v>63</v>
      </c>
      <c r="R26" s="23" t="s">
        <v>64</v>
      </c>
      <c r="S26" s="4" t="s">
        <v>65</v>
      </c>
      <c r="T26" s="3" t="s">
        <v>66</v>
      </c>
      <c r="U26" s="3"/>
      <c r="V26" s="4" t="s">
        <v>65</v>
      </c>
      <c r="W26" s="3" t="s">
        <v>66</v>
      </c>
      <c r="X26" s="3"/>
      <c r="Y26" s="4" t="s">
        <v>65</v>
      </c>
      <c r="Z26" s="3" t="s">
        <v>66</v>
      </c>
      <c r="AA26" s="3"/>
      <c r="AB26" s="4" t="s">
        <v>65</v>
      </c>
      <c r="AC26" s="3" t="s">
        <v>66</v>
      </c>
      <c r="AD26" s="3"/>
      <c r="AE26" s="4" t="s">
        <v>65</v>
      </c>
      <c r="AF26" s="3" t="s">
        <v>66</v>
      </c>
      <c r="AG26" s="3"/>
      <c r="AH26" s="4" t="s">
        <v>65</v>
      </c>
      <c r="AI26" s="3" t="s">
        <v>66</v>
      </c>
      <c r="AJ26" s="3"/>
      <c r="AK26" s="4" t="s">
        <v>65</v>
      </c>
      <c r="AL26" s="3" t="s">
        <v>66</v>
      </c>
      <c r="AM26" s="3"/>
      <c r="AN26" s="35" t="s">
        <v>65</v>
      </c>
      <c r="AO26" s="35" t="s">
        <v>66</v>
      </c>
      <c r="AP26" s="35"/>
      <c r="AQ26" s="1" t="s">
        <v>67</v>
      </c>
      <c r="AR26" s="1" t="s">
        <v>68</v>
      </c>
      <c r="AS26" s="1" t="s">
        <v>36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1399.47083333333</v>
      </c>
      <c r="C27" s="16" t="s">
        <v>72</v>
      </c>
      <c r="D27" s="17">
        <v>6</v>
      </c>
      <c r="E27" s="16"/>
      <c r="F27" s="16"/>
      <c r="G27" s="13">
        <v>1</v>
      </c>
      <c r="H27" s="18">
        <f t="shared" ref="H27:H38" si="0">E28</f>
        <v>6</v>
      </c>
      <c r="I27" s="18">
        <f t="shared" ref="I27:I38" si="1">H27+273.15</f>
        <v>279.15</v>
      </c>
      <c r="J27" s="18">
        <f t="shared" ref="J27:J38" si="2">EXP(($C$16*(I27-$C$14))/($C$17*I27*$C$14))</f>
        <v>0.0374932232426917</v>
      </c>
      <c r="K27" s="18">
        <f t="shared" ref="K27:K38" si="3">$B$27/12</f>
        <v>116.622569444444</v>
      </c>
      <c r="L27" s="18">
        <f t="shared" ref="L27:L38" si="4">K27*$B$28/100</f>
        <v>1.16622569444444</v>
      </c>
      <c r="M27" s="13" t="s">
        <v>73</v>
      </c>
      <c r="N27" s="13"/>
      <c r="O27" s="18">
        <f>L27</f>
        <v>1.16622569444444</v>
      </c>
      <c r="P27" s="18">
        <f t="shared" ref="P27:P38" si="5">O27*J27</f>
        <v>0.0437255603131687</v>
      </c>
      <c r="Q27" s="25">
        <f t="shared" ref="Q27:Q38" si="6">P27*$B$29</f>
        <v>0.0104941344751605</v>
      </c>
      <c r="R27" s="18">
        <f t="shared" ref="R27:R38" si="7">L27*$B$29</f>
        <v>0.279894166666667</v>
      </c>
      <c r="S27" s="26">
        <f t="shared" ref="S27:S38" si="8">Q27/R27</f>
        <v>0.0374932232426917</v>
      </c>
      <c r="T27" s="3">
        <v>0.01</v>
      </c>
      <c r="U27" s="27">
        <f t="shared" ref="U27:U38" si="9">S27*T27</f>
        <v>0.000374932232426917</v>
      </c>
      <c r="V27" s="26"/>
      <c r="W27" s="3"/>
      <c r="X27" s="27"/>
      <c r="Y27" s="29">
        <v>0.02</v>
      </c>
      <c r="Z27" s="3">
        <v>0.21</v>
      </c>
      <c r="AA27" s="28">
        <f t="shared" ref="AA27:AA38" si="10">Y27*Z27</f>
        <v>0.0042</v>
      </c>
      <c r="AB27" s="3">
        <v>0.01</v>
      </c>
      <c r="AC27" s="3">
        <v>0.29</v>
      </c>
      <c r="AD27" s="28">
        <f t="shared" ref="AD27:AD38" si="11">AB27*AC27</f>
        <v>0.0029</v>
      </c>
      <c r="AE27" s="26"/>
      <c r="AF27" s="3"/>
      <c r="AG27" s="27"/>
      <c r="AH27" s="26"/>
      <c r="AI27" s="3"/>
      <c r="AJ27" s="27"/>
      <c r="AK27" s="1">
        <v>0.1</v>
      </c>
      <c r="AL27" s="28">
        <v>0.11</v>
      </c>
      <c r="AM27" s="28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0.0222749322324269</v>
      </c>
      <c r="AR27" s="30">
        <f t="shared" ref="AR27:AR38" si="15">$B$27/12</f>
        <v>116.622569444444</v>
      </c>
      <c r="AS27" s="1">
        <f t="shared" ref="AS27:AS38" si="16">$B$29</f>
        <v>0.24</v>
      </c>
      <c r="AT27" s="2">
        <f>$E$3/12</f>
        <v>0</v>
      </c>
      <c r="AU27" s="1">
        <f t="shared" ref="AU27:AU38" si="17">AT27*10000*AS27*0.67*AR27*AQ27</f>
        <v>0</v>
      </c>
    </row>
    <row r="28" s="1" customFormat="1" spans="1:47">
      <c r="A28" s="13" t="s">
        <v>74</v>
      </c>
      <c r="B28" s="13">
        <v>1</v>
      </c>
      <c r="C28" s="16">
        <v>1</v>
      </c>
      <c r="D28" s="19">
        <v>11.0205483870968</v>
      </c>
      <c r="E28" s="20">
        <f t="shared" ref="E28:E39" si="18">D27</f>
        <v>6</v>
      </c>
      <c r="F28" s="16" t="s">
        <v>73</v>
      </c>
      <c r="G28" s="13">
        <v>2</v>
      </c>
      <c r="H28" s="18">
        <f t="shared" si="0"/>
        <v>11.0205483870968</v>
      </c>
      <c r="I28" s="18">
        <f t="shared" si="1"/>
        <v>284.170548387097</v>
      </c>
      <c r="J28" s="18">
        <f t="shared" si="2"/>
        <v>0.0694356680579103</v>
      </c>
      <c r="K28" s="18">
        <f t="shared" si="3"/>
        <v>116.622569444444</v>
      </c>
      <c r="L28" s="18">
        <f t="shared" si="4"/>
        <v>1.16622569444444</v>
      </c>
      <c r="M28" s="13" t="s">
        <v>73</v>
      </c>
      <c r="N28" s="13"/>
      <c r="O28" s="18">
        <f t="shared" ref="O28:O38" si="19">L28+O27-P27-N28</f>
        <v>2.28872582857572</v>
      </c>
      <c r="P28" s="18">
        <f t="shared" si="5"/>
        <v>0.158919206908549</v>
      </c>
      <c r="Q28" s="25">
        <f t="shared" si="6"/>
        <v>0.0381406096580519</v>
      </c>
      <c r="R28" s="18">
        <f t="shared" si="7"/>
        <v>0.279894166666667</v>
      </c>
      <c r="S28" s="26">
        <f t="shared" si="8"/>
        <v>0.13626796911232</v>
      </c>
      <c r="T28" s="3">
        <v>0.01</v>
      </c>
      <c r="U28" s="27">
        <f t="shared" si="9"/>
        <v>0.0013626796911232</v>
      </c>
      <c r="V28" s="26"/>
      <c r="W28" s="3"/>
      <c r="X28" s="27"/>
      <c r="Y28" s="29">
        <v>0.02</v>
      </c>
      <c r="Z28" s="3">
        <v>0.21</v>
      </c>
      <c r="AA28" s="28">
        <f t="shared" si="10"/>
        <v>0.0042</v>
      </c>
      <c r="AB28" s="3">
        <v>0.01</v>
      </c>
      <c r="AC28" s="3">
        <v>0.29</v>
      </c>
      <c r="AD28" s="28">
        <f t="shared" si="11"/>
        <v>0.0029</v>
      </c>
      <c r="AE28" s="26"/>
      <c r="AF28" s="3"/>
      <c r="AG28" s="27"/>
      <c r="AH28" s="26"/>
      <c r="AI28" s="3"/>
      <c r="AJ28" s="27"/>
      <c r="AK28" s="28">
        <v>0.1</v>
      </c>
      <c r="AL28" s="28">
        <v>0.11</v>
      </c>
      <c r="AM28" s="28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0.0232626796911232</v>
      </c>
      <c r="AR28" s="30">
        <f t="shared" si="15"/>
        <v>116.622569444444</v>
      </c>
      <c r="AS28" s="1">
        <f t="shared" si="16"/>
        <v>0.24</v>
      </c>
      <c r="AT28" s="2">
        <f t="shared" ref="AT28:AT38" si="20">$E$3/12</f>
        <v>0</v>
      </c>
      <c r="AU28" s="1">
        <f t="shared" si="17"/>
        <v>0</v>
      </c>
    </row>
    <row r="29" s="1" customFormat="1" spans="1:47">
      <c r="A29" s="13" t="s">
        <v>36</v>
      </c>
      <c r="B29" s="13">
        <v>0.24</v>
      </c>
      <c r="C29" s="16">
        <v>2</v>
      </c>
      <c r="D29" s="21">
        <v>10.0419642857143</v>
      </c>
      <c r="E29" s="20">
        <f t="shared" si="18"/>
        <v>11.0205483870968</v>
      </c>
      <c r="F29" s="16" t="s">
        <v>73</v>
      </c>
      <c r="G29" s="13">
        <v>3</v>
      </c>
      <c r="H29" s="18">
        <f t="shared" si="0"/>
        <v>10.0419642857143</v>
      </c>
      <c r="I29" s="18">
        <f t="shared" si="1"/>
        <v>283.191964285714</v>
      </c>
      <c r="J29" s="18">
        <f t="shared" si="2"/>
        <v>0.061682488724606</v>
      </c>
      <c r="K29" s="18">
        <f t="shared" si="3"/>
        <v>116.622569444444</v>
      </c>
      <c r="L29" s="18">
        <f t="shared" si="4"/>
        <v>1.16622569444444</v>
      </c>
      <c r="M29" s="13" t="s">
        <v>73</v>
      </c>
      <c r="N29" s="13"/>
      <c r="O29" s="18">
        <f t="shared" si="19"/>
        <v>3.29603231611162</v>
      </c>
      <c r="P29" s="18">
        <f t="shared" si="5"/>
        <v>0.203307476174492</v>
      </c>
      <c r="Q29" s="25">
        <f t="shared" si="6"/>
        <v>0.048793794281878</v>
      </c>
      <c r="R29" s="18">
        <f t="shared" si="7"/>
        <v>0.279894166666667</v>
      </c>
      <c r="S29" s="26">
        <f t="shared" si="8"/>
        <v>0.174329443385606</v>
      </c>
      <c r="T29" s="3">
        <v>0.01</v>
      </c>
      <c r="U29" s="27">
        <f t="shared" si="9"/>
        <v>0.00174329443385606</v>
      </c>
      <c r="V29" s="26"/>
      <c r="W29" s="3"/>
      <c r="X29" s="27"/>
      <c r="Y29" s="29">
        <v>0.02</v>
      </c>
      <c r="Z29" s="3">
        <v>0.21</v>
      </c>
      <c r="AA29" s="28">
        <f t="shared" si="10"/>
        <v>0.0042</v>
      </c>
      <c r="AB29" s="3">
        <v>0.01</v>
      </c>
      <c r="AC29" s="3">
        <v>0.29</v>
      </c>
      <c r="AD29" s="28">
        <f t="shared" si="11"/>
        <v>0.0029</v>
      </c>
      <c r="AE29" s="26"/>
      <c r="AF29" s="3"/>
      <c r="AG29" s="27"/>
      <c r="AH29" s="26"/>
      <c r="AI29" s="3"/>
      <c r="AJ29" s="27"/>
      <c r="AK29" s="1">
        <v>0.1</v>
      </c>
      <c r="AL29" s="28">
        <v>0.11</v>
      </c>
      <c r="AM29" s="28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0.0236432944338561</v>
      </c>
      <c r="AR29" s="30">
        <f t="shared" si="15"/>
        <v>116.622569444444</v>
      </c>
      <c r="AS29" s="1">
        <f t="shared" si="16"/>
        <v>0.24</v>
      </c>
      <c r="AT29" s="2">
        <f t="shared" si="20"/>
        <v>0</v>
      </c>
      <c r="AU29" s="1">
        <f t="shared" si="17"/>
        <v>0</v>
      </c>
    </row>
    <row r="30" s="1" customFormat="1" spans="1:47">
      <c r="A30" s="13"/>
      <c r="B30" s="13"/>
      <c r="C30" s="16">
        <v>3</v>
      </c>
      <c r="D30" s="21">
        <v>10.0202903225806</v>
      </c>
      <c r="E30" s="20">
        <f t="shared" si="18"/>
        <v>10.0419642857143</v>
      </c>
      <c r="F30" s="16" t="s">
        <v>73</v>
      </c>
      <c r="G30" s="13">
        <v>4</v>
      </c>
      <c r="H30" s="18">
        <f t="shared" si="0"/>
        <v>10.0202903225806</v>
      </c>
      <c r="I30" s="18">
        <f t="shared" si="1"/>
        <v>283.170290322581</v>
      </c>
      <c r="J30" s="18">
        <f t="shared" si="2"/>
        <v>0.061520376395957</v>
      </c>
      <c r="K30" s="18">
        <f t="shared" si="3"/>
        <v>116.622569444444</v>
      </c>
      <c r="L30" s="18">
        <f t="shared" si="4"/>
        <v>1.16622569444444</v>
      </c>
      <c r="M30" s="13" t="s">
        <v>73</v>
      </c>
      <c r="N30" s="13"/>
      <c r="O30" s="18">
        <f t="shared" si="19"/>
        <v>4.25895053438157</v>
      </c>
      <c r="P30" s="18">
        <f t="shared" si="5"/>
        <v>0.262012239926916</v>
      </c>
      <c r="Q30" s="25">
        <f t="shared" si="6"/>
        <v>0.0628829375824599</v>
      </c>
      <c r="R30" s="18">
        <f t="shared" si="7"/>
        <v>0.279894166666667</v>
      </c>
      <c r="S30" s="26">
        <f t="shared" si="8"/>
        <v>0.224666838653157</v>
      </c>
      <c r="T30" s="3">
        <v>0.01</v>
      </c>
      <c r="U30" s="27">
        <f t="shared" si="9"/>
        <v>0.00224666838653157</v>
      </c>
      <c r="V30" s="26"/>
      <c r="W30" s="3"/>
      <c r="X30" s="27"/>
      <c r="Y30" s="29">
        <v>0.02</v>
      </c>
      <c r="Z30" s="3">
        <v>0.21</v>
      </c>
      <c r="AA30" s="28">
        <f t="shared" si="10"/>
        <v>0.0042</v>
      </c>
      <c r="AB30" s="3">
        <v>0.01</v>
      </c>
      <c r="AC30" s="3">
        <v>0.29</v>
      </c>
      <c r="AD30" s="28">
        <f t="shared" si="11"/>
        <v>0.0029</v>
      </c>
      <c r="AE30" s="26"/>
      <c r="AF30" s="3"/>
      <c r="AG30" s="27"/>
      <c r="AH30" s="26"/>
      <c r="AI30" s="3"/>
      <c r="AJ30" s="27"/>
      <c r="AK30" s="28">
        <v>0.1</v>
      </c>
      <c r="AL30" s="28">
        <v>0.11</v>
      </c>
      <c r="AM30" s="28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0.0241466683865316</v>
      </c>
      <c r="AR30" s="30">
        <f t="shared" si="15"/>
        <v>116.622569444444</v>
      </c>
      <c r="AS30" s="1">
        <f t="shared" si="16"/>
        <v>0.24</v>
      </c>
      <c r="AT30" s="2">
        <f t="shared" si="20"/>
        <v>0</v>
      </c>
      <c r="AU30" s="1">
        <f t="shared" si="17"/>
        <v>0</v>
      </c>
    </row>
    <row r="31" s="1" customFormat="1" spans="1:47">
      <c r="A31" s="13"/>
      <c r="B31" s="13"/>
      <c r="C31" s="16">
        <v>4</v>
      </c>
      <c r="D31" s="21">
        <v>12.9503333333333</v>
      </c>
      <c r="E31" s="20">
        <f t="shared" si="18"/>
        <v>10.0202903225806</v>
      </c>
      <c r="F31" s="16" t="s">
        <v>73</v>
      </c>
      <c r="G31" s="13">
        <v>5</v>
      </c>
      <c r="H31" s="18">
        <f t="shared" si="0"/>
        <v>12.9503333333333</v>
      </c>
      <c r="I31" s="18">
        <f t="shared" si="1"/>
        <v>286.100333333333</v>
      </c>
      <c r="J31" s="18">
        <f t="shared" si="2"/>
        <v>0.0874891874907346</v>
      </c>
      <c r="K31" s="18">
        <f t="shared" si="3"/>
        <v>116.622569444444</v>
      </c>
      <c r="L31" s="18">
        <f t="shared" si="4"/>
        <v>1.16622569444444</v>
      </c>
      <c r="M31" s="13" t="s">
        <v>75</v>
      </c>
      <c r="N31" s="18">
        <f>(O30-P30)*C22/100</f>
        <v>3.79709137973192</v>
      </c>
      <c r="O31" s="18">
        <f t="shared" si="19"/>
        <v>1.36607260916718</v>
      </c>
      <c r="P31" s="18">
        <f t="shared" si="5"/>
        <v>0.119516582629384</v>
      </c>
      <c r="Q31" s="25">
        <f t="shared" si="6"/>
        <v>0.0286839798310522</v>
      </c>
      <c r="R31" s="18">
        <f t="shared" si="7"/>
        <v>0.279894166666667</v>
      </c>
      <c r="S31" s="26">
        <f t="shared" si="8"/>
        <v>0.102481520685684</v>
      </c>
      <c r="T31" s="3">
        <v>0.01</v>
      </c>
      <c r="U31" s="27">
        <f t="shared" si="9"/>
        <v>0.00102481520685684</v>
      </c>
      <c r="V31" s="26"/>
      <c r="W31" s="3"/>
      <c r="X31" s="27"/>
      <c r="Y31" s="29">
        <v>0.04</v>
      </c>
      <c r="Z31" s="3">
        <v>0.21</v>
      </c>
      <c r="AA31" s="28">
        <f t="shared" si="10"/>
        <v>0.0084</v>
      </c>
      <c r="AB31" s="3">
        <v>0.015</v>
      </c>
      <c r="AC31" s="3">
        <v>0.29</v>
      </c>
      <c r="AD31" s="28">
        <f t="shared" si="11"/>
        <v>0.00435</v>
      </c>
      <c r="AE31" s="26"/>
      <c r="AF31" s="3"/>
      <c r="AG31" s="27"/>
      <c r="AH31" s="26"/>
      <c r="AI31" s="3"/>
      <c r="AJ31" s="27"/>
      <c r="AK31" s="1">
        <v>0.1</v>
      </c>
      <c r="AL31" s="28">
        <v>0.11</v>
      </c>
      <c r="AM31" s="28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0.0304748152068568</v>
      </c>
      <c r="AR31" s="30">
        <f t="shared" si="15"/>
        <v>116.622569444444</v>
      </c>
      <c r="AS31" s="1">
        <f t="shared" si="16"/>
        <v>0.24</v>
      </c>
      <c r="AT31" s="2">
        <f t="shared" si="20"/>
        <v>0</v>
      </c>
      <c r="AU31" s="1">
        <f t="shared" si="17"/>
        <v>0</v>
      </c>
    </row>
    <row r="32" s="1" customFormat="1" spans="1:47">
      <c r="A32" s="13"/>
      <c r="B32" s="13"/>
      <c r="C32" s="16">
        <v>5</v>
      </c>
      <c r="D32" s="21">
        <v>15.9156774193548</v>
      </c>
      <c r="E32" s="20">
        <f t="shared" si="18"/>
        <v>12.9503333333333</v>
      </c>
      <c r="F32" s="16" t="s">
        <v>75</v>
      </c>
      <c r="G32" s="13">
        <v>6</v>
      </c>
      <c r="H32" s="18">
        <f t="shared" si="0"/>
        <v>15.9156774193548</v>
      </c>
      <c r="I32" s="18">
        <f t="shared" si="1"/>
        <v>289.065677419355</v>
      </c>
      <c r="J32" s="18">
        <f t="shared" si="2"/>
        <v>0.124043983622961</v>
      </c>
      <c r="K32" s="18">
        <f t="shared" si="3"/>
        <v>116.622569444444</v>
      </c>
      <c r="L32" s="18">
        <f t="shared" si="4"/>
        <v>1.16622569444444</v>
      </c>
      <c r="M32" s="13" t="s">
        <v>73</v>
      </c>
      <c r="N32" s="13"/>
      <c r="O32" s="18">
        <f t="shared" si="19"/>
        <v>2.41278172098224</v>
      </c>
      <c r="P32" s="18">
        <f t="shared" si="5"/>
        <v>0.2992910562833</v>
      </c>
      <c r="Q32" s="25">
        <f t="shared" si="6"/>
        <v>0.0718298535079921</v>
      </c>
      <c r="R32" s="18">
        <f t="shared" si="7"/>
        <v>0.279894166666667</v>
      </c>
      <c r="S32" s="26">
        <f t="shared" si="8"/>
        <v>0.256632191958242</v>
      </c>
      <c r="T32" s="3">
        <v>0.01</v>
      </c>
      <c r="U32" s="27">
        <f t="shared" si="9"/>
        <v>0.00256632191958242</v>
      </c>
      <c r="V32" s="26"/>
      <c r="W32" s="3"/>
      <c r="X32" s="27"/>
      <c r="Y32" s="29">
        <v>0.04</v>
      </c>
      <c r="Z32" s="3">
        <v>0.21</v>
      </c>
      <c r="AA32" s="28">
        <f t="shared" si="10"/>
        <v>0.0084</v>
      </c>
      <c r="AB32" s="3">
        <v>0.015</v>
      </c>
      <c r="AC32" s="3">
        <v>0.29</v>
      </c>
      <c r="AD32" s="28">
        <f t="shared" si="11"/>
        <v>0.00435</v>
      </c>
      <c r="AE32" s="26"/>
      <c r="AF32" s="3"/>
      <c r="AG32" s="27"/>
      <c r="AH32" s="26"/>
      <c r="AI32" s="3"/>
      <c r="AJ32" s="27"/>
      <c r="AK32" s="28">
        <v>0.1</v>
      </c>
      <c r="AL32" s="28">
        <v>0.11</v>
      </c>
      <c r="AM32" s="28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0.0320163219195824</v>
      </c>
      <c r="AR32" s="30">
        <f t="shared" si="15"/>
        <v>116.622569444444</v>
      </c>
      <c r="AS32" s="1">
        <f t="shared" si="16"/>
        <v>0.24</v>
      </c>
      <c r="AT32" s="2">
        <f t="shared" si="20"/>
        <v>0</v>
      </c>
      <c r="AU32" s="1">
        <f t="shared" si="17"/>
        <v>0</v>
      </c>
    </row>
    <row r="33" s="1" customFormat="1" spans="1:47">
      <c r="A33" s="13"/>
      <c r="B33" s="13"/>
      <c r="C33" s="16">
        <v>6</v>
      </c>
      <c r="D33" s="21">
        <v>19.5965</v>
      </c>
      <c r="E33" s="20">
        <f t="shared" si="18"/>
        <v>15.9156774193548</v>
      </c>
      <c r="F33" s="16" t="s">
        <v>73</v>
      </c>
      <c r="G33" s="13">
        <v>7</v>
      </c>
      <c r="H33" s="18">
        <f t="shared" si="0"/>
        <v>19.5965</v>
      </c>
      <c r="I33" s="18">
        <f t="shared" si="1"/>
        <v>292.7465</v>
      </c>
      <c r="J33" s="18">
        <f t="shared" si="2"/>
        <v>0.189455606833342</v>
      </c>
      <c r="K33" s="18">
        <f t="shared" si="3"/>
        <v>116.622569444444</v>
      </c>
      <c r="L33" s="18">
        <f t="shared" si="4"/>
        <v>1.16622569444444</v>
      </c>
      <c r="M33" s="13" t="s">
        <v>73</v>
      </c>
      <c r="N33" s="13"/>
      <c r="O33" s="18">
        <f t="shared" si="19"/>
        <v>3.27971635914338</v>
      </c>
      <c r="P33" s="18">
        <f t="shared" si="5"/>
        <v>0.621360653062749</v>
      </c>
      <c r="Q33" s="25">
        <f t="shared" si="6"/>
        <v>0.14912655673506</v>
      </c>
      <c r="R33" s="18">
        <f t="shared" si="7"/>
        <v>0.279894166666667</v>
      </c>
      <c r="S33" s="26">
        <f t="shared" si="8"/>
        <v>0.532796229771585</v>
      </c>
      <c r="T33" s="3">
        <v>0.01</v>
      </c>
      <c r="U33" s="27">
        <f t="shared" si="9"/>
        <v>0.00532796229771585</v>
      </c>
      <c r="V33" s="26"/>
      <c r="W33" s="3"/>
      <c r="X33" s="27"/>
      <c r="Y33" s="29">
        <v>0.04</v>
      </c>
      <c r="Z33" s="3">
        <v>0.21</v>
      </c>
      <c r="AA33" s="28">
        <f t="shared" si="10"/>
        <v>0.0084</v>
      </c>
      <c r="AB33" s="3">
        <v>0.015</v>
      </c>
      <c r="AC33" s="3">
        <v>0.29</v>
      </c>
      <c r="AD33" s="28">
        <f t="shared" si="11"/>
        <v>0.00435</v>
      </c>
      <c r="AE33" s="26"/>
      <c r="AF33" s="3"/>
      <c r="AG33" s="27"/>
      <c r="AH33" s="26"/>
      <c r="AI33" s="3"/>
      <c r="AJ33" s="27"/>
      <c r="AK33" s="1">
        <v>0.1</v>
      </c>
      <c r="AL33" s="28">
        <v>0.11</v>
      </c>
      <c r="AM33" s="28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0.0347779622977158</v>
      </c>
      <c r="AR33" s="30">
        <f t="shared" si="15"/>
        <v>116.622569444444</v>
      </c>
      <c r="AS33" s="1">
        <f t="shared" si="16"/>
        <v>0.24</v>
      </c>
      <c r="AT33" s="2">
        <f t="shared" si="20"/>
        <v>0</v>
      </c>
      <c r="AU33" s="1">
        <f t="shared" si="17"/>
        <v>0</v>
      </c>
    </row>
    <row r="34" s="1" customFormat="1" spans="1:47">
      <c r="A34" s="13"/>
      <c r="B34" s="13"/>
      <c r="C34" s="16">
        <v>7</v>
      </c>
      <c r="D34" s="21">
        <v>23.6423225806452</v>
      </c>
      <c r="E34" s="20">
        <f t="shared" si="18"/>
        <v>19.5965</v>
      </c>
      <c r="F34" s="16" t="s">
        <v>73</v>
      </c>
      <c r="G34" s="13">
        <v>8</v>
      </c>
      <c r="H34" s="18">
        <f t="shared" si="0"/>
        <v>23.6423225806452</v>
      </c>
      <c r="I34" s="18">
        <f t="shared" si="1"/>
        <v>296.792322580645</v>
      </c>
      <c r="J34" s="18">
        <f t="shared" si="2"/>
        <v>0.29813645858181</v>
      </c>
      <c r="K34" s="18">
        <f t="shared" si="3"/>
        <v>116.622569444444</v>
      </c>
      <c r="L34" s="18">
        <f t="shared" si="4"/>
        <v>1.16622569444444</v>
      </c>
      <c r="M34" s="13" t="s">
        <v>73</v>
      </c>
      <c r="N34" s="13"/>
      <c r="O34" s="18">
        <f t="shared" si="19"/>
        <v>3.82458140052508</v>
      </c>
      <c r="P34" s="18">
        <f t="shared" si="5"/>
        <v>1.14024715431041</v>
      </c>
      <c r="Q34" s="25">
        <f t="shared" si="6"/>
        <v>0.273659317034497</v>
      </c>
      <c r="R34" s="18">
        <f t="shared" si="7"/>
        <v>0.279894166666667</v>
      </c>
      <c r="S34" s="26">
        <f t="shared" si="8"/>
        <v>0.977724260185835</v>
      </c>
      <c r="T34" s="3">
        <v>0.01</v>
      </c>
      <c r="U34" s="27">
        <f t="shared" si="9"/>
        <v>0.00977724260185835</v>
      </c>
      <c r="V34" s="26"/>
      <c r="W34" s="3"/>
      <c r="X34" s="27"/>
      <c r="Y34" s="29">
        <v>0.04</v>
      </c>
      <c r="Z34" s="3">
        <v>0.21</v>
      </c>
      <c r="AA34" s="28">
        <f t="shared" si="10"/>
        <v>0.0084</v>
      </c>
      <c r="AB34" s="3">
        <v>0.015</v>
      </c>
      <c r="AC34" s="3">
        <v>0.29</v>
      </c>
      <c r="AD34" s="28">
        <f t="shared" si="11"/>
        <v>0.00435</v>
      </c>
      <c r="AE34" s="26"/>
      <c r="AF34" s="3"/>
      <c r="AG34" s="27"/>
      <c r="AH34" s="26"/>
      <c r="AI34" s="3"/>
      <c r="AJ34" s="27"/>
      <c r="AK34" s="28">
        <v>0.1</v>
      </c>
      <c r="AL34" s="28">
        <v>0.11</v>
      </c>
      <c r="AM34" s="28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0.0392272426018583</v>
      </c>
      <c r="AR34" s="30">
        <f t="shared" si="15"/>
        <v>116.622569444444</v>
      </c>
      <c r="AS34" s="1">
        <f t="shared" si="16"/>
        <v>0.24</v>
      </c>
      <c r="AT34" s="2">
        <f t="shared" si="20"/>
        <v>0</v>
      </c>
      <c r="AU34" s="1">
        <f t="shared" si="17"/>
        <v>0</v>
      </c>
    </row>
    <row r="35" s="1" customFormat="1" spans="1:47">
      <c r="A35" s="13"/>
      <c r="B35" s="13"/>
      <c r="C35" s="16">
        <v>8</v>
      </c>
      <c r="D35" s="21">
        <v>23.0371612903226</v>
      </c>
      <c r="E35" s="20">
        <f t="shared" si="18"/>
        <v>23.6423225806452</v>
      </c>
      <c r="F35" s="16" t="s">
        <v>73</v>
      </c>
      <c r="G35" s="13">
        <v>9</v>
      </c>
      <c r="H35" s="18">
        <f t="shared" si="0"/>
        <v>23.0371612903226</v>
      </c>
      <c r="I35" s="18">
        <f t="shared" si="1"/>
        <v>296.187161290323</v>
      </c>
      <c r="J35" s="18">
        <f t="shared" si="2"/>
        <v>0.27880747297746</v>
      </c>
      <c r="K35" s="18">
        <f t="shared" si="3"/>
        <v>116.622569444444</v>
      </c>
      <c r="L35" s="18">
        <f t="shared" si="4"/>
        <v>1.16622569444444</v>
      </c>
      <c r="M35" s="13" t="s">
        <v>73</v>
      </c>
      <c r="N35" s="13"/>
      <c r="O35" s="18">
        <f t="shared" si="19"/>
        <v>3.85055994065912</v>
      </c>
      <c r="P35" s="18">
        <f t="shared" si="5"/>
        <v>1.07356488660341</v>
      </c>
      <c r="Q35" s="25">
        <f t="shared" si="6"/>
        <v>0.257655572784818</v>
      </c>
      <c r="R35" s="18">
        <f t="shared" si="7"/>
        <v>0.279894166666667</v>
      </c>
      <c r="S35" s="26">
        <f t="shared" si="8"/>
        <v>0.920546418860049</v>
      </c>
      <c r="T35" s="3">
        <v>0.01</v>
      </c>
      <c r="U35" s="27">
        <f t="shared" si="9"/>
        <v>0.00920546418860049</v>
      </c>
      <c r="V35" s="26"/>
      <c r="W35" s="3"/>
      <c r="X35" s="27"/>
      <c r="Y35" s="29">
        <v>0.04</v>
      </c>
      <c r="Z35" s="3">
        <v>0.21</v>
      </c>
      <c r="AA35" s="28">
        <f t="shared" si="10"/>
        <v>0.0084</v>
      </c>
      <c r="AB35" s="3">
        <v>0.015</v>
      </c>
      <c r="AC35" s="3">
        <v>0.29</v>
      </c>
      <c r="AD35" s="28">
        <f t="shared" si="11"/>
        <v>0.00435</v>
      </c>
      <c r="AE35" s="26"/>
      <c r="AF35" s="3"/>
      <c r="AG35" s="27"/>
      <c r="AH35" s="26"/>
      <c r="AI35" s="3"/>
      <c r="AJ35" s="27"/>
      <c r="AK35" s="1">
        <v>0.1</v>
      </c>
      <c r="AL35" s="28">
        <v>0.11</v>
      </c>
      <c r="AM35" s="28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0.0386554641886005</v>
      </c>
      <c r="AR35" s="30">
        <f t="shared" si="15"/>
        <v>116.622569444444</v>
      </c>
      <c r="AS35" s="1">
        <f t="shared" si="16"/>
        <v>0.24</v>
      </c>
      <c r="AT35" s="2">
        <f t="shared" si="20"/>
        <v>0</v>
      </c>
      <c r="AU35" s="1">
        <f t="shared" si="17"/>
        <v>0</v>
      </c>
    </row>
    <row r="36" s="1" customFormat="1" spans="1:47">
      <c r="A36" s="13"/>
      <c r="B36" s="13"/>
      <c r="C36" s="16">
        <v>9</v>
      </c>
      <c r="D36" s="21">
        <v>22.5418666666667</v>
      </c>
      <c r="E36" s="20">
        <f t="shared" si="18"/>
        <v>23.0371612903226</v>
      </c>
      <c r="F36" s="16" t="s">
        <v>73</v>
      </c>
      <c r="G36" s="13">
        <v>10</v>
      </c>
      <c r="H36" s="18">
        <f t="shared" si="0"/>
        <v>22.5418666666667</v>
      </c>
      <c r="I36" s="18">
        <f t="shared" si="1"/>
        <v>295.691866666667</v>
      </c>
      <c r="J36" s="18">
        <f t="shared" si="2"/>
        <v>0.263870042887506</v>
      </c>
      <c r="K36" s="18">
        <f t="shared" si="3"/>
        <v>116.622569444444</v>
      </c>
      <c r="L36" s="18">
        <f t="shared" si="4"/>
        <v>1.16622569444444</v>
      </c>
      <c r="M36" s="13" t="s">
        <v>73</v>
      </c>
      <c r="N36" s="13"/>
      <c r="O36" s="18">
        <f t="shared" si="19"/>
        <v>3.94322074850016</v>
      </c>
      <c r="P36" s="18">
        <f t="shared" si="5"/>
        <v>1.04049782802164</v>
      </c>
      <c r="Q36" s="25">
        <f t="shared" si="6"/>
        <v>0.249719478725193</v>
      </c>
      <c r="R36" s="18">
        <f t="shared" si="7"/>
        <v>0.279894166666667</v>
      </c>
      <c r="S36" s="26">
        <f t="shared" si="8"/>
        <v>0.89219250868701</v>
      </c>
      <c r="T36" s="3">
        <v>0.01</v>
      </c>
      <c r="U36" s="27">
        <f t="shared" si="9"/>
        <v>0.0089219250868701</v>
      </c>
      <c r="V36" s="26"/>
      <c r="W36" s="3"/>
      <c r="X36" s="27"/>
      <c r="Y36" s="29">
        <v>0.04</v>
      </c>
      <c r="Z36" s="3">
        <v>0.21</v>
      </c>
      <c r="AA36" s="28">
        <f t="shared" si="10"/>
        <v>0.0084</v>
      </c>
      <c r="AB36" s="3">
        <v>0.015</v>
      </c>
      <c r="AC36" s="3">
        <v>0.29</v>
      </c>
      <c r="AD36" s="28">
        <f t="shared" si="11"/>
        <v>0.00435</v>
      </c>
      <c r="AE36" s="26"/>
      <c r="AF36" s="3"/>
      <c r="AG36" s="27"/>
      <c r="AH36" s="26"/>
      <c r="AI36" s="3"/>
      <c r="AJ36" s="27"/>
      <c r="AK36" s="28">
        <v>0.1</v>
      </c>
      <c r="AL36" s="28">
        <v>0.11</v>
      </c>
      <c r="AM36" s="28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0.0383719250868701</v>
      </c>
      <c r="AR36" s="30">
        <f t="shared" si="15"/>
        <v>116.622569444444</v>
      </c>
      <c r="AS36" s="1">
        <f t="shared" si="16"/>
        <v>0.24</v>
      </c>
      <c r="AT36" s="2">
        <f t="shared" si="20"/>
        <v>0</v>
      </c>
      <c r="AU36" s="1">
        <f t="shared" si="17"/>
        <v>0</v>
      </c>
    </row>
    <row r="37" s="1" customFormat="1" spans="1:47">
      <c r="A37" s="13"/>
      <c r="B37" s="13"/>
      <c r="C37" s="16">
        <v>10</v>
      </c>
      <c r="D37" s="21">
        <v>20.6649032258065</v>
      </c>
      <c r="E37" s="20">
        <f t="shared" si="18"/>
        <v>22.5418666666667</v>
      </c>
      <c r="F37" s="16" t="s">
        <v>73</v>
      </c>
      <c r="G37" s="13">
        <v>11</v>
      </c>
      <c r="H37" s="18">
        <f t="shared" si="0"/>
        <v>20.6649032258065</v>
      </c>
      <c r="I37" s="18">
        <f t="shared" si="1"/>
        <v>293.814903225806</v>
      </c>
      <c r="J37" s="18">
        <f t="shared" si="2"/>
        <v>0.213812409026248</v>
      </c>
      <c r="K37" s="18">
        <f t="shared" si="3"/>
        <v>116.622569444444</v>
      </c>
      <c r="L37" s="18">
        <f t="shared" si="4"/>
        <v>1.16622569444444</v>
      </c>
      <c r="M37" s="13" t="s">
        <v>75</v>
      </c>
      <c r="N37" s="18">
        <f>(O36-P36)*C22/100</f>
        <v>2.75758677445459</v>
      </c>
      <c r="O37" s="18">
        <f t="shared" si="19"/>
        <v>1.31136184046837</v>
      </c>
      <c r="P37" s="18">
        <f t="shared" si="5"/>
        <v>0.280385434215637</v>
      </c>
      <c r="Q37" s="25">
        <f t="shared" si="6"/>
        <v>0.0672925042117528</v>
      </c>
      <c r="R37" s="18">
        <f t="shared" si="7"/>
        <v>0.279894166666667</v>
      </c>
      <c r="S37" s="26">
        <f t="shared" si="8"/>
        <v>0.240421245691387</v>
      </c>
      <c r="T37" s="3">
        <v>0.01</v>
      </c>
      <c r="U37" s="27">
        <f t="shared" si="9"/>
        <v>0.00240421245691387</v>
      </c>
      <c r="V37" s="26"/>
      <c r="W37" s="3"/>
      <c r="X37" s="27"/>
      <c r="Y37" s="29">
        <v>0.04</v>
      </c>
      <c r="Z37" s="3">
        <v>0.21</v>
      </c>
      <c r="AA37" s="28">
        <f t="shared" si="10"/>
        <v>0.0084</v>
      </c>
      <c r="AB37" s="3">
        <v>0.015</v>
      </c>
      <c r="AC37" s="3">
        <v>0.29</v>
      </c>
      <c r="AD37" s="28">
        <f t="shared" si="11"/>
        <v>0.00435</v>
      </c>
      <c r="AE37" s="26"/>
      <c r="AF37" s="3"/>
      <c r="AG37" s="27"/>
      <c r="AH37" s="26"/>
      <c r="AI37" s="3"/>
      <c r="AJ37" s="27"/>
      <c r="AK37" s="1">
        <v>0.1</v>
      </c>
      <c r="AL37" s="28">
        <v>0.11</v>
      </c>
      <c r="AM37" s="28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0.0318542124569139</v>
      </c>
      <c r="AR37" s="30">
        <f t="shared" si="15"/>
        <v>116.622569444444</v>
      </c>
      <c r="AS37" s="1">
        <f t="shared" si="16"/>
        <v>0.24</v>
      </c>
      <c r="AT37" s="2">
        <f t="shared" si="20"/>
        <v>0</v>
      </c>
      <c r="AU37" s="1">
        <f t="shared" si="17"/>
        <v>0</v>
      </c>
    </row>
    <row r="38" s="1" customFormat="1" spans="1:48">
      <c r="A38" s="13"/>
      <c r="B38" s="13"/>
      <c r="C38" s="16">
        <v>11</v>
      </c>
      <c r="D38" s="21">
        <v>16.2766666666667</v>
      </c>
      <c r="E38" s="20">
        <f t="shared" si="18"/>
        <v>20.6649032258065</v>
      </c>
      <c r="F38" s="16" t="s">
        <v>75</v>
      </c>
      <c r="G38" s="13">
        <v>12</v>
      </c>
      <c r="H38" s="18">
        <f t="shared" si="0"/>
        <v>16.2766666666667</v>
      </c>
      <c r="I38" s="18">
        <f t="shared" si="1"/>
        <v>289.426666666667</v>
      </c>
      <c r="J38" s="18">
        <f t="shared" si="2"/>
        <v>0.129366358084225</v>
      </c>
      <c r="K38" s="18">
        <f t="shared" si="3"/>
        <v>116.622569444444</v>
      </c>
      <c r="L38" s="18">
        <f t="shared" si="4"/>
        <v>1.16622569444444</v>
      </c>
      <c r="M38" s="13" t="s">
        <v>73</v>
      </c>
      <c r="N38" s="13"/>
      <c r="O38" s="18">
        <f t="shared" si="19"/>
        <v>2.19720210069718</v>
      </c>
      <c r="P38" s="18">
        <f t="shared" si="5"/>
        <v>0.284244033742203</v>
      </c>
      <c r="Q38" s="25">
        <f t="shared" si="6"/>
        <v>0.0682185680981286</v>
      </c>
      <c r="R38" s="18">
        <f t="shared" si="7"/>
        <v>0.279894166666667</v>
      </c>
      <c r="S38" s="26">
        <f t="shared" si="8"/>
        <v>0.243729867294347</v>
      </c>
      <c r="T38" s="3">
        <v>0.01</v>
      </c>
      <c r="U38" s="27">
        <f t="shared" si="9"/>
        <v>0.00243729867294347</v>
      </c>
      <c r="V38" s="26"/>
      <c r="W38" s="3"/>
      <c r="X38" s="27"/>
      <c r="Y38" s="29">
        <v>0.04</v>
      </c>
      <c r="Z38" s="3">
        <v>0.21</v>
      </c>
      <c r="AA38" s="28">
        <f t="shared" si="10"/>
        <v>0.0084</v>
      </c>
      <c r="AB38" s="3">
        <v>0.015</v>
      </c>
      <c r="AC38" s="3">
        <v>0.29</v>
      </c>
      <c r="AD38" s="28">
        <f t="shared" si="11"/>
        <v>0.00435</v>
      </c>
      <c r="AE38" s="26"/>
      <c r="AF38" s="3"/>
      <c r="AG38" s="27"/>
      <c r="AH38" s="26"/>
      <c r="AI38" s="3"/>
      <c r="AJ38" s="27"/>
      <c r="AK38" s="28">
        <v>0.1</v>
      </c>
      <c r="AL38" s="28">
        <v>0.11</v>
      </c>
      <c r="AM38" s="28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0.0318872986729435</v>
      </c>
      <c r="AR38" s="30">
        <f t="shared" si="15"/>
        <v>116.622569444444</v>
      </c>
      <c r="AS38" s="1">
        <f t="shared" si="16"/>
        <v>0.24</v>
      </c>
      <c r="AT38" s="2">
        <f t="shared" si="20"/>
        <v>0</v>
      </c>
      <c r="AU38" s="1">
        <f t="shared" si="17"/>
        <v>0</v>
      </c>
      <c r="AV38" s="1">
        <f>SUM(AU27:AU38)</f>
        <v>0</v>
      </c>
    </row>
    <row r="39" s="1" customFormat="1" spans="1:46">
      <c r="A39" s="13"/>
      <c r="B39" s="13"/>
      <c r="C39" s="16">
        <v>12</v>
      </c>
      <c r="D39" s="21">
        <v>13.8653225806452</v>
      </c>
      <c r="E39" s="20">
        <f t="shared" si="18"/>
        <v>16.2766666666667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4" t="s">
        <v>43</v>
      </c>
      <c r="T40" s="24"/>
      <c r="U40" s="24"/>
      <c r="V40" s="24" t="s">
        <v>44</v>
      </c>
      <c r="W40" s="24"/>
      <c r="X40" s="24"/>
      <c r="Y40" s="24" t="s">
        <v>45</v>
      </c>
      <c r="Z40" s="24"/>
      <c r="AA40" s="24"/>
      <c r="AB40" s="24" t="s">
        <v>46</v>
      </c>
      <c r="AC40" s="24"/>
      <c r="AD40" s="24"/>
      <c r="AE40" s="24" t="s">
        <v>47</v>
      </c>
      <c r="AF40" s="24"/>
      <c r="AG40" s="24"/>
      <c r="AH40" s="24" t="s">
        <v>48</v>
      </c>
      <c r="AI40" s="24"/>
      <c r="AJ40" s="24"/>
      <c r="AK40" s="32" t="s">
        <v>49</v>
      </c>
      <c r="AL40" s="33"/>
      <c r="AM40" s="34"/>
      <c r="AN40" s="24" t="s">
        <v>50</v>
      </c>
      <c r="AO40" s="24"/>
      <c r="AP40" s="24"/>
      <c r="AT40" s="2"/>
    </row>
    <row r="41" s="1" customFormat="1" spans="1:47">
      <c r="A41" s="15" t="s">
        <v>8</v>
      </c>
      <c r="B41" s="15"/>
      <c r="C41" s="16" t="s">
        <v>51</v>
      </c>
      <c r="D41" s="16" t="s">
        <v>52</v>
      </c>
      <c r="E41" s="16" t="s">
        <v>53</v>
      </c>
      <c r="F41" s="16" t="s">
        <v>54</v>
      </c>
      <c r="G41" s="13" t="s">
        <v>51</v>
      </c>
      <c r="H41" s="13" t="s">
        <v>53</v>
      </c>
      <c r="I41" s="13" t="s">
        <v>55</v>
      </c>
      <c r="J41" s="13" t="s">
        <v>56</v>
      </c>
      <c r="K41" s="23" t="s">
        <v>57</v>
      </c>
      <c r="L41" s="23" t="s">
        <v>58</v>
      </c>
      <c r="M41" s="13" t="s">
        <v>59</v>
      </c>
      <c r="N41" s="23" t="s">
        <v>60</v>
      </c>
      <c r="O41" s="13" t="s">
        <v>61</v>
      </c>
      <c r="P41" s="13" t="s">
        <v>62</v>
      </c>
      <c r="Q41" s="23" t="s">
        <v>63</v>
      </c>
      <c r="R41" s="23" t="s">
        <v>64</v>
      </c>
      <c r="S41" s="4" t="s">
        <v>65</v>
      </c>
      <c r="T41" s="3" t="s">
        <v>66</v>
      </c>
      <c r="U41" s="3"/>
      <c r="V41" s="4" t="s">
        <v>65</v>
      </c>
      <c r="W41" s="3" t="s">
        <v>66</v>
      </c>
      <c r="X41" s="3"/>
      <c r="Y41" s="4" t="s">
        <v>65</v>
      </c>
      <c r="Z41" s="3" t="s">
        <v>66</v>
      </c>
      <c r="AA41" s="3"/>
      <c r="AB41" s="4" t="s">
        <v>65</v>
      </c>
      <c r="AC41" s="3" t="s">
        <v>66</v>
      </c>
      <c r="AD41" s="3"/>
      <c r="AE41" s="4" t="s">
        <v>65</v>
      </c>
      <c r="AF41" s="3" t="s">
        <v>66</v>
      </c>
      <c r="AG41" s="3"/>
      <c r="AH41" s="4" t="s">
        <v>65</v>
      </c>
      <c r="AI41" s="3" t="s">
        <v>66</v>
      </c>
      <c r="AJ41" s="3"/>
      <c r="AK41" s="4" t="s">
        <v>65</v>
      </c>
      <c r="AL41" s="3" t="s">
        <v>66</v>
      </c>
      <c r="AM41" s="3"/>
      <c r="AN41" s="35" t="s">
        <v>65</v>
      </c>
      <c r="AO41" s="35" t="s">
        <v>66</v>
      </c>
      <c r="AP41" s="35"/>
      <c r="AQ41" s="1" t="s">
        <v>67</v>
      </c>
      <c r="AR41" s="1" t="s">
        <v>68</v>
      </c>
      <c r="AS41" s="1" t="s">
        <v>36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6</v>
      </c>
      <c r="E42" s="16"/>
      <c r="F42" s="16"/>
      <c r="G42" s="13">
        <v>1</v>
      </c>
      <c r="H42" s="18">
        <f t="shared" ref="H42:H53" si="21">E43</f>
        <v>6</v>
      </c>
      <c r="I42" s="18">
        <f t="shared" ref="I42:I53" si="22">H42+273.15</f>
        <v>279.15</v>
      </c>
      <c r="J42" s="18">
        <f t="shared" ref="J42:J53" si="23">EXP(($C$16*(I42-$C$14))/($C$17*I42*$C$14))</f>
        <v>0.0374932232426917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0.00289039163521998</v>
      </c>
      <c r="Q42" s="25">
        <f t="shared" ref="Q42:Q53" si="27">P42*$B$44</f>
        <v>0.000520270494339596</v>
      </c>
      <c r="R42" s="18">
        <f t="shared" ref="R42:R53" si="28">L42*$B$44</f>
        <v>0.0138763875</v>
      </c>
      <c r="S42" s="26">
        <f t="shared" ref="S42:S53" si="29">Q42/R42</f>
        <v>0.0374932232426917</v>
      </c>
      <c r="T42" s="3">
        <v>0.01</v>
      </c>
      <c r="U42" s="27">
        <f t="shared" ref="U42:U53" si="30">S42*T42</f>
        <v>0.000374932232426917</v>
      </c>
      <c r="V42" s="26"/>
      <c r="W42" s="3"/>
      <c r="X42" s="27"/>
      <c r="Y42" s="29">
        <v>0.02</v>
      </c>
      <c r="Z42" s="3">
        <v>0.49</v>
      </c>
      <c r="AA42" s="28">
        <f t="shared" ref="AA42:AA53" si="31">Y42*Z42</f>
        <v>0.0098</v>
      </c>
      <c r="AB42" s="3"/>
      <c r="AC42" s="3"/>
      <c r="AD42" s="28"/>
      <c r="AE42" s="26"/>
      <c r="AF42" s="3"/>
      <c r="AG42" s="27"/>
      <c r="AH42" s="26"/>
      <c r="AI42" s="3"/>
      <c r="AJ42" s="27"/>
      <c r="AL42" s="28"/>
      <c r="AM42" s="28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0.0151749322324269</v>
      </c>
      <c r="AR42" s="30">
        <f t="shared" ref="AR42:AR53" si="34">$B$42/12</f>
        <v>7.70910416666667</v>
      </c>
      <c r="AS42" s="1">
        <f t="shared" ref="AS42:AS53" si="35">$B$44</f>
        <v>0.18</v>
      </c>
      <c r="AT42" s="2">
        <f>$E$5/12</f>
        <v>239.815287671232</v>
      </c>
      <c r="AU42" s="1">
        <f t="shared" ref="AU42:AU53" si="36">AT42*10000*AS42*0.67*AR42*AQ42</f>
        <v>33834.1170156356</v>
      </c>
    </row>
    <row r="43" s="1" customFormat="1" spans="1:47">
      <c r="A43" s="13" t="s">
        <v>74</v>
      </c>
      <c r="B43" s="13">
        <v>1</v>
      </c>
      <c r="C43" s="16">
        <v>1</v>
      </c>
      <c r="D43" s="19">
        <v>11.0205483870968</v>
      </c>
      <c r="E43" s="20">
        <f t="shared" ref="E43:E54" si="37">D42</f>
        <v>6</v>
      </c>
      <c r="F43" s="16" t="s">
        <v>73</v>
      </c>
      <c r="G43" s="13">
        <v>2</v>
      </c>
      <c r="H43" s="18">
        <f t="shared" si="21"/>
        <v>11.0205483870968</v>
      </c>
      <c r="I43" s="18">
        <f t="shared" si="22"/>
        <v>284.170548387097</v>
      </c>
      <c r="J43" s="18">
        <f t="shared" si="23"/>
        <v>0.0694356680579103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8">L43+O42-P42-N43</f>
        <v>0.151291691698113</v>
      </c>
      <c r="P43" s="18">
        <f t="shared" si="26"/>
        <v>0.0105050396846699</v>
      </c>
      <c r="Q43" s="25">
        <f t="shared" si="27"/>
        <v>0.00189090714324058</v>
      </c>
      <c r="R43" s="18">
        <f t="shared" si="28"/>
        <v>0.0138763875</v>
      </c>
      <c r="S43" s="26">
        <f t="shared" si="29"/>
        <v>0.13626796911232</v>
      </c>
      <c r="T43" s="3">
        <v>0.01</v>
      </c>
      <c r="U43" s="27">
        <f t="shared" si="30"/>
        <v>0.0013626796911232</v>
      </c>
      <c r="V43" s="26"/>
      <c r="W43" s="3"/>
      <c r="X43" s="27"/>
      <c r="Y43" s="29">
        <v>0.02</v>
      </c>
      <c r="Z43" s="3">
        <v>0.49</v>
      </c>
      <c r="AA43" s="28">
        <f t="shared" si="31"/>
        <v>0.0098</v>
      </c>
      <c r="AB43" s="3"/>
      <c r="AC43" s="3"/>
      <c r="AD43" s="28"/>
      <c r="AE43" s="26"/>
      <c r="AF43" s="3"/>
      <c r="AG43" s="27"/>
      <c r="AH43" s="26"/>
      <c r="AI43" s="3"/>
      <c r="AJ43" s="27"/>
      <c r="AK43" s="28"/>
      <c r="AL43" s="28"/>
      <c r="AM43" s="28"/>
      <c r="AN43" s="3">
        <v>0.01</v>
      </c>
      <c r="AO43" s="3">
        <v>0.5</v>
      </c>
      <c r="AP43" s="3">
        <f t="shared" si="32"/>
        <v>0.005</v>
      </c>
      <c r="AQ43" s="1">
        <f t="shared" si="33"/>
        <v>0.0161626796911232</v>
      </c>
      <c r="AR43" s="30">
        <f t="shared" si="34"/>
        <v>7.70910416666667</v>
      </c>
      <c r="AS43" s="1">
        <f t="shared" si="35"/>
        <v>0.18</v>
      </c>
      <c r="AT43" s="2">
        <f t="shared" ref="AT43:AT53" si="39">$E$5/12</f>
        <v>239.815287671232</v>
      </c>
      <c r="AU43" s="1">
        <f t="shared" si="36"/>
        <v>36036.4044847034</v>
      </c>
    </row>
    <row r="44" s="1" customFormat="1" spans="1:47">
      <c r="A44" s="13" t="s">
        <v>36</v>
      </c>
      <c r="B44" s="13">
        <v>0.18</v>
      </c>
      <c r="C44" s="16">
        <v>2</v>
      </c>
      <c r="D44" s="21">
        <v>10.0419642857143</v>
      </c>
      <c r="E44" s="20">
        <f t="shared" si="37"/>
        <v>11.0205483870968</v>
      </c>
      <c r="F44" s="16" t="s">
        <v>73</v>
      </c>
      <c r="G44" s="13">
        <v>3</v>
      </c>
      <c r="H44" s="18">
        <f t="shared" si="21"/>
        <v>10.0419642857143</v>
      </c>
      <c r="I44" s="18">
        <f t="shared" si="22"/>
        <v>283.191964285714</v>
      </c>
      <c r="J44" s="18">
        <f t="shared" si="23"/>
        <v>0.061682488724606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8"/>
        <v>0.21787769368011</v>
      </c>
      <c r="P44" s="18">
        <f t="shared" si="26"/>
        <v>0.0134392383837666</v>
      </c>
      <c r="Q44" s="25">
        <f t="shared" si="27"/>
        <v>0.00241906290907798</v>
      </c>
      <c r="R44" s="18">
        <f t="shared" si="28"/>
        <v>0.0138763875</v>
      </c>
      <c r="S44" s="26">
        <f t="shared" si="29"/>
        <v>0.174329443385606</v>
      </c>
      <c r="T44" s="3">
        <v>0.01</v>
      </c>
      <c r="U44" s="27">
        <f t="shared" si="30"/>
        <v>0.00174329443385606</v>
      </c>
      <c r="V44" s="26"/>
      <c r="W44" s="3"/>
      <c r="X44" s="27"/>
      <c r="Y44" s="29">
        <v>0.02</v>
      </c>
      <c r="Z44" s="3">
        <v>0.49</v>
      </c>
      <c r="AA44" s="28">
        <f t="shared" si="31"/>
        <v>0.0098</v>
      </c>
      <c r="AB44" s="3"/>
      <c r="AC44" s="3"/>
      <c r="AD44" s="28"/>
      <c r="AE44" s="26"/>
      <c r="AF44" s="3"/>
      <c r="AG44" s="27"/>
      <c r="AH44" s="26"/>
      <c r="AI44" s="3"/>
      <c r="AJ44" s="27"/>
      <c r="AL44" s="28"/>
      <c r="AM44" s="28"/>
      <c r="AN44" s="3">
        <v>0.01</v>
      </c>
      <c r="AO44" s="3">
        <v>0.5</v>
      </c>
      <c r="AP44" s="3">
        <f t="shared" si="32"/>
        <v>0.005</v>
      </c>
      <c r="AQ44" s="1">
        <f t="shared" si="33"/>
        <v>0.0165432944338561</v>
      </c>
      <c r="AR44" s="30">
        <f t="shared" si="34"/>
        <v>7.70910416666667</v>
      </c>
      <c r="AS44" s="1">
        <f t="shared" si="35"/>
        <v>0.18</v>
      </c>
      <c r="AT44" s="2">
        <f t="shared" si="39"/>
        <v>239.815287671232</v>
      </c>
      <c r="AU44" s="1">
        <f t="shared" si="36"/>
        <v>36885.0253250642</v>
      </c>
    </row>
    <row r="45" s="1" customFormat="1" spans="1:47">
      <c r="A45" s="13"/>
      <c r="B45" s="13"/>
      <c r="C45" s="16">
        <v>3</v>
      </c>
      <c r="D45" s="21">
        <v>10.0202903225806</v>
      </c>
      <c r="E45" s="20">
        <f t="shared" si="37"/>
        <v>10.0419642857143</v>
      </c>
      <c r="F45" s="16" t="s">
        <v>73</v>
      </c>
      <c r="G45" s="13">
        <v>4</v>
      </c>
      <c r="H45" s="18">
        <f t="shared" si="21"/>
        <v>10.0202903225806</v>
      </c>
      <c r="I45" s="18">
        <f t="shared" si="22"/>
        <v>283.170290322581</v>
      </c>
      <c r="J45" s="18">
        <f t="shared" si="23"/>
        <v>0.061520376395957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8"/>
        <v>0.28152949696301</v>
      </c>
      <c r="P45" s="18">
        <f t="shared" si="26"/>
        <v>0.0173198006197288</v>
      </c>
      <c r="Q45" s="25">
        <f t="shared" si="27"/>
        <v>0.00311756411155119</v>
      </c>
      <c r="R45" s="18">
        <f t="shared" si="28"/>
        <v>0.0138763875</v>
      </c>
      <c r="S45" s="26">
        <f t="shared" si="29"/>
        <v>0.224666838653157</v>
      </c>
      <c r="T45" s="3">
        <v>0.01</v>
      </c>
      <c r="U45" s="27">
        <f t="shared" si="30"/>
        <v>0.00224666838653157</v>
      </c>
      <c r="V45" s="26"/>
      <c r="W45" s="3"/>
      <c r="X45" s="27"/>
      <c r="Y45" s="29">
        <v>0.02</v>
      </c>
      <c r="Z45" s="3">
        <v>0.49</v>
      </c>
      <c r="AA45" s="28">
        <f t="shared" si="31"/>
        <v>0.0098</v>
      </c>
      <c r="AB45" s="3"/>
      <c r="AC45" s="3"/>
      <c r="AD45" s="28"/>
      <c r="AE45" s="26"/>
      <c r="AF45" s="3"/>
      <c r="AG45" s="27"/>
      <c r="AH45" s="26"/>
      <c r="AI45" s="3"/>
      <c r="AJ45" s="27"/>
      <c r="AK45" s="28"/>
      <c r="AL45" s="28"/>
      <c r="AM45" s="28"/>
      <c r="AN45" s="3">
        <v>0.01</v>
      </c>
      <c r="AO45" s="3">
        <v>0.5</v>
      </c>
      <c r="AP45" s="3">
        <f t="shared" si="32"/>
        <v>0.005</v>
      </c>
      <c r="AQ45" s="1">
        <f t="shared" si="33"/>
        <v>0.0170466683865316</v>
      </c>
      <c r="AR45" s="30">
        <f t="shared" si="34"/>
        <v>7.70910416666667</v>
      </c>
      <c r="AS45" s="1">
        <f t="shared" si="35"/>
        <v>0.18</v>
      </c>
      <c r="AT45" s="2">
        <f t="shared" si="39"/>
        <v>239.815287671232</v>
      </c>
      <c r="AU45" s="1">
        <f t="shared" si="36"/>
        <v>38007.3508126899</v>
      </c>
    </row>
    <row r="46" s="1" customFormat="1" spans="1:47">
      <c r="A46" s="13"/>
      <c r="B46" s="13"/>
      <c r="C46" s="16">
        <v>4</v>
      </c>
      <c r="D46" s="21">
        <v>12.9503333333333</v>
      </c>
      <c r="E46" s="20">
        <f t="shared" si="37"/>
        <v>10.0202903225806</v>
      </c>
      <c r="F46" s="16" t="s">
        <v>73</v>
      </c>
      <c r="G46" s="13">
        <v>5</v>
      </c>
      <c r="H46" s="18">
        <f t="shared" si="21"/>
        <v>12.9503333333333</v>
      </c>
      <c r="I46" s="18">
        <f t="shared" si="22"/>
        <v>286.100333333333</v>
      </c>
      <c r="J46" s="18">
        <f t="shared" si="23"/>
        <v>0.0874891874907346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0.250999211526117</v>
      </c>
      <c r="O46" s="18">
        <f t="shared" si="38"/>
        <v>0.0903015264838307</v>
      </c>
      <c r="P46" s="18">
        <f t="shared" si="26"/>
        <v>0.0079004071812434</v>
      </c>
      <c r="Q46" s="25">
        <f t="shared" si="27"/>
        <v>0.00142207329262381</v>
      </c>
      <c r="R46" s="18">
        <f t="shared" si="28"/>
        <v>0.0138763875</v>
      </c>
      <c r="S46" s="26">
        <f t="shared" si="29"/>
        <v>0.102481520685684</v>
      </c>
      <c r="T46" s="3">
        <v>0.01</v>
      </c>
      <c r="U46" s="27">
        <f t="shared" si="30"/>
        <v>0.00102481520685684</v>
      </c>
      <c r="V46" s="26"/>
      <c r="W46" s="3"/>
      <c r="X46" s="27"/>
      <c r="Y46" s="29">
        <v>0.04</v>
      </c>
      <c r="Z46" s="3">
        <v>0.49</v>
      </c>
      <c r="AA46" s="28">
        <f t="shared" si="31"/>
        <v>0.0196</v>
      </c>
      <c r="AB46" s="3"/>
      <c r="AC46" s="3"/>
      <c r="AD46" s="28"/>
      <c r="AE46" s="26"/>
      <c r="AF46" s="3"/>
      <c r="AG46" s="27"/>
      <c r="AH46" s="26"/>
      <c r="AI46" s="3"/>
      <c r="AJ46" s="27"/>
      <c r="AL46" s="28"/>
      <c r="AM46" s="28"/>
      <c r="AN46" s="3">
        <v>0.015</v>
      </c>
      <c r="AO46" s="3">
        <v>0.5</v>
      </c>
      <c r="AP46" s="3">
        <f t="shared" si="32"/>
        <v>0.0075</v>
      </c>
      <c r="AQ46" s="1">
        <f t="shared" si="33"/>
        <v>0.0281248152068568</v>
      </c>
      <c r="AR46" s="30">
        <f t="shared" si="34"/>
        <v>7.70910416666667</v>
      </c>
      <c r="AS46" s="1">
        <f t="shared" si="35"/>
        <v>0.18</v>
      </c>
      <c r="AT46" s="2">
        <f t="shared" si="39"/>
        <v>239.815287671232</v>
      </c>
      <c r="AU46" s="1">
        <f t="shared" si="36"/>
        <v>62707.2512863365</v>
      </c>
    </row>
    <row r="47" s="1" customFormat="1" spans="1:47">
      <c r="A47" s="13"/>
      <c r="B47" s="13"/>
      <c r="C47" s="16">
        <v>5</v>
      </c>
      <c r="D47" s="21">
        <v>15.9156774193548</v>
      </c>
      <c r="E47" s="20">
        <f t="shared" si="37"/>
        <v>12.9503333333333</v>
      </c>
      <c r="F47" s="16" t="s">
        <v>75</v>
      </c>
      <c r="G47" s="13">
        <v>6</v>
      </c>
      <c r="H47" s="18">
        <f t="shared" si="21"/>
        <v>15.9156774193548</v>
      </c>
      <c r="I47" s="18">
        <f t="shared" si="22"/>
        <v>289.065677419355</v>
      </c>
      <c r="J47" s="18">
        <f t="shared" si="23"/>
        <v>0.124043983622961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8"/>
        <v>0.159492160969254</v>
      </c>
      <c r="P47" s="18">
        <f t="shared" si="26"/>
        <v>0.0197840430032608</v>
      </c>
      <c r="Q47" s="25">
        <f t="shared" si="27"/>
        <v>0.00356112774058694</v>
      </c>
      <c r="R47" s="18">
        <f t="shared" si="28"/>
        <v>0.0138763875</v>
      </c>
      <c r="S47" s="26">
        <f t="shared" si="29"/>
        <v>0.256632191958242</v>
      </c>
      <c r="T47" s="3">
        <v>0.01</v>
      </c>
      <c r="U47" s="27">
        <f t="shared" si="30"/>
        <v>0.00256632191958242</v>
      </c>
      <c r="V47" s="26"/>
      <c r="W47" s="3"/>
      <c r="X47" s="27"/>
      <c r="Y47" s="29">
        <v>0.04</v>
      </c>
      <c r="Z47" s="3">
        <v>0.49</v>
      </c>
      <c r="AA47" s="28">
        <f t="shared" si="31"/>
        <v>0.0196</v>
      </c>
      <c r="AB47" s="3"/>
      <c r="AC47" s="3"/>
      <c r="AD47" s="28"/>
      <c r="AE47" s="26"/>
      <c r="AF47" s="3"/>
      <c r="AG47" s="27"/>
      <c r="AH47" s="26"/>
      <c r="AI47" s="3"/>
      <c r="AJ47" s="27"/>
      <c r="AK47" s="28"/>
      <c r="AL47" s="28"/>
      <c r="AM47" s="28"/>
      <c r="AN47" s="3">
        <v>0.015</v>
      </c>
      <c r="AO47" s="3">
        <v>0.5</v>
      </c>
      <c r="AP47" s="3">
        <f t="shared" si="32"/>
        <v>0.0075</v>
      </c>
      <c r="AQ47" s="1">
        <f t="shared" si="33"/>
        <v>0.0296663219195824</v>
      </c>
      <c r="AR47" s="30">
        <f t="shared" si="34"/>
        <v>7.70910416666667</v>
      </c>
      <c r="AS47" s="1">
        <f t="shared" si="35"/>
        <v>0.18</v>
      </c>
      <c r="AT47" s="2">
        <f t="shared" si="39"/>
        <v>239.815287671232</v>
      </c>
      <c r="AU47" s="1">
        <f t="shared" si="36"/>
        <v>66144.2036034807</v>
      </c>
    </row>
    <row r="48" s="1" customFormat="1" spans="1:47">
      <c r="A48" s="13"/>
      <c r="B48" s="13"/>
      <c r="C48" s="16">
        <v>6</v>
      </c>
      <c r="D48" s="21">
        <v>19.5965</v>
      </c>
      <c r="E48" s="20">
        <f t="shared" si="37"/>
        <v>15.9156774193548</v>
      </c>
      <c r="F48" s="16" t="s">
        <v>73</v>
      </c>
      <c r="G48" s="13">
        <v>7</v>
      </c>
      <c r="H48" s="18">
        <f t="shared" si="21"/>
        <v>19.5965</v>
      </c>
      <c r="I48" s="18">
        <f t="shared" si="22"/>
        <v>292.7465</v>
      </c>
      <c r="J48" s="18">
        <f t="shared" si="23"/>
        <v>0.189455606833342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8"/>
        <v>0.21679915963266</v>
      </c>
      <c r="P48" s="18">
        <f t="shared" si="26"/>
        <v>0.0410738163491642</v>
      </c>
      <c r="Q48" s="25">
        <f t="shared" si="27"/>
        <v>0.00739328694284955</v>
      </c>
      <c r="R48" s="18">
        <f t="shared" si="28"/>
        <v>0.0138763875</v>
      </c>
      <c r="S48" s="26">
        <f t="shared" si="29"/>
        <v>0.532796229771585</v>
      </c>
      <c r="T48" s="3">
        <v>0.01</v>
      </c>
      <c r="U48" s="27">
        <f t="shared" si="30"/>
        <v>0.00532796229771585</v>
      </c>
      <c r="V48" s="26"/>
      <c r="W48" s="3"/>
      <c r="X48" s="27"/>
      <c r="Y48" s="29">
        <v>0.04</v>
      </c>
      <c r="Z48" s="3">
        <v>0.49</v>
      </c>
      <c r="AA48" s="28">
        <f t="shared" si="31"/>
        <v>0.0196</v>
      </c>
      <c r="AB48" s="3"/>
      <c r="AC48" s="3"/>
      <c r="AD48" s="28"/>
      <c r="AE48" s="26"/>
      <c r="AF48" s="3"/>
      <c r="AG48" s="27"/>
      <c r="AH48" s="26"/>
      <c r="AI48" s="3"/>
      <c r="AJ48" s="27"/>
      <c r="AL48" s="28"/>
      <c r="AM48" s="28"/>
      <c r="AN48" s="3">
        <v>0.015</v>
      </c>
      <c r="AO48" s="3">
        <v>0.5</v>
      </c>
      <c r="AP48" s="3">
        <f t="shared" si="32"/>
        <v>0.0075</v>
      </c>
      <c r="AQ48" s="1">
        <f t="shared" si="33"/>
        <v>0.0324279622977158</v>
      </c>
      <c r="AR48" s="30">
        <f t="shared" si="34"/>
        <v>7.70910416666667</v>
      </c>
      <c r="AS48" s="1">
        <f t="shared" si="35"/>
        <v>0.18</v>
      </c>
      <c r="AT48" s="2">
        <f t="shared" si="39"/>
        <v>239.815287671232</v>
      </c>
      <c r="AU48" s="1">
        <f t="shared" si="36"/>
        <v>72301.5730254809</v>
      </c>
    </row>
    <row r="49" s="1" customFormat="1" spans="1:47">
      <c r="A49" s="13"/>
      <c r="B49" s="13"/>
      <c r="C49" s="16">
        <v>7</v>
      </c>
      <c r="D49" s="21">
        <v>23.6423225806452</v>
      </c>
      <c r="E49" s="20">
        <f t="shared" si="37"/>
        <v>19.5965</v>
      </c>
      <c r="F49" s="16" t="s">
        <v>73</v>
      </c>
      <c r="G49" s="13">
        <v>8</v>
      </c>
      <c r="H49" s="18">
        <f t="shared" si="21"/>
        <v>23.6423225806452</v>
      </c>
      <c r="I49" s="18">
        <f t="shared" si="22"/>
        <v>296.792322580645</v>
      </c>
      <c r="J49" s="18">
        <f t="shared" si="23"/>
        <v>0.29813645858181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8"/>
        <v>0.252816384950162</v>
      </c>
      <c r="P49" s="18">
        <f t="shared" si="26"/>
        <v>0.075373781680497</v>
      </c>
      <c r="Q49" s="25">
        <f t="shared" si="27"/>
        <v>0.0135672807024895</v>
      </c>
      <c r="R49" s="18">
        <f t="shared" si="28"/>
        <v>0.0138763875</v>
      </c>
      <c r="S49" s="26">
        <f t="shared" si="29"/>
        <v>0.977724260185834</v>
      </c>
      <c r="T49" s="3">
        <v>0.01</v>
      </c>
      <c r="U49" s="27">
        <f t="shared" si="30"/>
        <v>0.00977724260185834</v>
      </c>
      <c r="V49" s="26"/>
      <c r="W49" s="3"/>
      <c r="X49" s="27"/>
      <c r="Y49" s="29">
        <v>0.04</v>
      </c>
      <c r="Z49" s="3">
        <v>0.49</v>
      </c>
      <c r="AA49" s="28">
        <f t="shared" si="31"/>
        <v>0.0196</v>
      </c>
      <c r="AB49" s="3"/>
      <c r="AC49" s="3"/>
      <c r="AD49" s="28"/>
      <c r="AE49" s="26"/>
      <c r="AF49" s="3"/>
      <c r="AG49" s="27"/>
      <c r="AH49" s="26"/>
      <c r="AI49" s="3"/>
      <c r="AJ49" s="27"/>
      <c r="AK49" s="28"/>
      <c r="AL49" s="28"/>
      <c r="AM49" s="28"/>
      <c r="AN49" s="3">
        <v>0.015</v>
      </c>
      <c r="AO49" s="3">
        <v>0.5</v>
      </c>
      <c r="AP49" s="3">
        <f t="shared" si="32"/>
        <v>0.0075</v>
      </c>
      <c r="AQ49" s="1">
        <f t="shared" si="33"/>
        <v>0.0368772426018583</v>
      </c>
      <c r="AR49" s="30">
        <f t="shared" si="34"/>
        <v>7.70910416666667</v>
      </c>
      <c r="AS49" s="1">
        <f t="shared" si="35"/>
        <v>0.18</v>
      </c>
      <c r="AT49" s="2">
        <f t="shared" si="39"/>
        <v>239.815287671232</v>
      </c>
      <c r="AU49" s="1">
        <f t="shared" si="36"/>
        <v>82221.7142254554</v>
      </c>
    </row>
    <row r="50" s="1" customFormat="1" spans="1:47">
      <c r="A50" s="13"/>
      <c r="B50" s="13"/>
      <c r="C50" s="16">
        <v>8</v>
      </c>
      <c r="D50" s="21">
        <v>23.0371612903226</v>
      </c>
      <c r="E50" s="20">
        <f t="shared" si="37"/>
        <v>23.6423225806452</v>
      </c>
      <c r="F50" s="16" t="s">
        <v>73</v>
      </c>
      <c r="G50" s="13">
        <v>9</v>
      </c>
      <c r="H50" s="18">
        <f t="shared" si="21"/>
        <v>23.0371612903226</v>
      </c>
      <c r="I50" s="18">
        <f t="shared" si="22"/>
        <v>296.187161290323</v>
      </c>
      <c r="J50" s="18">
        <f t="shared" si="23"/>
        <v>0.27880747297746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8"/>
        <v>0.254533644936332</v>
      </c>
      <c r="P50" s="18">
        <f t="shared" si="26"/>
        <v>0.0709658823324408</v>
      </c>
      <c r="Q50" s="25">
        <f t="shared" si="27"/>
        <v>0.0127738588198393</v>
      </c>
      <c r="R50" s="18">
        <f t="shared" si="28"/>
        <v>0.0138763875</v>
      </c>
      <c r="S50" s="26">
        <f t="shared" si="29"/>
        <v>0.920546418860049</v>
      </c>
      <c r="T50" s="3">
        <v>0.01</v>
      </c>
      <c r="U50" s="27">
        <f t="shared" si="30"/>
        <v>0.00920546418860049</v>
      </c>
      <c r="V50" s="26"/>
      <c r="W50" s="3"/>
      <c r="X50" s="27"/>
      <c r="Y50" s="29">
        <v>0.04</v>
      </c>
      <c r="Z50" s="3">
        <v>0.49</v>
      </c>
      <c r="AA50" s="28">
        <f t="shared" si="31"/>
        <v>0.0196</v>
      </c>
      <c r="AB50" s="3"/>
      <c r="AC50" s="3"/>
      <c r="AD50" s="28"/>
      <c r="AE50" s="26"/>
      <c r="AF50" s="3"/>
      <c r="AG50" s="27"/>
      <c r="AH50" s="26"/>
      <c r="AI50" s="3"/>
      <c r="AJ50" s="27"/>
      <c r="AL50" s="28"/>
      <c r="AM50" s="28"/>
      <c r="AN50" s="3">
        <v>0.015</v>
      </c>
      <c r="AO50" s="3">
        <v>0.5</v>
      </c>
      <c r="AP50" s="3">
        <f t="shared" si="32"/>
        <v>0.0075</v>
      </c>
      <c r="AQ50" s="1">
        <f t="shared" si="33"/>
        <v>0.0363054641886005</v>
      </c>
      <c r="AR50" s="30">
        <f t="shared" si="34"/>
        <v>7.70910416666667</v>
      </c>
      <c r="AS50" s="1">
        <f t="shared" si="35"/>
        <v>0.18</v>
      </c>
      <c r="AT50" s="2">
        <f t="shared" si="39"/>
        <v>239.815287671232</v>
      </c>
      <c r="AU50" s="1">
        <f t="shared" si="36"/>
        <v>80946.8737553384</v>
      </c>
    </row>
    <row r="51" s="1" customFormat="1" spans="1:47">
      <c r="A51" s="13"/>
      <c r="B51" s="13"/>
      <c r="C51" s="16">
        <v>9</v>
      </c>
      <c r="D51" s="21">
        <v>22.5418666666667</v>
      </c>
      <c r="E51" s="20">
        <f t="shared" si="37"/>
        <v>23.0371612903226</v>
      </c>
      <c r="F51" s="16" t="s">
        <v>73</v>
      </c>
      <c r="G51" s="13">
        <v>10</v>
      </c>
      <c r="H51" s="18">
        <f t="shared" si="21"/>
        <v>22.5418666666667</v>
      </c>
      <c r="I51" s="18">
        <f t="shared" si="22"/>
        <v>295.691866666667</v>
      </c>
      <c r="J51" s="18">
        <f t="shared" si="23"/>
        <v>0.263870042887506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8"/>
        <v>0.260658804270558</v>
      </c>
      <c r="P51" s="18">
        <f t="shared" si="26"/>
        <v>0.0687800498618781</v>
      </c>
      <c r="Q51" s="25">
        <f t="shared" si="27"/>
        <v>0.0123804089751381</v>
      </c>
      <c r="R51" s="18">
        <f t="shared" si="28"/>
        <v>0.0138763875</v>
      </c>
      <c r="S51" s="26">
        <f t="shared" si="29"/>
        <v>0.89219250868701</v>
      </c>
      <c r="T51" s="3">
        <v>0.01</v>
      </c>
      <c r="U51" s="27">
        <f t="shared" si="30"/>
        <v>0.0089219250868701</v>
      </c>
      <c r="V51" s="26"/>
      <c r="W51" s="3"/>
      <c r="X51" s="27"/>
      <c r="Y51" s="29">
        <v>0.04</v>
      </c>
      <c r="Z51" s="3">
        <v>0.49</v>
      </c>
      <c r="AA51" s="28">
        <f t="shared" si="31"/>
        <v>0.0196</v>
      </c>
      <c r="AB51" s="3"/>
      <c r="AC51" s="3"/>
      <c r="AD51" s="28"/>
      <c r="AE51" s="26"/>
      <c r="AF51" s="3"/>
      <c r="AG51" s="27"/>
      <c r="AH51" s="26"/>
      <c r="AI51" s="3"/>
      <c r="AJ51" s="27"/>
      <c r="AK51" s="28"/>
      <c r="AL51" s="28"/>
      <c r="AM51" s="28"/>
      <c r="AN51" s="3">
        <v>0.015</v>
      </c>
      <c r="AO51" s="3">
        <v>0.5</v>
      </c>
      <c r="AP51" s="3">
        <f t="shared" si="32"/>
        <v>0.0075</v>
      </c>
      <c r="AQ51" s="1">
        <f t="shared" si="33"/>
        <v>0.0360219250868701</v>
      </c>
      <c r="AR51" s="30">
        <f t="shared" si="34"/>
        <v>7.70910416666667</v>
      </c>
      <c r="AS51" s="1">
        <f t="shared" si="35"/>
        <v>0.18</v>
      </c>
      <c r="AT51" s="2">
        <f t="shared" si="39"/>
        <v>239.815287671232</v>
      </c>
      <c r="AU51" s="1">
        <f t="shared" si="36"/>
        <v>80314.6933278071</v>
      </c>
    </row>
    <row r="52" s="1" customFormat="1" spans="1:47">
      <c r="A52" s="13"/>
      <c r="B52" s="13"/>
      <c r="C52" s="16">
        <v>10</v>
      </c>
      <c r="D52" s="21">
        <v>20.6649032258065</v>
      </c>
      <c r="E52" s="20">
        <f t="shared" si="37"/>
        <v>22.5418666666667</v>
      </c>
      <c r="F52" s="16" t="s">
        <v>73</v>
      </c>
      <c r="G52" s="13">
        <v>11</v>
      </c>
      <c r="H52" s="18">
        <f t="shared" si="21"/>
        <v>20.6649032258065</v>
      </c>
      <c r="I52" s="18">
        <f t="shared" si="22"/>
        <v>293.814903225806</v>
      </c>
      <c r="J52" s="18">
        <f t="shared" si="23"/>
        <v>0.213812409026248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0.182284816688246</v>
      </c>
      <c r="O52" s="18">
        <f t="shared" si="38"/>
        <v>0.0866849793871006</v>
      </c>
      <c r="P52" s="18">
        <f t="shared" si="26"/>
        <v>0.0185343242691466</v>
      </c>
      <c r="Q52" s="25">
        <f t="shared" si="27"/>
        <v>0.00333617836844639</v>
      </c>
      <c r="R52" s="18">
        <f t="shared" si="28"/>
        <v>0.0138763875</v>
      </c>
      <c r="S52" s="26">
        <f t="shared" si="29"/>
        <v>0.240421245691387</v>
      </c>
      <c r="T52" s="3">
        <v>0.01</v>
      </c>
      <c r="U52" s="27">
        <f t="shared" si="30"/>
        <v>0.00240421245691387</v>
      </c>
      <c r="V52" s="26"/>
      <c r="W52" s="3"/>
      <c r="X52" s="27"/>
      <c r="Y52" s="29">
        <v>0.04</v>
      </c>
      <c r="Z52" s="3">
        <v>0.49</v>
      </c>
      <c r="AA52" s="28">
        <f t="shared" si="31"/>
        <v>0.0196</v>
      </c>
      <c r="AB52" s="3"/>
      <c r="AC52" s="3"/>
      <c r="AD52" s="28"/>
      <c r="AE52" s="26"/>
      <c r="AF52" s="3"/>
      <c r="AG52" s="27"/>
      <c r="AH52" s="26"/>
      <c r="AI52" s="3"/>
      <c r="AJ52" s="27"/>
      <c r="AL52" s="28"/>
      <c r="AM52" s="28"/>
      <c r="AN52" s="3">
        <v>0.015</v>
      </c>
      <c r="AO52" s="3">
        <v>0.5</v>
      </c>
      <c r="AP52" s="3">
        <f t="shared" si="32"/>
        <v>0.0075</v>
      </c>
      <c r="AQ52" s="1">
        <f t="shared" si="33"/>
        <v>0.0295042124569139</v>
      </c>
      <c r="AR52" s="30">
        <f t="shared" si="34"/>
        <v>7.70910416666667</v>
      </c>
      <c r="AS52" s="1">
        <f t="shared" si="35"/>
        <v>0.18</v>
      </c>
      <c r="AT52" s="2">
        <f t="shared" si="39"/>
        <v>239.815287671232</v>
      </c>
      <c r="AU52" s="1">
        <f t="shared" si="36"/>
        <v>65782.7634042586</v>
      </c>
    </row>
    <row r="53" s="1" customFormat="1" spans="1:48">
      <c r="A53" s="13"/>
      <c r="B53" s="13"/>
      <c r="C53" s="16">
        <v>11</v>
      </c>
      <c r="D53" s="21">
        <v>16.2766666666667</v>
      </c>
      <c r="E53" s="20">
        <f t="shared" si="37"/>
        <v>20.6649032258065</v>
      </c>
      <c r="F53" s="16" t="s">
        <v>75</v>
      </c>
      <c r="G53" s="13">
        <v>12</v>
      </c>
      <c r="H53" s="18">
        <f t="shared" si="21"/>
        <v>16.2766666666667</v>
      </c>
      <c r="I53" s="18">
        <f t="shared" si="22"/>
        <v>289.426666666667</v>
      </c>
      <c r="J53" s="18">
        <f t="shared" si="23"/>
        <v>0.129366358084225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8"/>
        <v>0.145241696784621</v>
      </c>
      <c r="P53" s="18">
        <f t="shared" si="26"/>
        <v>0.0187893893549997</v>
      </c>
      <c r="Q53" s="25">
        <f t="shared" si="27"/>
        <v>0.00338209008389994</v>
      </c>
      <c r="R53" s="18">
        <f t="shared" si="28"/>
        <v>0.0138763875</v>
      </c>
      <c r="S53" s="26">
        <f t="shared" si="29"/>
        <v>0.243729867294347</v>
      </c>
      <c r="T53" s="3">
        <v>0.01</v>
      </c>
      <c r="U53" s="27">
        <f t="shared" si="30"/>
        <v>0.00243729867294347</v>
      </c>
      <c r="V53" s="26"/>
      <c r="W53" s="3"/>
      <c r="X53" s="27"/>
      <c r="Y53" s="29">
        <v>0.04</v>
      </c>
      <c r="Z53" s="3">
        <v>0.49</v>
      </c>
      <c r="AA53" s="28">
        <f t="shared" si="31"/>
        <v>0.0196</v>
      </c>
      <c r="AB53" s="3"/>
      <c r="AC53" s="3"/>
      <c r="AD53" s="28"/>
      <c r="AE53" s="26"/>
      <c r="AF53" s="3"/>
      <c r="AG53" s="27"/>
      <c r="AH53" s="26"/>
      <c r="AI53" s="3"/>
      <c r="AJ53" s="27"/>
      <c r="AK53" s="28"/>
      <c r="AL53" s="28"/>
      <c r="AM53" s="28"/>
      <c r="AN53" s="3">
        <v>0.015</v>
      </c>
      <c r="AO53" s="3">
        <v>0.5</v>
      </c>
      <c r="AP53" s="3">
        <f t="shared" si="32"/>
        <v>0.0075</v>
      </c>
      <c r="AQ53" s="1">
        <f t="shared" si="33"/>
        <v>0.0295372986729435</v>
      </c>
      <c r="AR53" s="30">
        <f t="shared" si="34"/>
        <v>7.70910416666667</v>
      </c>
      <c r="AS53" s="1">
        <f t="shared" si="35"/>
        <v>0.18</v>
      </c>
      <c r="AT53" s="2">
        <f t="shared" si="39"/>
        <v>239.815287671232</v>
      </c>
      <c r="AU53" s="1">
        <f t="shared" si="36"/>
        <v>65856.5326236267</v>
      </c>
      <c r="AV53" s="1">
        <f>SUM(AU42:AU53)</f>
        <v>721038.502889877</v>
      </c>
    </row>
    <row r="54" s="1" customFormat="1" spans="1:46">
      <c r="A54" s="13"/>
      <c r="B54" s="13"/>
      <c r="C54" s="16">
        <v>12</v>
      </c>
      <c r="D54" s="21">
        <v>13.8653225806452</v>
      </c>
      <c r="E54" s="20">
        <f t="shared" si="37"/>
        <v>16.2766666666667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27">
      <c r="S56" s="24" t="s">
        <v>43</v>
      </c>
      <c r="T56" s="24"/>
      <c r="U56" s="24"/>
      <c r="V56" s="24" t="s">
        <v>44</v>
      </c>
      <c r="W56" s="24" t="s">
        <v>45</v>
      </c>
      <c r="X56" s="24" t="s">
        <v>46</v>
      </c>
      <c r="Y56" s="24" t="s">
        <v>47</v>
      </c>
      <c r="Z56" s="24" t="s">
        <v>48</v>
      </c>
      <c r="AA56" s="24" t="s">
        <v>49</v>
      </c>
    </row>
    <row r="57" s="1" customFormat="1" spans="1:32">
      <c r="A57" s="15" t="s">
        <v>11</v>
      </c>
      <c r="B57" s="15"/>
      <c r="C57" s="16" t="s">
        <v>51</v>
      </c>
      <c r="D57" s="16" t="s">
        <v>52</v>
      </c>
      <c r="E57" s="16" t="s">
        <v>53</v>
      </c>
      <c r="F57" s="16" t="s">
        <v>54</v>
      </c>
      <c r="G57" s="13" t="s">
        <v>51</v>
      </c>
      <c r="H57" s="13" t="s">
        <v>53</v>
      </c>
      <c r="I57" s="13" t="s">
        <v>55</v>
      </c>
      <c r="J57" s="13" t="s">
        <v>56</v>
      </c>
      <c r="K57" s="23" t="s">
        <v>57</v>
      </c>
      <c r="L57" s="23" t="s">
        <v>58</v>
      </c>
      <c r="M57" s="13" t="s">
        <v>59</v>
      </c>
      <c r="N57" s="23" t="s">
        <v>60</v>
      </c>
      <c r="O57" s="13" t="s">
        <v>61</v>
      </c>
      <c r="P57" s="13" t="s">
        <v>62</v>
      </c>
      <c r="Q57" s="23" t="s">
        <v>63</v>
      </c>
      <c r="R57" s="23" t="s">
        <v>64</v>
      </c>
      <c r="S57" s="4" t="s">
        <v>65</v>
      </c>
      <c r="T57" s="3" t="s">
        <v>66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</row>
    <row r="58" s="1" customFormat="1" spans="1:32">
      <c r="A58" s="13" t="s">
        <v>71</v>
      </c>
      <c r="B58" s="13">
        <f>F7</f>
        <v>122.786</v>
      </c>
      <c r="C58" s="16" t="s">
        <v>72</v>
      </c>
      <c r="D58" s="17">
        <v>6</v>
      </c>
      <c r="E58" s="16"/>
      <c r="F58" s="16"/>
      <c r="G58" s="13">
        <v>1</v>
      </c>
      <c r="H58" s="18">
        <f t="shared" ref="H58:H69" si="40">E59</f>
        <v>6</v>
      </c>
      <c r="I58" s="18">
        <f t="shared" ref="I58:I69" si="41">H58+273.15</f>
        <v>279.15</v>
      </c>
      <c r="J58" s="18">
        <f t="shared" ref="J58:J69" si="42">EXP(($C$16*(I58-$C$14))/($C$17*I58*$C$14))</f>
        <v>0.0374932232426917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73</v>
      </c>
      <c r="N58" s="13"/>
      <c r="O58" s="18">
        <f>L58</f>
        <v>2.762685</v>
      </c>
      <c r="P58" s="18">
        <f t="shared" ref="P58:P69" si="45">O58*J58</f>
        <v>0.103581965454236</v>
      </c>
      <c r="Q58" s="25">
        <f t="shared" ref="Q58:Q69" si="46">P58*$B$60</f>
        <v>0.0466118844544061</v>
      </c>
      <c r="R58" s="18">
        <f t="shared" ref="R58:R69" si="47">L58*$B$60</f>
        <v>1.24320825</v>
      </c>
      <c r="S58" s="26">
        <f t="shared" ref="S58:S69" si="48">Q58/R58</f>
        <v>0.0374932232426917</v>
      </c>
      <c r="T58" s="3">
        <v>0.27</v>
      </c>
      <c r="U58" s="27">
        <f t="shared" ref="U58:U69" si="49">S58*T58</f>
        <v>0.0101231702755268</v>
      </c>
      <c r="V58" s="3">
        <v>180.9</v>
      </c>
      <c r="W58" s="28">
        <v>6</v>
      </c>
      <c r="X58" s="28">
        <v>3</v>
      </c>
      <c r="Y58" s="28">
        <v>0.3</v>
      </c>
      <c r="Z58" s="28">
        <v>6</v>
      </c>
      <c r="AA58" s="3">
        <v>30.2</v>
      </c>
      <c r="AB58" s="2">
        <f t="shared" ref="AB58:AB69" si="50">U58*0.67*AD58+(V58+W58+X58+Y58+Z58+AA58)/1000</f>
        <v>0.229452135838071</v>
      </c>
      <c r="AC58" s="30">
        <f t="shared" ref="AC58:AC69" si="51">$B$58/12</f>
        <v>10.2321666666667</v>
      </c>
      <c r="AD58" s="1">
        <f t="shared" ref="AD58:AD69" si="52">$B$60</f>
        <v>0.45</v>
      </c>
      <c r="AE58" s="31">
        <f t="shared" ref="AE58:AE69" si="53">$E$7/12</f>
        <v>413.541478404653</v>
      </c>
      <c r="AF58" s="1">
        <f t="shared" ref="AF58:AF69" si="54">AE58*10000*AC58*AB58</f>
        <v>9709095.79749192</v>
      </c>
    </row>
    <row r="59" s="1" customFormat="1" spans="1:32">
      <c r="A59" s="13" t="s">
        <v>74</v>
      </c>
      <c r="B59" s="13">
        <v>27</v>
      </c>
      <c r="C59" s="16">
        <v>1</v>
      </c>
      <c r="D59" s="19">
        <v>11.0205483870968</v>
      </c>
      <c r="E59" s="20">
        <f t="shared" ref="E59:E70" si="55">D58</f>
        <v>6</v>
      </c>
      <c r="F59" s="16" t="s">
        <v>73</v>
      </c>
      <c r="G59" s="13">
        <v>2</v>
      </c>
      <c r="H59" s="18">
        <f t="shared" si="40"/>
        <v>11.0205483870968</v>
      </c>
      <c r="I59" s="18">
        <f t="shared" si="41"/>
        <v>284.170548387097</v>
      </c>
      <c r="J59" s="18">
        <f t="shared" si="42"/>
        <v>0.0694356680579103</v>
      </c>
      <c r="K59" s="18">
        <f t="shared" si="43"/>
        <v>10.2321666666667</v>
      </c>
      <c r="L59" s="18">
        <f t="shared" si="44"/>
        <v>2.762685</v>
      </c>
      <c r="M59" s="13" t="s">
        <v>73</v>
      </c>
      <c r="N59" s="13"/>
      <c r="O59" s="18">
        <f t="shared" ref="O59:O69" si="56">L59+O58-P58-N59</f>
        <v>5.42178803454576</v>
      </c>
      <c r="P59" s="18">
        <f t="shared" si="45"/>
        <v>0.376465474247069</v>
      </c>
      <c r="Q59" s="25">
        <f t="shared" si="46"/>
        <v>0.169409463411181</v>
      </c>
      <c r="R59" s="18">
        <f t="shared" si="47"/>
        <v>1.24320825</v>
      </c>
      <c r="S59" s="26">
        <f t="shared" si="48"/>
        <v>0.13626796911232</v>
      </c>
      <c r="T59" s="3">
        <v>0.27</v>
      </c>
      <c r="U59" s="27">
        <f t="shared" si="49"/>
        <v>0.0367923516603264</v>
      </c>
      <c r="V59" s="3">
        <v>180.9</v>
      </c>
      <c r="W59" s="28">
        <v>6</v>
      </c>
      <c r="X59" s="28">
        <v>3</v>
      </c>
      <c r="Y59" s="28">
        <v>0.3</v>
      </c>
      <c r="Z59" s="28">
        <v>6</v>
      </c>
      <c r="AA59" s="3">
        <v>30.2</v>
      </c>
      <c r="AB59" s="2">
        <f t="shared" si="50"/>
        <v>0.237492894025588</v>
      </c>
      <c r="AC59" s="30">
        <f t="shared" si="51"/>
        <v>10.2321666666667</v>
      </c>
      <c r="AD59" s="1">
        <f t="shared" si="52"/>
        <v>0.45</v>
      </c>
      <c r="AE59" s="31">
        <f t="shared" si="53"/>
        <v>413.541478404653</v>
      </c>
      <c r="AF59" s="1">
        <f t="shared" si="54"/>
        <v>10049334.4762121</v>
      </c>
    </row>
    <row r="60" s="1" customFormat="1" spans="1:32">
      <c r="A60" s="13" t="s">
        <v>36</v>
      </c>
      <c r="B60" s="13">
        <v>0.45</v>
      </c>
      <c r="C60" s="16">
        <v>2</v>
      </c>
      <c r="D60" s="21">
        <v>10.0419642857143</v>
      </c>
      <c r="E60" s="20">
        <f t="shared" si="55"/>
        <v>11.0205483870968</v>
      </c>
      <c r="F60" s="16" t="s">
        <v>73</v>
      </c>
      <c r="G60" s="13">
        <v>3</v>
      </c>
      <c r="H60" s="18">
        <f t="shared" si="40"/>
        <v>10.0419642857143</v>
      </c>
      <c r="I60" s="18">
        <f t="shared" si="41"/>
        <v>283.191964285714</v>
      </c>
      <c r="J60" s="18">
        <f t="shared" si="42"/>
        <v>0.061682488724606</v>
      </c>
      <c r="K60" s="18">
        <f t="shared" si="43"/>
        <v>10.2321666666667</v>
      </c>
      <c r="L60" s="18">
        <f t="shared" si="44"/>
        <v>2.762685</v>
      </c>
      <c r="M60" s="13" t="s">
        <v>73</v>
      </c>
      <c r="N60" s="13"/>
      <c r="O60" s="18">
        <f t="shared" si="56"/>
        <v>7.80800756029869</v>
      </c>
      <c r="P60" s="18">
        <f t="shared" si="45"/>
        <v>0.481617338299762</v>
      </c>
      <c r="Q60" s="25">
        <f t="shared" si="46"/>
        <v>0.216727802234893</v>
      </c>
      <c r="R60" s="18">
        <f t="shared" si="47"/>
        <v>1.24320825</v>
      </c>
      <c r="S60" s="26">
        <f t="shared" si="48"/>
        <v>0.174329443385606</v>
      </c>
      <c r="T60" s="3">
        <v>0.27</v>
      </c>
      <c r="U60" s="27">
        <f t="shared" si="49"/>
        <v>0.0470689497141136</v>
      </c>
      <c r="V60" s="3">
        <v>180.9</v>
      </c>
      <c r="W60" s="28">
        <v>6</v>
      </c>
      <c r="X60" s="28">
        <v>3</v>
      </c>
      <c r="Y60" s="28">
        <v>0.3</v>
      </c>
      <c r="Z60" s="28">
        <v>6</v>
      </c>
      <c r="AA60" s="3">
        <v>30.2</v>
      </c>
      <c r="AB60" s="2">
        <f t="shared" si="50"/>
        <v>0.240591288338805</v>
      </c>
      <c r="AC60" s="30">
        <f t="shared" si="51"/>
        <v>10.2321666666667</v>
      </c>
      <c r="AD60" s="1">
        <f t="shared" si="52"/>
        <v>0.45</v>
      </c>
      <c r="AE60" s="31">
        <f t="shared" si="53"/>
        <v>413.541478404653</v>
      </c>
      <c r="AF60" s="1">
        <f t="shared" si="54"/>
        <v>10180440.7180239</v>
      </c>
    </row>
    <row r="61" s="1" customFormat="1" spans="1:32">
      <c r="A61" s="13"/>
      <c r="B61" s="13"/>
      <c r="C61" s="16">
        <v>3</v>
      </c>
      <c r="D61" s="21">
        <v>10.0202903225806</v>
      </c>
      <c r="E61" s="20">
        <f t="shared" si="55"/>
        <v>10.0419642857143</v>
      </c>
      <c r="F61" s="16" t="s">
        <v>73</v>
      </c>
      <c r="G61" s="13">
        <v>4</v>
      </c>
      <c r="H61" s="18">
        <f t="shared" si="40"/>
        <v>10.0202903225806</v>
      </c>
      <c r="I61" s="18">
        <f t="shared" si="41"/>
        <v>283.170290322581</v>
      </c>
      <c r="J61" s="18">
        <f t="shared" si="42"/>
        <v>0.061520376395957</v>
      </c>
      <c r="K61" s="18">
        <f t="shared" si="43"/>
        <v>10.2321666666667</v>
      </c>
      <c r="L61" s="18">
        <f t="shared" si="44"/>
        <v>2.762685</v>
      </c>
      <c r="M61" s="13" t="s">
        <v>73</v>
      </c>
      <c r="N61" s="13"/>
      <c r="O61" s="18">
        <f t="shared" si="56"/>
        <v>10.0890752219989</v>
      </c>
      <c r="P61" s="18">
        <f t="shared" si="45"/>
        <v>0.620683705144498</v>
      </c>
      <c r="Q61" s="25">
        <f t="shared" si="46"/>
        <v>0.279307667315024</v>
      </c>
      <c r="R61" s="18">
        <f t="shared" si="47"/>
        <v>1.24320825</v>
      </c>
      <c r="S61" s="26">
        <f t="shared" si="48"/>
        <v>0.224666838653157</v>
      </c>
      <c r="T61" s="3">
        <v>0.27</v>
      </c>
      <c r="U61" s="27">
        <f t="shared" si="49"/>
        <v>0.0606600464363525</v>
      </c>
      <c r="V61" s="3">
        <v>180.9</v>
      </c>
      <c r="W61" s="28">
        <v>6</v>
      </c>
      <c r="X61" s="28">
        <v>3</v>
      </c>
      <c r="Y61" s="28">
        <v>0.3</v>
      </c>
      <c r="Z61" s="28">
        <v>6</v>
      </c>
      <c r="AA61" s="3">
        <v>30.2</v>
      </c>
      <c r="AB61" s="2">
        <f t="shared" si="50"/>
        <v>0.24468900400056</v>
      </c>
      <c r="AC61" s="30">
        <f t="shared" si="51"/>
        <v>10.2321666666667</v>
      </c>
      <c r="AD61" s="1">
        <f t="shared" si="52"/>
        <v>0.45</v>
      </c>
      <c r="AE61" s="31">
        <f t="shared" si="53"/>
        <v>413.541478404653</v>
      </c>
      <c r="AF61" s="1">
        <f t="shared" si="54"/>
        <v>10353832.4965121</v>
      </c>
    </row>
    <row r="62" s="1" customFormat="1" spans="1:32">
      <c r="A62" s="13"/>
      <c r="B62" s="13"/>
      <c r="C62" s="16">
        <v>4</v>
      </c>
      <c r="D62" s="21">
        <v>12.9503333333333</v>
      </c>
      <c r="E62" s="20">
        <f t="shared" si="55"/>
        <v>10.0202903225806</v>
      </c>
      <c r="F62" s="16" t="s">
        <v>73</v>
      </c>
      <c r="G62" s="13">
        <v>5</v>
      </c>
      <c r="H62" s="18">
        <f t="shared" si="40"/>
        <v>12.9503333333333</v>
      </c>
      <c r="I62" s="18">
        <f t="shared" si="41"/>
        <v>286.100333333333</v>
      </c>
      <c r="J62" s="18">
        <f t="shared" si="42"/>
        <v>0.0874891874907346</v>
      </c>
      <c r="K62" s="18">
        <f t="shared" si="43"/>
        <v>10.2321666666667</v>
      </c>
      <c r="L62" s="18">
        <f t="shared" si="44"/>
        <v>2.762685</v>
      </c>
      <c r="M62" s="13" t="s">
        <v>75</v>
      </c>
      <c r="N62" s="18">
        <f>(O61-P61)*$C$22/100</f>
        <v>8.99497194101171</v>
      </c>
      <c r="O62" s="18">
        <f t="shared" si="56"/>
        <v>3.23610457584272</v>
      </c>
      <c r="P62" s="18">
        <f t="shared" si="45"/>
        <v>0.283124159975528</v>
      </c>
      <c r="Q62" s="25">
        <f t="shared" si="46"/>
        <v>0.127405871988988</v>
      </c>
      <c r="R62" s="18">
        <f t="shared" si="47"/>
        <v>1.24320825</v>
      </c>
      <c r="S62" s="26">
        <f t="shared" si="48"/>
        <v>0.102481520685684</v>
      </c>
      <c r="T62" s="3">
        <v>0.27</v>
      </c>
      <c r="U62" s="27">
        <f t="shared" si="49"/>
        <v>0.0276700105851346</v>
      </c>
      <c r="V62" s="3">
        <v>220.1</v>
      </c>
      <c r="W62" s="28">
        <v>12.1</v>
      </c>
      <c r="X62" s="28">
        <v>4.5</v>
      </c>
      <c r="Y62" s="28">
        <v>1.5</v>
      </c>
      <c r="Z62" s="28">
        <v>6.8</v>
      </c>
      <c r="AA62" s="3">
        <v>30.2</v>
      </c>
      <c r="AB62" s="2">
        <f t="shared" si="50"/>
        <v>0.283542508191418</v>
      </c>
      <c r="AC62" s="30">
        <f t="shared" si="51"/>
        <v>10.2321666666667</v>
      </c>
      <c r="AD62" s="1">
        <f t="shared" si="52"/>
        <v>0.45</v>
      </c>
      <c r="AE62" s="31">
        <f t="shared" si="53"/>
        <v>413.541478404653</v>
      </c>
      <c r="AF62" s="1">
        <f t="shared" si="54"/>
        <v>11997889.514676</v>
      </c>
    </row>
    <row r="63" s="1" customFormat="1" spans="1:32">
      <c r="A63" s="13"/>
      <c r="B63" s="13"/>
      <c r="C63" s="16">
        <v>5</v>
      </c>
      <c r="D63" s="21">
        <v>15.9156774193548</v>
      </c>
      <c r="E63" s="20">
        <f t="shared" si="55"/>
        <v>12.9503333333333</v>
      </c>
      <c r="F63" s="16" t="s">
        <v>75</v>
      </c>
      <c r="G63" s="13">
        <v>6</v>
      </c>
      <c r="H63" s="18">
        <f t="shared" si="40"/>
        <v>15.9156774193548</v>
      </c>
      <c r="I63" s="18">
        <f t="shared" si="41"/>
        <v>289.065677419355</v>
      </c>
      <c r="J63" s="18">
        <f t="shared" si="42"/>
        <v>0.124043983622961</v>
      </c>
      <c r="K63" s="18">
        <f t="shared" si="43"/>
        <v>10.2321666666667</v>
      </c>
      <c r="L63" s="18">
        <f t="shared" si="44"/>
        <v>2.762685</v>
      </c>
      <c r="M63" s="13" t="s">
        <v>73</v>
      </c>
      <c r="N63" s="13"/>
      <c r="O63" s="18">
        <f t="shared" si="56"/>
        <v>5.71566541586719</v>
      </c>
      <c r="P63" s="18">
        <f t="shared" si="45"/>
        <v>0.708993907240155</v>
      </c>
      <c r="Q63" s="25">
        <f t="shared" si="46"/>
        <v>0.31904725825807</v>
      </c>
      <c r="R63" s="18">
        <f t="shared" si="47"/>
        <v>1.24320825</v>
      </c>
      <c r="S63" s="26">
        <f t="shared" si="48"/>
        <v>0.256632191958242</v>
      </c>
      <c r="T63" s="3">
        <v>0.27</v>
      </c>
      <c r="U63" s="27">
        <f t="shared" si="49"/>
        <v>0.0692906918287253</v>
      </c>
      <c r="V63" s="3">
        <v>220.1</v>
      </c>
      <c r="W63" s="28">
        <v>12.1</v>
      </c>
      <c r="X63" s="28">
        <v>4.5</v>
      </c>
      <c r="Y63" s="28">
        <v>1.5</v>
      </c>
      <c r="Z63" s="28">
        <v>6.8</v>
      </c>
      <c r="AA63" s="3">
        <v>30.2</v>
      </c>
      <c r="AB63" s="2">
        <f t="shared" si="50"/>
        <v>0.296091143586361</v>
      </c>
      <c r="AC63" s="30">
        <f t="shared" si="51"/>
        <v>10.2321666666667</v>
      </c>
      <c r="AD63" s="1">
        <f t="shared" si="52"/>
        <v>0.45</v>
      </c>
      <c r="AE63" s="31">
        <f t="shared" si="53"/>
        <v>413.541478404653</v>
      </c>
      <c r="AF63" s="1">
        <f t="shared" si="54"/>
        <v>12528875.6514243</v>
      </c>
    </row>
    <row r="64" s="1" customFormat="1" spans="1:32">
      <c r="A64" s="13"/>
      <c r="B64" s="13"/>
      <c r="C64" s="16">
        <v>6</v>
      </c>
      <c r="D64" s="21">
        <v>19.5965</v>
      </c>
      <c r="E64" s="20">
        <f t="shared" si="55"/>
        <v>15.9156774193548</v>
      </c>
      <c r="F64" s="16" t="s">
        <v>73</v>
      </c>
      <c r="G64" s="13">
        <v>7</v>
      </c>
      <c r="H64" s="18">
        <f t="shared" si="40"/>
        <v>19.5965</v>
      </c>
      <c r="I64" s="18">
        <f t="shared" si="41"/>
        <v>292.7465</v>
      </c>
      <c r="J64" s="18">
        <f t="shared" si="42"/>
        <v>0.189455606833342</v>
      </c>
      <c r="K64" s="18">
        <f t="shared" si="43"/>
        <v>10.2321666666667</v>
      </c>
      <c r="L64" s="18">
        <f t="shared" si="44"/>
        <v>2.762685</v>
      </c>
      <c r="M64" s="13" t="s">
        <v>73</v>
      </c>
      <c r="N64" s="13"/>
      <c r="O64" s="18">
        <f t="shared" si="56"/>
        <v>7.76935650862704</v>
      </c>
      <c r="P64" s="18">
        <f t="shared" si="45"/>
        <v>1.47194815204651</v>
      </c>
      <c r="Q64" s="25">
        <f t="shared" si="46"/>
        <v>0.66237666842093</v>
      </c>
      <c r="R64" s="18">
        <f t="shared" si="47"/>
        <v>1.24320825</v>
      </c>
      <c r="S64" s="26">
        <f t="shared" si="48"/>
        <v>0.532796229771585</v>
      </c>
      <c r="T64" s="3">
        <v>0.27</v>
      </c>
      <c r="U64" s="27">
        <f t="shared" si="49"/>
        <v>0.143854982038328</v>
      </c>
      <c r="V64" s="3">
        <v>220.1</v>
      </c>
      <c r="W64" s="28">
        <v>12.1</v>
      </c>
      <c r="X64" s="28">
        <v>4.5</v>
      </c>
      <c r="Y64" s="28">
        <v>1.5</v>
      </c>
      <c r="Z64" s="28">
        <v>6.8</v>
      </c>
      <c r="AA64" s="3">
        <v>30.2</v>
      </c>
      <c r="AB64" s="2">
        <f t="shared" si="50"/>
        <v>0.318572277084556</v>
      </c>
      <c r="AC64" s="30">
        <f t="shared" si="51"/>
        <v>10.2321666666667</v>
      </c>
      <c r="AD64" s="1">
        <f t="shared" si="52"/>
        <v>0.45</v>
      </c>
      <c r="AE64" s="31">
        <f t="shared" si="53"/>
        <v>413.541478404653</v>
      </c>
      <c r="AF64" s="1">
        <f t="shared" si="54"/>
        <v>13480148.0288766</v>
      </c>
    </row>
    <row r="65" s="1" customFormat="1" spans="1:32">
      <c r="A65" s="13"/>
      <c r="B65" s="13"/>
      <c r="C65" s="16">
        <v>7</v>
      </c>
      <c r="D65" s="21">
        <v>23.6423225806452</v>
      </c>
      <c r="E65" s="20">
        <f t="shared" si="55"/>
        <v>19.5965</v>
      </c>
      <c r="F65" s="16" t="s">
        <v>73</v>
      </c>
      <c r="G65" s="13">
        <v>8</v>
      </c>
      <c r="H65" s="18">
        <f t="shared" si="40"/>
        <v>23.6423225806452</v>
      </c>
      <c r="I65" s="18">
        <f t="shared" si="41"/>
        <v>296.792322580645</v>
      </c>
      <c r="J65" s="18">
        <f t="shared" si="42"/>
        <v>0.29813645858181</v>
      </c>
      <c r="K65" s="18">
        <f t="shared" si="43"/>
        <v>10.2321666666667</v>
      </c>
      <c r="L65" s="18">
        <f t="shared" si="44"/>
        <v>2.762685</v>
      </c>
      <c r="M65" s="13" t="s">
        <v>73</v>
      </c>
      <c r="N65" s="13"/>
      <c r="O65" s="18">
        <f t="shared" si="56"/>
        <v>9.06009335658053</v>
      </c>
      <c r="P65" s="18">
        <f t="shared" si="45"/>
        <v>2.7011441477515</v>
      </c>
      <c r="Q65" s="25">
        <f t="shared" si="46"/>
        <v>1.21551486648818</v>
      </c>
      <c r="R65" s="18">
        <f t="shared" si="47"/>
        <v>1.24320825</v>
      </c>
      <c r="S65" s="26">
        <f t="shared" si="48"/>
        <v>0.977724260185835</v>
      </c>
      <c r="T65" s="3">
        <v>0.27</v>
      </c>
      <c r="U65" s="27">
        <f t="shared" si="49"/>
        <v>0.263985550250175</v>
      </c>
      <c r="V65" s="3">
        <v>220.1</v>
      </c>
      <c r="W65" s="28">
        <v>12.1</v>
      </c>
      <c r="X65" s="28">
        <v>4.5</v>
      </c>
      <c r="Y65" s="28">
        <v>1.5</v>
      </c>
      <c r="Z65" s="28">
        <v>6.8</v>
      </c>
      <c r="AA65" s="3">
        <v>30.2</v>
      </c>
      <c r="AB65" s="2">
        <f t="shared" si="50"/>
        <v>0.354791643400428</v>
      </c>
      <c r="AC65" s="30">
        <f t="shared" si="51"/>
        <v>10.2321666666667</v>
      </c>
      <c r="AD65" s="1">
        <f t="shared" si="52"/>
        <v>0.45</v>
      </c>
      <c r="AE65" s="31">
        <f t="shared" si="53"/>
        <v>413.541478404653</v>
      </c>
      <c r="AF65" s="1">
        <f t="shared" si="54"/>
        <v>15012743.469755</v>
      </c>
    </row>
    <row r="66" s="1" customFormat="1" spans="1:32">
      <c r="A66" s="13"/>
      <c r="B66" s="13"/>
      <c r="C66" s="16">
        <v>8</v>
      </c>
      <c r="D66" s="21">
        <v>23.0371612903226</v>
      </c>
      <c r="E66" s="20">
        <f t="shared" si="55"/>
        <v>23.6423225806452</v>
      </c>
      <c r="F66" s="16" t="s">
        <v>73</v>
      </c>
      <c r="G66" s="13">
        <v>9</v>
      </c>
      <c r="H66" s="18">
        <f t="shared" si="40"/>
        <v>23.0371612903226</v>
      </c>
      <c r="I66" s="18">
        <f t="shared" si="41"/>
        <v>296.187161290323</v>
      </c>
      <c r="J66" s="18">
        <f t="shared" si="42"/>
        <v>0.27880747297746</v>
      </c>
      <c r="K66" s="18">
        <f t="shared" si="43"/>
        <v>10.2321666666667</v>
      </c>
      <c r="L66" s="18">
        <f t="shared" si="44"/>
        <v>2.762685</v>
      </c>
      <c r="M66" s="13" t="s">
        <v>73</v>
      </c>
      <c r="N66" s="13"/>
      <c r="O66" s="18">
        <f t="shared" si="56"/>
        <v>9.12163420882903</v>
      </c>
      <c r="P66" s="18">
        <f t="shared" si="45"/>
        <v>2.54317978318837</v>
      </c>
      <c r="Q66" s="25">
        <f t="shared" si="46"/>
        <v>1.14443090243477</v>
      </c>
      <c r="R66" s="18">
        <f t="shared" si="47"/>
        <v>1.24320825</v>
      </c>
      <c r="S66" s="26">
        <f t="shared" si="48"/>
        <v>0.920546418860049</v>
      </c>
      <c r="T66" s="3">
        <v>0.27</v>
      </c>
      <c r="U66" s="27">
        <f t="shared" si="49"/>
        <v>0.248547533092213</v>
      </c>
      <c r="V66" s="3">
        <v>220.1</v>
      </c>
      <c r="W66" s="28">
        <v>12.1</v>
      </c>
      <c r="X66" s="28">
        <v>4.5</v>
      </c>
      <c r="Y66" s="28">
        <v>1.5</v>
      </c>
      <c r="Z66" s="28">
        <v>6.8</v>
      </c>
      <c r="AA66" s="3">
        <v>30.2</v>
      </c>
      <c r="AB66" s="2">
        <f t="shared" si="50"/>
        <v>0.350137081227302</v>
      </c>
      <c r="AC66" s="30">
        <f t="shared" si="51"/>
        <v>10.2321666666667</v>
      </c>
      <c r="AD66" s="1">
        <f t="shared" si="52"/>
        <v>0.45</v>
      </c>
      <c r="AE66" s="31">
        <f t="shared" si="53"/>
        <v>413.541478404653</v>
      </c>
      <c r="AF66" s="1">
        <f t="shared" si="54"/>
        <v>14815789.1469321</v>
      </c>
    </row>
    <row r="67" s="1" customFormat="1" spans="1:32">
      <c r="A67" s="13"/>
      <c r="B67" s="13"/>
      <c r="C67" s="16">
        <v>9</v>
      </c>
      <c r="D67" s="21">
        <v>22.5418666666667</v>
      </c>
      <c r="E67" s="20">
        <f t="shared" si="55"/>
        <v>23.0371612903226</v>
      </c>
      <c r="F67" s="16" t="s">
        <v>73</v>
      </c>
      <c r="G67" s="13">
        <v>10</v>
      </c>
      <c r="H67" s="18">
        <f t="shared" si="40"/>
        <v>22.5418666666667</v>
      </c>
      <c r="I67" s="18">
        <f t="shared" si="41"/>
        <v>295.691866666667</v>
      </c>
      <c r="J67" s="18">
        <f t="shared" si="42"/>
        <v>0.263870042887506</v>
      </c>
      <c r="K67" s="18">
        <f t="shared" si="43"/>
        <v>10.2321666666667</v>
      </c>
      <c r="L67" s="18">
        <f t="shared" si="44"/>
        <v>2.762685</v>
      </c>
      <c r="M67" s="13" t="s">
        <v>73</v>
      </c>
      <c r="N67" s="13"/>
      <c r="O67" s="18">
        <f t="shared" si="56"/>
        <v>9.34113942564065</v>
      </c>
      <c r="P67" s="18">
        <f t="shared" si="45"/>
        <v>2.46484686086197</v>
      </c>
      <c r="Q67" s="25">
        <f t="shared" si="46"/>
        <v>1.10918108738789</v>
      </c>
      <c r="R67" s="18">
        <f t="shared" si="47"/>
        <v>1.24320825</v>
      </c>
      <c r="S67" s="26">
        <f t="shared" si="48"/>
        <v>0.89219250868701</v>
      </c>
      <c r="T67" s="3">
        <v>0.27</v>
      </c>
      <c r="U67" s="27">
        <f t="shared" si="49"/>
        <v>0.240891977345493</v>
      </c>
      <c r="V67" s="3">
        <v>220.1</v>
      </c>
      <c r="W67" s="28">
        <v>12.1</v>
      </c>
      <c r="X67" s="28">
        <v>4.5</v>
      </c>
      <c r="Y67" s="28">
        <v>1.5</v>
      </c>
      <c r="Z67" s="28">
        <v>6.8</v>
      </c>
      <c r="AA67" s="3">
        <v>30.2</v>
      </c>
      <c r="AB67" s="2">
        <f t="shared" si="50"/>
        <v>0.347828931169666</v>
      </c>
      <c r="AC67" s="30">
        <f t="shared" si="51"/>
        <v>10.2321666666667</v>
      </c>
      <c r="AD67" s="1">
        <f t="shared" si="52"/>
        <v>0.45</v>
      </c>
      <c r="AE67" s="31">
        <f t="shared" si="53"/>
        <v>413.541478404653</v>
      </c>
      <c r="AF67" s="1">
        <f t="shared" si="54"/>
        <v>14718121.5007247</v>
      </c>
    </row>
    <row r="68" s="1" customFormat="1" spans="1:32">
      <c r="A68" s="13"/>
      <c r="B68" s="13"/>
      <c r="C68" s="16">
        <v>10</v>
      </c>
      <c r="D68" s="21">
        <v>20.6649032258065</v>
      </c>
      <c r="E68" s="20">
        <f t="shared" si="55"/>
        <v>22.5418666666667</v>
      </c>
      <c r="F68" s="16" t="s">
        <v>73</v>
      </c>
      <c r="G68" s="13">
        <v>11</v>
      </c>
      <c r="H68" s="18">
        <f t="shared" si="40"/>
        <v>20.6649032258065</v>
      </c>
      <c r="I68" s="18">
        <f t="shared" si="41"/>
        <v>293.814903225806</v>
      </c>
      <c r="J68" s="18">
        <f t="shared" si="42"/>
        <v>0.213812409026248</v>
      </c>
      <c r="K68" s="18">
        <f t="shared" si="43"/>
        <v>10.2321666666667</v>
      </c>
      <c r="L68" s="18">
        <f t="shared" si="44"/>
        <v>2.762685</v>
      </c>
      <c r="M68" s="13" t="s">
        <v>75</v>
      </c>
      <c r="N68" s="18">
        <f>(O67-P67)*$C$22/100</f>
        <v>6.53247793653975</v>
      </c>
      <c r="O68" s="18">
        <f t="shared" si="56"/>
        <v>3.10649962823893</v>
      </c>
      <c r="P68" s="18">
        <f t="shared" si="45"/>
        <v>0.66420816915291</v>
      </c>
      <c r="Q68" s="25">
        <f t="shared" si="46"/>
        <v>0.29889367611881</v>
      </c>
      <c r="R68" s="18">
        <f t="shared" si="47"/>
        <v>1.24320825</v>
      </c>
      <c r="S68" s="26">
        <f t="shared" si="48"/>
        <v>0.240421245691387</v>
      </c>
      <c r="T68" s="3">
        <v>0.27</v>
      </c>
      <c r="U68" s="27">
        <f t="shared" si="49"/>
        <v>0.0649137363366746</v>
      </c>
      <c r="V68" s="3">
        <v>220.1</v>
      </c>
      <c r="W68" s="28">
        <v>12.1</v>
      </c>
      <c r="X68" s="28">
        <v>4.5</v>
      </c>
      <c r="Y68" s="28">
        <v>1.5</v>
      </c>
      <c r="Z68" s="28">
        <v>6.8</v>
      </c>
      <c r="AA68" s="3">
        <v>30.2</v>
      </c>
      <c r="AB68" s="2">
        <f t="shared" si="50"/>
        <v>0.294771491505507</v>
      </c>
      <c r="AC68" s="30">
        <f t="shared" si="51"/>
        <v>10.2321666666667</v>
      </c>
      <c r="AD68" s="1">
        <f t="shared" si="52"/>
        <v>0.45</v>
      </c>
      <c r="AE68" s="31">
        <f t="shared" si="53"/>
        <v>413.541478404653</v>
      </c>
      <c r="AF68" s="1">
        <f t="shared" si="54"/>
        <v>12473035.5589991</v>
      </c>
    </row>
    <row r="69" s="1" customFormat="1" spans="1:33">
      <c r="A69" s="13"/>
      <c r="B69" s="13"/>
      <c r="C69" s="16">
        <v>11</v>
      </c>
      <c r="D69" s="21">
        <v>16.2766666666667</v>
      </c>
      <c r="E69" s="20">
        <f t="shared" si="55"/>
        <v>20.6649032258065</v>
      </c>
      <c r="F69" s="16" t="s">
        <v>75</v>
      </c>
      <c r="G69" s="13">
        <v>12</v>
      </c>
      <c r="H69" s="18">
        <f t="shared" si="40"/>
        <v>16.2766666666667</v>
      </c>
      <c r="I69" s="18">
        <f t="shared" si="41"/>
        <v>289.426666666667</v>
      </c>
      <c r="J69" s="18">
        <f t="shared" si="42"/>
        <v>0.129366358084225</v>
      </c>
      <c r="K69" s="18">
        <f t="shared" si="43"/>
        <v>10.2321666666667</v>
      </c>
      <c r="L69" s="18">
        <f t="shared" si="44"/>
        <v>2.762685</v>
      </c>
      <c r="M69" s="13" t="s">
        <v>73</v>
      </c>
      <c r="N69" s="13"/>
      <c r="O69" s="18">
        <f t="shared" si="56"/>
        <v>5.20497645908602</v>
      </c>
      <c r="P69" s="18">
        <f t="shared" si="45"/>
        <v>0.673348848426084</v>
      </c>
      <c r="Q69" s="25">
        <f t="shared" si="46"/>
        <v>0.303006981791738</v>
      </c>
      <c r="R69" s="18">
        <f t="shared" si="47"/>
        <v>1.24320825</v>
      </c>
      <c r="S69" s="26">
        <f t="shared" si="48"/>
        <v>0.243729867294347</v>
      </c>
      <c r="T69" s="3">
        <v>0.27</v>
      </c>
      <c r="U69" s="27">
        <f t="shared" si="49"/>
        <v>0.0658070641694738</v>
      </c>
      <c r="V69" s="3">
        <v>180.9</v>
      </c>
      <c r="W69" s="28">
        <v>6</v>
      </c>
      <c r="X69" s="28">
        <v>3</v>
      </c>
      <c r="Y69" s="28">
        <v>0.3</v>
      </c>
      <c r="Z69" s="28">
        <v>6</v>
      </c>
      <c r="AA69" s="3">
        <v>30.2</v>
      </c>
      <c r="AB69" s="2">
        <f t="shared" si="50"/>
        <v>0.246240829847096</v>
      </c>
      <c r="AC69" s="30">
        <f t="shared" si="51"/>
        <v>10.2321666666667</v>
      </c>
      <c r="AD69" s="1">
        <f t="shared" si="52"/>
        <v>0.45</v>
      </c>
      <c r="AE69" s="31">
        <f t="shared" si="53"/>
        <v>413.541478404653</v>
      </c>
      <c r="AF69" s="1">
        <f t="shared" si="54"/>
        <v>10419496.8484694</v>
      </c>
      <c r="AG69" s="1">
        <f>SUM(AF58:AF69)</f>
        <v>145738803.208097</v>
      </c>
    </row>
    <row r="70" s="1" customFormat="1" spans="1:46">
      <c r="A70" s="13"/>
      <c r="B70" s="13"/>
      <c r="C70" s="16">
        <v>12</v>
      </c>
      <c r="D70" s="21">
        <v>13.8653225806452</v>
      </c>
      <c r="E70" s="20">
        <f t="shared" si="55"/>
        <v>16.2766666666667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46">
      <c r="AT71" s="2"/>
    </row>
    <row r="72" s="1" customFormat="1" spans="19:46">
      <c r="S72" s="24" t="s">
        <v>43</v>
      </c>
      <c r="T72" s="24"/>
      <c r="U72" s="24"/>
      <c r="V72" s="24" t="s">
        <v>44</v>
      </c>
      <c r="W72" s="24"/>
      <c r="X72" s="24"/>
      <c r="Y72" s="24" t="s">
        <v>45</v>
      </c>
      <c r="Z72" s="24"/>
      <c r="AA72" s="24"/>
      <c r="AB72" s="24" t="s">
        <v>46</v>
      </c>
      <c r="AC72" s="24"/>
      <c r="AD72" s="24"/>
      <c r="AE72" s="24" t="s">
        <v>47</v>
      </c>
      <c r="AF72" s="24"/>
      <c r="AG72" s="24"/>
      <c r="AH72" s="24" t="s">
        <v>48</v>
      </c>
      <c r="AI72" s="24"/>
      <c r="AJ72" s="24"/>
      <c r="AK72" s="32" t="s">
        <v>78</v>
      </c>
      <c r="AL72" s="33"/>
      <c r="AM72" s="34"/>
      <c r="AN72" s="33" t="s">
        <v>79</v>
      </c>
      <c r="AO72" s="33"/>
      <c r="AP72" s="34"/>
      <c r="AQ72" s="24" t="s">
        <v>50</v>
      </c>
      <c r="AR72" s="24"/>
      <c r="AS72" s="24"/>
      <c r="AT72" s="2"/>
    </row>
    <row r="73" s="1" customFormat="1" spans="1:50">
      <c r="A73" s="15" t="s">
        <v>12</v>
      </c>
      <c r="B73" s="15"/>
      <c r="C73" s="16" t="s">
        <v>51</v>
      </c>
      <c r="D73" s="16" t="s">
        <v>52</v>
      </c>
      <c r="E73" s="16" t="s">
        <v>53</v>
      </c>
      <c r="F73" s="16" t="s">
        <v>54</v>
      </c>
      <c r="G73" s="13" t="s">
        <v>51</v>
      </c>
      <c r="H73" s="13" t="s">
        <v>53</v>
      </c>
      <c r="I73" s="13" t="s">
        <v>55</v>
      </c>
      <c r="J73" s="13" t="s">
        <v>56</v>
      </c>
      <c r="K73" s="23" t="s">
        <v>57</v>
      </c>
      <c r="L73" s="23" t="s">
        <v>58</v>
      </c>
      <c r="M73" s="13" t="s">
        <v>59</v>
      </c>
      <c r="N73" s="23" t="s">
        <v>60</v>
      </c>
      <c r="O73" s="13" t="s">
        <v>61</v>
      </c>
      <c r="P73" s="13" t="s">
        <v>62</v>
      </c>
      <c r="Q73" s="23" t="s">
        <v>63</v>
      </c>
      <c r="R73" s="23" t="s">
        <v>64</v>
      </c>
      <c r="S73" s="4" t="s">
        <v>65</v>
      </c>
      <c r="T73" s="3" t="s">
        <v>66</v>
      </c>
      <c r="U73" s="3"/>
      <c r="V73" s="4" t="s">
        <v>65</v>
      </c>
      <c r="W73" s="3" t="s">
        <v>66</v>
      </c>
      <c r="X73" s="3"/>
      <c r="Y73" s="4" t="s">
        <v>65</v>
      </c>
      <c r="Z73" s="3" t="s">
        <v>66</v>
      </c>
      <c r="AA73" s="3"/>
      <c r="AB73" s="4" t="s">
        <v>65</v>
      </c>
      <c r="AC73" s="3" t="s">
        <v>66</v>
      </c>
      <c r="AD73" s="3"/>
      <c r="AE73" s="4" t="s">
        <v>65</v>
      </c>
      <c r="AF73" s="3" t="s">
        <v>66</v>
      </c>
      <c r="AG73" s="3"/>
      <c r="AH73" s="4" t="s">
        <v>65</v>
      </c>
      <c r="AI73" s="3" t="s">
        <v>66</v>
      </c>
      <c r="AJ73" s="3"/>
      <c r="AK73" s="4" t="s">
        <v>65</v>
      </c>
      <c r="AL73" s="3" t="s">
        <v>66</v>
      </c>
      <c r="AM73" s="3"/>
      <c r="AN73" s="4" t="s">
        <v>65</v>
      </c>
      <c r="AO73" s="3" t="s">
        <v>66</v>
      </c>
      <c r="AP73" s="3"/>
      <c r="AQ73" s="35" t="s">
        <v>65</v>
      </c>
      <c r="AR73" s="35" t="s">
        <v>66</v>
      </c>
      <c r="AS73" s="35"/>
      <c r="AT73" s="2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6</v>
      </c>
      <c r="E74" s="16"/>
      <c r="F74" s="16"/>
      <c r="G74" s="13">
        <v>1</v>
      </c>
      <c r="H74" s="18">
        <f t="shared" ref="H74:H85" si="57">E75</f>
        <v>6</v>
      </c>
      <c r="I74" s="18">
        <f t="shared" ref="I74:I85" si="58">H74+273.15</f>
        <v>279.15</v>
      </c>
      <c r="J74" s="18">
        <f t="shared" ref="J74:J85" si="59">EXP(($C$16*(I74-$C$14))/($C$17*I74*$C$14))</f>
        <v>0.0374932232426917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0.0195422178185558</v>
      </c>
      <c r="Q74" s="25">
        <f t="shared" ref="Q74:Q85" si="63">P74*$B$76</f>
        <v>0.0050809766328245</v>
      </c>
      <c r="R74" s="18">
        <f t="shared" ref="R74:R85" si="64">L74*$B$76</f>
        <v>0.1355172</v>
      </c>
      <c r="S74" s="26">
        <f t="shared" ref="S74:S85" si="65">Q74/R74</f>
        <v>0.0374932232426917</v>
      </c>
      <c r="T74" s="3">
        <v>0.01</v>
      </c>
      <c r="U74" s="27">
        <f t="shared" ref="U74:U85" si="66">S74*T74</f>
        <v>0.000374932232426917</v>
      </c>
      <c r="V74" s="26"/>
      <c r="W74" s="3"/>
      <c r="X74" s="3"/>
      <c r="Y74" s="29"/>
      <c r="Z74" s="3"/>
      <c r="AA74" s="28"/>
      <c r="AB74" s="3"/>
      <c r="AC74" s="3"/>
      <c r="AD74" s="28"/>
      <c r="AE74" s="26">
        <v>0.001</v>
      </c>
      <c r="AF74" s="3">
        <v>0.49</v>
      </c>
      <c r="AG74" s="27">
        <f t="shared" ref="AG74:AG85" si="67">AF74*AE74</f>
        <v>0.00049</v>
      </c>
      <c r="AH74" s="36"/>
      <c r="AI74" s="3"/>
      <c r="AJ74" s="27"/>
      <c r="AK74" s="37"/>
      <c r="AL74" s="28"/>
      <c r="AM74" s="28"/>
      <c r="AN74" s="37"/>
      <c r="AO74" s="28"/>
      <c r="AP74" s="27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0.00586493223242692</v>
      </c>
      <c r="AU74" s="30">
        <f t="shared" ref="AU74:AU85" si="70">$B$74/12</f>
        <v>52.122</v>
      </c>
      <c r="AV74" s="1">
        <f t="shared" ref="AV74:AV85" si="71">$B$76</f>
        <v>0.26</v>
      </c>
      <c r="AW74" s="2">
        <f>$E$8/12</f>
        <v>0.489066666666667</v>
      </c>
      <c r="AX74" s="1">
        <f t="shared" ref="AX74:AX85" si="72">AW74*10000*AV74*0.67*AU74*AT74</f>
        <v>260.435561068443</v>
      </c>
    </row>
    <row r="75" s="1" customFormat="1" spans="1:50">
      <c r="A75" s="13" t="s">
        <v>74</v>
      </c>
      <c r="B75" s="13">
        <v>1</v>
      </c>
      <c r="C75" s="16">
        <v>1</v>
      </c>
      <c r="D75" s="19">
        <v>11.0205483870968</v>
      </c>
      <c r="E75" s="20">
        <f t="shared" ref="E75:E86" si="73">D74</f>
        <v>6</v>
      </c>
      <c r="F75" s="16" t="s">
        <v>73</v>
      </c>
      <c r="G75" s="13">
        <v>2</v>
      </c>
      <c r="H75" s="18">
        <f t="shared" si="57"/>
        <v>11.0205483870968</v>
      </c>
      <c r="I75" s="18">
        <f t="shared" si="58"/>
        <v>284.170548387097</v>
      </c>
      <c r="J75" s="18">
        <f t="shared" si="59"/>
        <v>0.0694356680579103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4">L75+O74-P74-N75</f>
        <v>1.02289778218144</v>
      </c>
      <c r="P75" s="18">
        <f t="shared" si="62"/>
        <v>0.0710255908607234</v>
      </c>
      <c r="Q75" s="25">
        <f t="shared" si="63"/>
        <v>0.0184666536237881</v>
      </c>
      <c r="R75" s="18">
        <f t="shared" si="64"/>
        <v>0.1355172</v>
      </c>
      <c r="S75" s="26">
        <f t="shared" si="65"/>
        <v>0.13626796911232</v>
      </c>
      <c r="T75" s="3">
        <v>0.01</v>
      </c>
      <c r="U75" s="27">
        <f t="shared" si="66"/>
        <v>0.0013626796911232</v>
      </c>
      <c r="V75" s="26"/>
      <c r="W75" s="3"/>
      <c r="X75" s="3"/>
      <c r="Y75" s="29"/>
      <c r="Z75" s="3"/>
      <c r="AA75" s="28"/>
      <c r="AB75" s="3"/>
      <c r="AC75" s="3"/>
      <c r="AD75" s="28"/>
      <c r="AE75" s="26">
        <v>0.001</v>
      </c>
      <c r="AF75" s="3">
        <v>0.49</v>
      </c>
      <c r="AG75" s="27">
        <f t="shared" si="67"/>
        <v>0.00049</v>
      </c>
      <c r="AH75" s="36"/>
      <c r="AI75" s="3"/>
      <c r="AJ75" s="27"/>
      <c r="AK75" s="37"/>
      <c r="AL75" s="28"/>
      <c r="AM75" s="28"/>
      <c r="AN75" s="37"/>
      <c r="AO75" s="28"/>
      <c r="AP75" s="27"/>
      <c r="AQ75" s="3">
        <v>0.01</v>
      </c>
      <c r="AR75" s="3">
        <v>0.5</v>
      </c>
      <c r="AS75" s="3">
        <f t="shared" si="68"/>
        <v>0.005</v>
      </c>
      <c r="AT75" s="2">
        <f t="shared" si="69"/>
        <v>0.0068526796911232</v>
      </c>
      <c r="AU75" s="30">
        <f t="shared" si="70"/>
        <v>52.122</v>
      </c>
      <c r="AV75" s="1">
        <f t="shared" si="71"/>
        <v>0.26</v>
      </c>
      <c r="AW75" s="2">
        <f t="shared" ref="AW75:AW85" si="75">$E$8/12</f>
        <v>0.489066666666667</v>
      </c>
      <c r="AX75" s="1">
        <f t="shared" si="72"/>
        <v>304.29703352966</v>
      </c>
    </row>
    <row r="76" s="1" customFormat="1" spans="1:50">
      <c r="A76" s="13" t="s">
        <v>36</v>
      </c>
      <c r="B76" s="13">
        <v>0.26</v>
      </c>
      <c r="C76" s="16">
        <v>2</v>
      </c>
      <c r="D76" s="21">
        <v>10.0419642857143</v>
      </c>
      <c r="E76" s="20">
        <f t="shared" si="73"/>
        <v>11.0205483870968</v>
      </c>
      <c r="F76" s="16" t="s">
        <v>73</v>
      </c>
      <c r="G76" s="13">
        <v>3</v>
      </c>
      <c r="H76" s="18">
        <f t="shared" si="57"/>
        <v>10.0419642857143</v>
      </c>
      <c r="I76" s="18">
        <f t="shared" si="58"/>
        <v>283.191964285714</v>
      </c>
      <c r="J76" s="18">
        <f t="shared" si="59"/>
        <v>0.061682488724606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4"/>
        <v>1.47309219132072</v>
      </c>
      <c r="P76" s="18">
        <f t="shared" si="62"/>
        <v>0.0908639924814455</v>
      </c>
      <c r="Q76" s="25">
        <f t="shared" si="63"/>
        <v>0.0236246380451758</v>
      </c>
      <c r="R76" s="18">
        <f t="shared" si="64"/>
        <v>0.1355172</v>
      </c>
      <c r="S76" s="26">
        <f t="shared" si="65"/>
        <v>0.174329443385606</v>
      </c>
      <c r="T76" s="3">
        <v>0.01</v>
      </c>
      <c r="U76" s="27">
        <f t="shared" si="66"/>
        <v>0.00174329443385606</v>
      </c>
      <c r="V76" s="26"/>
      <c r="W76" s="3"/>
      <c r="X76" s="3"/>
      <c r="Y76" s="29"/>
      <c r="Z76" s="3"/>
      <c r="AA76" s="28"/>
      <c r="AB76" s="3"/>
      <c r="AC76" s="3"/>
      <c r="AD76" s="28"/>
      <c r="AE76" s="26">
        <v>0.001</v>
      </c>
      <c r="AF76" s="3">
        <v>0.49</v>
      </c>
      <c r="AG76" s="27">
        <f t="shared" si="67"/>
        <v>0.00049</v>
      </c>
      <c r="AH76" s="36"/>
      <c r="AI76" s="3"/>
      <c r="AJ76" s="27"/>
      <c r="AK76" s="37"/>
      <c r="AL76" s="28"/>
      <c r="AM76" s="28"/>
      <c r="AN76" s="37"/>
      <c r="AO76" s="28"/>
      <c r="AP76" s="27"/>
      <c r="AQ76" s="3">
        <v>0.01</v>
      </c>
      <c r="AR76" s="3">
        <v>0.5</v>
      </c>
      <c r="AS76" s="3">
        <f t="shared" si="68"/>
        <v>0.005</v>
      </c>
      <c r="AT76" s="2">
        <f t="shared" si="69"/>
        <v>0.00723329443385606</v>
      </c>
      <c r="AU76" s="30">
        <f t="shared" si="70"/>
        <v>52.122</v>
      </c>
      <c r="AV76" s="1">
        <f t="shared" si="71"/>
        <v>0.26</v>
      </c>
      <c r="AW76" s="2">
        <f t="shared" si="75"/>
        <v>0.489066666666667</v>
      </c>
      <c r="AX76" s="1">
        <f t="shared" si="72"/>
        <v>321.198441789161</v>
      </c>
    </row>
    <row r="77" s="1" customFormat="1" spans="1:50">
      <c r="A77" s="13"/>
      <c r="B77" s="13"/>
      <c r="C77" s="16">
        <v>3</v>
      </c>
      <c r="D77" s="21">
        <v>10.0202903225806</v>
      </c>
      <c r="E77" s="20">
        <f t="shared" si="73"/>
        <v>10.0419642857143</v>
      </c>
      <c r="F77" s="16" t="s">
        <v>73</v>
      </c>
      <c r="G77" s="13">
        <v>4</v>
      </c>
      <c r="H77" s="18">
        <f t="shared" si="57"/>
        <v>10.0202903225806</v>
      </c>
      <c r="I77" s="18">
        <f t="shared" si="58"/>
        <v>283.170290322581</v>
      </c>
      <c r="J77" s="18">
        <f t="shared" si="59"/>
        <v>0.061520376395957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4"/>
        <v>1.90344819883928</v>
      </c>
      <c r="P77" s="18">
        <f t="shared" si="62"/>
        <v>0.117100849642799</v>
      </c>
      <c r="Q77" s="25">
        <f t="shared" si="63"/>
        <v>0.0304462209071276</v>
      </c>
      <c r="R77" s="18">
        <f t="shared" si="64"/>
        <v>0.1355172</v>
      </c>
      <c r="S77" s="26">
        <f t="shared" si="65"/>
        <v>0.224666838653157</v>
      </c>
      <c r="T77" s="3">
        <v>0.01</v>
      </c>
      <c r="U77" s="27">
        <f t="shared" si="66"/>
        <v>0.00224666838653157</v>
      </c>
      <c r="V77" s="26"/>
      <c r="W77" s="3"/>
      <c r="X77" s="3"/>
      <c r="Y77" s="29"/>
      <c r="Z77" s="3"/>
      <c r="AA77" s="28"/>
      <c r="AB77" s="3"/>
      <c r="AC77" s="3"/>
      <c r="AD77" s="28"/>
      <c r="AE77" s="26">
        <v>0.001</v>
      </c>
      <c r="AF77" s="3">
        <v>0.49</v>
      </c>
      <c r="AG77" s="27">
        <f t="shared" si="67"/>
        <v>0.00049</v>
      </c>
      <c r="AH77" s="36"/>
      <c r="AI77" s="3"/>
      <c r="AJ77" s="27"/>
      <c r="AK77" s="37"/>
      <c r="AL77" s="28"/>
      <c r="AM77" s="28"/>
      <c r="AN77" s="37"/>
      <c r="AO77" s="28"/>
      <c r="AP77" s="27"/>
      <c r="AQ77" s="3">
        <v>0.01</v>
      </c>
      <c r="AR77" s="3">
        <v>0.5</v>
      </c>
      <c r="AS77" s="3">
        <f t="shared" si="68"/>
        <v>0.005</v>
      </c>
      <c r="AT77" s="2">
        <f t="shared" si="69"/>
        <v>0.00773666838653157</v>
      </c>
      <c r="AU77" s="30">
        <f t="shared" si="70"/>
        <v>52.122</v>
      </c>
      <c r="AV77" s="1">
        <f t="shared" si="71"/>
        <v>0.26</v>
      </c>
      <c r="AW77" s="2">
        <f t="shared" si="75"/>
        <v>0.489066666666667</v>
      </c>
      <c r="AX77" s="1">
        <f t="shared" si="72"/>
        <v>343.551040693452</v>
      </c>
    </row>
    <row r="78" s="1" customFormat="1" spans="1:50">
      <c r="A78" s="13"/>
      <c r="B78" s="13"/>
      <c r="C78" s="16">
        <v>4</v>
      </c>
      <c r="D78" s="21">
        <v>12.9503333333333</v>
      </c>
      <c r="E78" s="20">
        <f t="shared" si="73"/>
        <v>10.0202903225806</v>
      </c>
      <c r="F78" s="16" t="s">
        <v>73</v>
      </c>
      <c r="G78" s="13">
        <v>5</v>
      </c>
      <c r="H78" s="18">
        <f t="shared" si="57"/>
        <v>12.9503333333333</v>
      </c>
      <c r="I78" s="18">
        <f t="shared" si="58"/>
        <v>286.100333333333</v>
      </c>
      <c r="J78" s="18">
        <f t="shared" si="59"/>
        <v>0.0874891874907346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1.69702998173665</v>
      </c>
      <c r="O78" s="18">
        <f t="shared" si="74"/>
        <v>0.610537367459824</v>
      </c>
      <c r="P78" s="18">
        <f t="shared" si="62"/>
        <v>0.053415418211792</v>
      </c>
      <c r="Q78" s="25">
        <f t="shared" si="63"/>
        <v>0.0138880087350659</v>
      </c>
      <c r="R78" s="18">
        <f t="shared" si="64"/>
        <v>0.1355172</v>
      </c>
      <c r="S78" s="26">
        <f t="shared" si="65"/>
        <v>0.102481520685684</v>
      </c>
      <c r="T78" s="3">
        <v>0.01</v>
      </c>
      <c r="U78" s="27">
        <f t="shared" si="66"/>
        <v>0.00102481520685684</v>
      </c>
      <c r="V78" s="26"/>
      <c r="W78" s="3"/>
      <c r="X78" s="3"/>
      <c r="Y78" s="29"/>
      <c r="Z78" s="3"/>
      <c r="AA78" s="28"/>
      <c r="AB78" s="3"/>
      <c r="AC78" s="3"/>
      <c r="AD78" s="28"/>
      <c r="AE78" s="26">
        <v>0.005</v>
      </c>
      <c r="AF78" s="3">
        <v>0.49</v>
      </c>
      <c r="AG78" s="27">
        <f t="shared" si="67"/>
        <v>0.00245</v>
      </c>
      <c r="AH78" s="36"/>
      <c r="AI78" s="3"/>
      <c r="AJ78" s="27"/>
      <c r="AK78" s="37"/>
      <c r="AL78" s="28"/>
      <c r="AM78" s="28"/>
      <c r="AN78" s="37"/>
      <c r="AO78" s="28"/>
      <c r="AP78" s="27"/>
      <c r="AQ78" s="3">
        <v>0.015</v>
      </c>
      <c r="AR78" s="3">
        <v>0.5</v>
      </c>
      <c r="AS78" s="3">
        <f t="shared" si="68"/>
        <v>0.0075</v>
      </c>
      <c r="AT78" s="2">
        <f t="shared" si="69"/>
        <v>0.0109748152068568</v>
      </c>
      <c r="AU78" s="30">
        <f t="shared" si="70"/>
        <v>52.122</v>
      </c>
      <c r="AV78" s="1">
        <f t="shared" si="71"/>
        <v>0.26</v>
      </c>
      <c r="AW78" s="2">
        <f t="shared" si="75"/>
        <v>0.489066666666667</v>
      </c>
      <c r="AX78" s="1">
        <f t="shared" si="72"/>
        <v>487.342742038385</v>
      </c>
    </row>
    <row r="79" s="1" customFormat="1" spans="1:50">
      <c r="A79" s="13"/>
      <c r="B79" s="13"/>
      <c r="C79" s="16">
        <v>5</v>
      </c>
      <c r="D79" s="21">
        <v>15.9156774193548</v>
      </c>
      <c r="E79" s="20">
        <f t="shared" si="73"/>
        <v>12.9503333333333</v>
      </c>
      <c r="F79" s="16" t="s">
        <v>75</v>
      </c>
      <c r="G79" s="13">
        <v>6</v>
      </c>
      <c r="H79" s="18">
        <f t="shared" si="57"/>
        <v>15.9156774193548</v>
      </c>
      <c r="I79" s="18">
        <f t="shared" si="58"/>
        <v>289.065677419355</v>
      </c>
      <c r="J79" s="18">
        <f t="shared" si="59"/>
        <v>0.124043983622961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4"/>
        <v>1.07834194924803</v>
      </c>
      <c r="P79" s="18">
        <f t="shared" si="62"/>
        <v>0.133761831092475</v>
      </c>
      <c r="Q79" s="25">
        <f t="shared" si="63"/>
        <v>0.0347780760840434</v>
      </c>
      <c r="R79" s="18">
        <f t="shared" si="64"/>
        <v>0.1355172</v>
      </c>
      <c r="S79" s="26">
        <f t="shared" si="65"/>
        <v>0.256632191958242</v>
      </c>
      <c r="T79" s="3">
        <v>0.01</v>
      </c>
      <c r="U79" s="27">
        <f t="shared" si="66"/>
        <v>0.00256632191958242</v>
      </c>
      <c r="V79" s="26"/>
      <c r="W79" s="3"/>
      <c r="X79" s="3"/>
      <c r="Y79" s="29"/>
      <c r="Z79" s="3"/>
      <c r="AA79" s="28"/>
      <c r="AB79" s="3"/>
      <c r="AC79" s="3"/>
      <c r="AD79" s="28"/>
      <c r="AE79" s="26">
        <v>0.005</v>
      </c>
      <c r="AF79" s="3">
        <v>0.49</v>
      </c>
      <c r="AG79" s="27">
        <f t="shared" si="67"/>
        <v>0.00245</v>
      </c>
      <c r="AH79" s="36"/>
      <c r="AI79" s="3"/>
      <c r="AJ79" s="27"/>
      <c r="AK79" s="37"/>
      <c r="AL79" s="28"/>
      <c r="AM79" s="28"/>
      <c r="AN79" s="37"/>
      <c r="AO79" s="28"/>
      <c r="AP79" s="27"/>
      <c r="AQ79" s="3">
        <v>0.015</v>
      </c>
      <c r="AR79" s="3">
        <v>0.5</v>
      </c>
      <c r="AS79" s="3">
        <f t="shared" si="68"/>
        <v>0.0075</v>
      </c>
      <c r="AT79" s="2">
        <f t="shared" si="69"/>
        <v>0.0125163219195824</v>
      </c>
      <c r="AU79" s="30">
        <f t="shared" si="70"/>
        <v>52.122</v>
      </c>
      <c r="AV79" s="1">
        <f t="shared" si="71"/>
        <v>0.26</v>
      </c>
      <c r="AW79" s="2">
        <f t="shared" si="75"/>
        <v>0.489066666666667</v>
      </c>
      <c r="AX79" s="1">
        <f t="shared" si="72"/>
        <v>555.794200590589</v>
      </c>
    </row>
    <row r="80" s="1" customFormat="1" spans="1:50">
      <c r="A80" s="13"/>
      <c r="B80" s="13"/>
      <c r="C80" s="16">
        <v>6</v>
      </c>
      <c r="D80" s="21">
        <v>19.5965</v>
      </c>
      <c r="E80" s="20">
        <f t="shared" si="73"/>
        <v>15.9156774193548</v>
      </c>
      <c r="F80" s="16" t="s">
        <v>73</v>
      </c>
      <c r="G80" s="13">
        <v>7</v>
      </c>
      <c r="H80" s="18">
        <f t="shared" si="57"/>
        <v>19.5965</v>
      </c>
      <c r="I80" s="18">
        <f t="shared" si="58"/>
        <v>292.7465</v>
      </c>
      <c r="J80" s="18">
        <f t="shared" si="59"/>
        <v>0.189455606833342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4"/>
        <v>1.46580011815556</v>
      </c>
      <c r="P80" s="18">
        <f t="shared" si="62"/>
        <v>0.277704050881545</v>
      </c>
      <c r="Q80" s="25">
        <f t="shared" si="63"/>
        <v>0.0722030532292018</v>
      </c>
      <c r="R80" s="18">
        <f t="shared" si="64"/>
        <v>0.1355172</v>
      </c>
      <c r="S80" s="26">
        <f t="shared" si="65"/>
        <v>0.532796229771585</v>
      </c>
      <c r="T80" s="3">
        <v>0.01</v>
      </c>
      <c r="U80" s="27">
        <f t="shared" si="66"/>
        <v>0.00532796229771585</v>
      </c>
      <c r="V80" s="26"/>
      <c r="W80" s="3"/>
      <c r="X80" s="3"/>
      <c r="Y80" s="29"/>
      <c r="Z80" s="3"/>
      <c r="AA80" s="28"/>
      <c r="AB80" s="3"/>
      <c r="AC80" s="3"/>
      <c r="AD80" s="28"/>
      <c r="AE80" s="26">
        <v>0.005</v>
      </c>
      <c r="AF80" s="3">
        <v>0.49</v>
      </c>
      <c r="AG80" s="27">
        <f t="shared" si="67"/>
        <v>0.00245</v>
      </c>
      <c r="AH80" s="36"/>
      <c r="AI80" s="3"/>
      <c r="AJ80" s="27"/>
      <c r="AK80" s="37"/>
      <c r="AL80" s="28"/>
      <c r="AM80" s="28"/>
      <c r="AN80" s="37"/>
      <c r="AO80" s="28"/>
      <c r="AP80" s="27"/>
      <c r="AQ80" s="3">
        <v>0.015</v>
      </c>
      <c r="AR80" s="3">
        <v>0.5</v>
      </c>
      <c r="AS80" s="3">
        <f t="shared" si="68"/>
        <v>0.0075</v>
      </c>
      <c r="AT80" s="2">
        <f t="shared" si="69"/>
        <v>0.0152779622977159</v>
      </c>
      <c r="AU80" s="30">
        <f t="shared" si="70"/>
        <v>52.122</v>
      </c>
      <c r="AV80" s="1">
        <f t="shared" si="71"/>
        <v>0.26</v>
      </c>
      <c r="AW80" s="2">
        <f t="shared" si="75"/>
        <v>0.489066666666667</v>
      </c>
      <c r="AX80" s="1">
        <f t="shared" si="72"/>
        <v>678.426369701063</v>
      </c>
    </row>
    <row r="81" s="1" customFormat="1" spans="1:50">
      <c r="A81" s="13"/>
      <c r="B81" s="13"/>
      <c r="C81" s="16">
        <v>7</v>
      </c>
      <c r="D81" s="21">
        <v>23.6423225806452</v>
      </c>
      <c r="E81" s="20">
        <f t="shared" si="73"/>
        <v>19.5965</v>
      </c>
      <c r="F81" s="16" t="s">
        <v>73</v>
      </c>
      <c r="G81" s="13">
        <v>8</v>
      </c>
      <c r="H81" s="18">
        <f t="shared" si="57"/>
        <v>23.6423225806452</v>
      </c>
      <c r="I81" s="18">
        <f t="shared" si="58"/>
        <v>296.792322580645</v>
      </c>
      <c r="J81" s="18">
        <f t="shared" si="59"/>
        <v>0.29813645858181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4"/>
        <v>1.70931606727401</v>
      </c>
      <c r="P81" s="18">
        <f t="shared" si="62"/>
        <v>0.509609438894061</v>
      </c>
      <c r="Q81" s="25">
        <f t="shared" si="63"/>
        <v>0.132498454112456</v>
      </c>
      <c r="R81" s="18">
        <f t="shared" si="64"/>
        <v>0.1355172</v>
      </c>
      <c r="S81" s="26">
        <f t="shared" si="65"/>
        <v>0.977724260185834</v>
      </c>
      <c r="T81" s="3">
        <v>0.01</v>
      </c>
      <c r="U81" s="27">
        <f t="shared" si="66"/>
        <v>0.00977724260185834</v>
      </c>
      <c r="V81" s="26"/>
      <c r="W81" s="3"/>
      <c r="X81" s="3"/>
      <c r="Y81" s="29"/>
      <c r="Z81" s="3"/>
      <c r="AA81" s="28"/>
      <c r="AB81" s="3"/>
      <c r="AC81" s="3"/>
      <c r="AD81" s="28"/>
      <c r="AE81" s="26">
        <v>0.005</v>
      </c>
      <c r="AF81" s="3">
        <v>0.49</v>
      </c>
      <c r="AG81" s="27">
        <f t="shared" si="67"/>
        <v>0.00245</v>
      </c>
      <c r="AH81" s="36"/>
      <c r="AI81" s="3"/>
      <c r="AJ81" s="27"/>
      <c r="AK81" s="37"/>
      <c r="AL81" s="28"/>
      <c r="AM81" s="28"/>
      <c r="AN81" s="37"/>
      <c r="AO81" s="28"/>
      <c r="AP81" s="27"/>
      <c r="AQ81" s="3">
        <v>0.015</v>
      </c>
      <c r="AR81" s="3">
        <v>0.5</v>
      </c>
      <c r="AS81" s="3">
        <f t="shared" si="68"/>
        <v>0.0075</v>
      </c>
      <c r="AT81" s="2">
        <f t="shared" si="69"/>
        <v>0.0197272426018583</v>
      </c>
      <c r="AU81" s="30">
        <f t="shared" si="70"/>
        <v>52.122</v>
      </c>
      <c r="AV81" s="1">
        <f t="shared" si="71"/>
        <v>0.26</v>
      </c>
      <c r="AW81" s="2">
        <f t="shared" si="75"/>
        <v>0.489066666666667</v>
      </c>
      <c r="AX81" s="1">
        <f t="shared" si="72"/>
        <v>875.999123560596</v>
      </c>
    </row>
    <row r="82" s="1" customFormat="1" spans="1:50">
      <c r="A82" s="13"/>
      <c r="B82" s="13"/>
      <c r="C82" s="16">
        <v>8</v>
      </c>
      <c r="D82" s="21">
        <v>23.0371612903226</v>
      </c>
      <c r="E82" s="20">
        <f t="shared" si="73"/>
        <v>23.6423225806452</v>
      </c>
      <c r="F82" s="16" t="s">
        <v>73</v>
      </c>
      <c r="G82" s="13">
        <v>9</v>
      </c>
      <c r="H82" s="18">
        <f t="shared" si="57"/>
        <v>23.0371612903226</v>
      </c>
      <c r="I82" s="18">
        <f t="shared" si="58"/>
        <v>296.187161290323</v>
      </c>
      <c r="J82" s="18">
        <f t="shared" si="59"/>
        <v>0.27880747297746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4"/>
        <v>1.72092662837995</v>
      </c>
      <c r="P82" s="18">
        <f t="shared" si="62"/>
        <v>0.479807204438234</v>
      </c>
      <c r="Q82" s="25">
        <f t="shared" si="63"/>
        <v>0.124749873153941</v>
      </c>
      <c r="R82" s="18">
        <f t="shared" si="64"/>
        <v>0.1355172</v>
      </c>
      <c r="S82" s="26">
        <f t="shared" si="65"/>
        <v>0.920546418860049</v>
      </c>
      <c r="T82" s="3">
        <v>0.01</v>
      </c>
      <c r="U82" s="27">
        <f t="shared" si="66"/>
        <v>0.00920546418860049</v>
      </c>
      <c r="V82" s="26"/>
      <c r="W82" s="3"/>
      <c r="X82" s="3"/>
      <c r="Y82" s="29"/>
      <c r="Z82" s="3"/>
      <c r="AA82" s="28"/>
      <c r="AB82" s="3"/>
      <c r="AC82" s="3"/>
      <c r="AD82" s="28"/>
      <c r="AE82" s="26">
        <v>0.005</v>
      </c>
      <c r="AF82" s="3">
        <v>0.49</v>
      </c>
      <c r="AG82" s="27">
        <f t="shared" si="67"/>
        <v>0.00245</v>
      </c>
      <c r="AH82" s="36"/>
      <c r="AI82" s="3"/>
      <c r="AJ82" s="27"/>
      <c r="AK82" s="37"/>
      <c r="AL82" s="28"/>
      <c r="AM82" s="28"/>
      <c r="AN82" s="37"/>
      <c r="AO82" s="28"/>
      <c r="AP82" s="27"/>
      <c r="AQ82" s="3">
        <v>0.015</v>
      </c>
      <c r="AR82" s="3">
        <v>0.5</v>
      </c>
      <c r="AS82" s="3">
        <f t="shared" si="68"/>
        <v>0.0075</v>
      </c>
      <c r="AT82" s="2">
        <f t="shared" si="69"/>
        <v>0.0191554641886005</v>
      </c>
      <c r="AU82" s="30">
        <f t="shared" si="70"/>
        <v>52.122</v>
      </c>
      <c r="AV82" s="1">
        <f t="shared" si="71"/>
        <v>0.26</v>
      </c>
      <c r="AW82" s="2">
        <f t="shared" si="75"/>
        <v>0.489066666666667</v>
      </c>
      <c r="AX82" s="1">
        <f t="shared" si="72"/>
        <v>850.608986733386</v>
      </c>
    </row>
    <row r="83" s="1" customFormat="1" spans="1:50">
      <c r="A83" s="13"/>
      <c r="B83" s="13"/>
      <c r="C83" s="16">
        <v>9</v>
      </c>
      <c r="D83" s="21">
        <v>22.5418666666667</v>
      </c>
      <c r="E83" s="20">
        <f t="shared" si="73"/>
        <v>23.0371612903226</v>
      </c>
      <c r="F83" s="16" t="s">
        <v>73</v>
      </c>
      <c r="G83" s="13">
        <v>10</v>
      </c>
      <c r="H83" s="18">
        <f t="shared" si="57"/>
        <v>22.5418666666667</v>
      </c>
      <c r="I83" s="18">
        <f t="shared" si="58"/>
        <v>295.691866666667</v>
      </c>
      <c r="J83" s="18">
        <f t="shared" si="59"/>
        <v>0.263870042887506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4"/>
        <v>1.76233942394172</v>
      </c>
      <c r="P83" s="18">
        <f t="shared" si="62"/>
        <v>0.465028579377843</v>
      </c>
      <c r="Q83" s="25">
        <f t="shared" si="63"/>
        <v>0.120907430638239</v>
      </c>
      <c r="R83" s="18">
        <f t="shared" si="64"/>
        <v>0.1355172</v>
      </c>
      <c r="S83" s="26">
        <f t="shared" si="65"/>
        <v>0.89219250868701</v>
      </c>
      <c r="T83" s="3">
        <v>0.01</v>
      </c>
      <c r="U83" s="27">
        <f t="shared" si="66"/>
        <v>0.0089219250868701</v>
      </c>
      <c r="V83" s="26"/>
      <c r="W83" s="3"/>
      <c r="X83" s="3"/>
      <c r="Y83" s="29"/>
      <c r="Z83" s="3"/>
      <c r="AA83" s="28"/>
      <c r="AB83" s="3"/>
      <c r="AC83" s="3"/>
      <c r="AD83" s="28"/>
      <c r="AE83" s="26">
        <v>0.005</v>
      </c>
      <c r="AF83" s="3">
        <v>0.49</v>
      </c>
      <c r="AG83" s="27">
        <f t="shared" si="67"/>
        <v>0.00245</v>
      </c>
      <c r="AH83" s="36"/>
      <c r="AI83" s="3"/>
      <c r="AJ83" s="27"/>
      <c r="AK83" s="37"/>
      <c r="AL83" s="28"/>
      <c r="AM83" s="28"/>
      <c r="AN83" s="37"/>
      <c r="AO83" s="28"/>
      <c r="AP83" s="27"/>
      <c r="AQ83" s="3">
        <v>0.015</v>
      </c>
      <c r="AR83" s="3">
        <v>0.5</v>
      </c>
      <c r="AS83" s="3">
        <f t="shared" si="68"/>
        <v>0.0075</v>
      </c>
      <c r="AT83" s="2">
        <f t="shared" si="69"/>
        <v>0.0188719250868701</v>
      </c>
      <c r="AU83" s="30">
        <f t="shared" si="70"/>
        <v>52.122</v>
      </c>
      <c r="AV83" s="1">
        <f t="shared" si="71"/>
        <v>0.26</v>
      </c>
      <c r="AW83" s="2">
        <f t="shared" si="75"/>
        <v>0.489066666666667</v>
      </c>
      <c r="AX83" s="1">
        <f t="shared" si="72"/>
        <v>838.018276028202</v>
      </c>
    </row>
    <row r="84" s="1" customFormat="1" spans="1:50">
      <c r="A84" s="13"/>
      <c r="B84" s="13"/>
      <c r="C84" s="16">
        <v>10</v>
      </c>
      <c r="D84" s="21">
        <v>20.6649032258065</v>
      </c>
      <c r="E84" s="20">
        <f t="shared" si="73"/>
        <v>22.5418666666667</v>
      </c>
      <c r="F84" s="16" t="s">
        <v>73</v>
      </c>
      <c r="G84" s="13">
        <v>11</v>
      </c>
      <c r="H84" s="18">
        <f t="shared" si="57"/>
        <v>20.6649032258065</v>
      </c>
      <c r="I84" s="18">
        <f t="shared" si="58"/>
        <v>293.814903225806</v>
      </c>
      <c r="J84" s="18">
        <f t="shared" si="59"/>
        <v>0.213812409026248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1.23244530233568</v>
      </c>
      <c r="O84" s="18">
        <f t="shared" si="74"/>
        <v>0.586085542228194</v>
      </c>
      <c r="P84" s="18">
        <f t="shared" si="62"/>
        <v>0.125312361679265</v>
      </c>
      <c r="Q84" s="25">
        <f t="shared" si="63"/>
        <v>0.0325812140366089</v>
      </c>
      <c r="R84" s="18">
        <f t="shared" si="64"/>
        <v>0.1355172</v>
      </c>
      <c r="S84" s="26">
        <f t="shared" si="65"/>
        <v>0.240421245691387</v>
      </c>
      <c r="T84" s="3">
        <v>0.01</v>
      </c>
      <c r="U84" s="27">
        <f t="shared" si="66"/>
        <v>0.00240421245691387</v>
      </c>
      <c r="V84" s="26"/>
      <c r="W84" s="3"/>
      <c r="X84" s="3"/>
      <c r="Y84" s="29"/>
      <c r="Z84" s="3"/>
      <c r="AA84" s="28"/>
      <c r="AB84" s="3"/>
      <c r="AC84" s="3"/>
      <c r="AD84" s="28"/>
      <c r="AE84" s="26">
        <v>0.005</v>
      </c>
      <c r="AF84" s="3">
        <v>0.49</v>
      </c>
      <c r="AG84" s="27">
        <f t="shared" si="67"/>
        <v>0.00245</v>
      </c>
      <c r="AH84" s="36"/>
      <c r="AI84" s="3"/>
      <c r="AJ84" s="27"/>
      <c r="AK84" s="37"/>
      <c r="AL84" s="28"/>
      <c r="AM84" s="28"/>
      <c r="AN84" s="37"/>
      <c r="AO84" s="28"/>
      <c r="AP84" s="27"/>
      <c r="AQ84" s="3">
        <v>0.015</v>
      </c>
      <c r="AR84" s="3">
        <v>0.5</v>
      </c>
      <c r="AS84" s="3">
        <f t="shared" si="68"/>
        <v>0.0075</v>
      </c>
      <c r="AT84" s="2">
        <f t="shared" si="69"/>
        <v>0.0123542124569139</v>
      </c>
      <c r="AU84" s="30">
        <f t="shared" si="70"/>
        <v>52.122</v>
      </c>
      <c r="AV84" s="1">
        <f t="shared" si="71"/>
        <v>0.26</v>
      </c>
      <c r="AW84" s="2">
        <f t="shared" si="75"/>
        <v>0.489066666666667</v>
      </c>
      <c r="AX84" s="1">
        <f t="shared" si="72"/>
        <v>548.595640199532</v>
      </c>
    </row>
    <row r="85" s="1" customFormat="1" spans="1:51">
      <c r="A85" s="13"/>
      <c r="B85" s="13"/>
      <c r="C85" s="16">
        <v>11</v>
      </c>
      <c r="D85" s="21">
        <v>16.2766666666667</v>
      </c>
      <c r="E85" s="20">
        <f t="shared" si="73"/>
        <v>20.6649032258065</v>
      </c>
      <c r="F85" s="16" t="s">
        <v>75</v>
      </c>
      <c r="G85" s="13">
        <v>12</v>
      </c>
      <c r="H85" s="18">
        <f t="shared" si="57"/>
        <v>16.2766666666667</v>
      </c>
      <c r="I85" s="18">
        <f t="shared" si="58"/>
        <v>289.426666666667</v>
      </c>
      <c r="J85" s="18">
        <f t="shared" si="59"/>
        <v>0.129366358084225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4"/>
        <v>0.981993180548929</v>
      </c>
      <c r="P85" s="18">
        <f t="shared" si="62"/>
        <v>0.12703688143116</v>
      </c>
      <c r="Q85" s="25">
        <f t="shared" si="63"/>
        <v>0.0330295891721015</v>
      </c>
      <c r="R85" s="18">
        <f t="shared" si="64"/>
        <v>0.1355172</v>
      </c>
      <c r="S85" s="26">
        <f t="shared" si="65"/>
        <v>0.243729867294347</v>
      </c>
      <c r="T85" s="3">
        <v>0.01</v>
      </c>
      <c r="U85" s="27">
        <f t="shared" si="66"/>
        <v>0.00243729867294347</v>
      </c>
      <c r="V85" s="26"/>
      <c r="W85" s="3"/>
      <c r="X85" s="3"/>
      <c r="Y85" s="29"/>
      <c r="Z85" s="3"/>
      <c r="AA85" s="28"/>
      <c r="AB85" s="3"/>
      <c r="AC85" s="3"/>
      <c r="AD85" s="28"/>
      <c r="AE85" s="26">
        <v>0.005</v>
      </c>
      <c r="AF85" s="3">
        <v>0.49</v>
      </c>
      <c r="AG85" s="27">
        <f t="shared" si="67"/>
        <v>0.00245</v>
      </c>
      <c r="AH85" s="36"/>
      <c r="AI85" s="3"/>
      <c r="AJ85" s="27"/>
      <c r="AK85" s="37"/>
      <c r="AL85" s="28"/>
      <c r="AM85" s="28"/>
      <c r="AN85" s="37"/>
      <c r="AO85" s="28"/>
      <c r="AP85" s="27"/>
      <c r="AQ85" s="3">
        <v>0.015</v>
      </c>
      <c r="AR85" s="3">
        <v>0.5</v>
      </c>
      <c r="AS85" s="3">
        <f t="shared" si="68"/>
        <v>0.0075</v>
      </c>
      <c r="AT85" s="2">
        <f t="shared" si="69"/>
        <v>0.0123872986729435</v>
      </c>
      <c r="AU85" s="30">
        <f t="shared" si="70"/>
        <v>52.122</v>
      </c>
      <c r="AV85" s="1">
        <f t="shared" si="71"/>
        <v>0.26</v>
      </c>
      <c r="AW85" s="2">
        <f t="shared" si="75"/>
        <v>0.489066666666667</v>
      </c>
      <c r="AX85" s="1">
        <f t="shared" si="72"/>
        <v>550.064851930173</v>
      </c>
      <c r="AY85" s="1">
        <f>SUM(AX74:AX85)</f>
        <v>6614.33226786264</v>
      </c>
    </row>
    <row r="86" s="1" customFormat="1" spans="1:46">
      <c r="A86" s="13"/>
      <c r="B86" s="13"/>
      <c r="C86" s="16">
        <v>12</v>
      </c>
      <c r="D86" s="21">
        <v>13.8653225806452</v>
      </c>
      <c r="E86" s="20">
        <f t="shared" si="73"/>
        <v>16.2766666666667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4" t="s">
        <v>43</v>
      </c>
      <c r="T88" s="24"/>
      <c r="U88" s="24"/>
      <c r="V88" s="24" t="s">
        <v>44</v>
      </c>
      <c r="W88" s="24"/>
      <c r="X88" s="24"/>
      <c r="Y88" s="24" t="s">
        <v>45</v>
      </c>
      <c r="Z88" s="24"/>
      <c r="AA88" s="24"/>
      <c r="AB88" s="24" t="s">
        <v>46</v>
      </c>
      <c r="AC88" s="24"/>
      <c r="AD88" s="24"/>
      <c r="AE88" s="24" t="s">
        <v>47</v>
      </c>
      <c r="AF88" s="24"/>
      <c r="AG88" s="24"/>
      <c r="AH88" s="24" t="s">
        <v>48</v>
      </c>
      <c r="AI88" s="24"/>
      <c r="AJ88" s="24"/>
      <c r="AK88" s="32" t="s">
        <v>78</v>
      </c>
      <c r="AL88" s="33"/>
      <c r="AM88" s="34"/>
      <c r="AN88" s="33" t="s">
        <v>79</v>
      </c>
      <c r="AO88" s="33"/>
      <c r="AP88" s="34"/>
      <c r="AQ88" s="24" t="s">
        <v>50</v>
      </c>
      <c r="AR88" s="24"/>
      <c r="AS88" s="24"/>
      <c r="AT88" s="2"/>
    </row>
    <row r="89" s="1" customFormat="1" spans="1:53">
      <c r="A89" s="15" t="s">
        <v>80</v>
      </c>
      <c r="B89" s="15"/>
      <c r="C89" s="16" t="s">
        <v>51</v>
      </c>
      <c r="D89" s="16" t="s">
        <v>52</v>
      </c>
      <c r="E89" s="16" t="s">
        <v>53</v>
      </c>
      <c r="F89" s="16" t="s">
        <v>54</v>
      </c>
      <c r="G89" s="13" t="s">
        <v>51</v>
      </c>
      <c r="H89" s="13" t="s">
        <v>53</v>
      </c>
      <c r="I89" s="13" t="s">
        <v>55</v>
      </c>
      <c r="J89" s="13" t="s">
        <v>56</v>
      </c>
      <c r="K89" s="23" t="s">
        <v>57</v>
      </c>
      <c r="L89" s="23" t="s">
        <v>58</v>
      </c>
      <c r="M89" s="13" t="s">
        <v>59</v>
      </c>
      <c r="N89" s="23" t="s">
        <v>60</v>
      </c>
      <c r="O89" s="13" t="s">
        <v>61</v>
      </c>
      <c r="P89" s="13" t="s">
        <v>62</v>
      </c>
      <c r="Q89" s="23" t="s">
        <v>63</v>
      </c>
      <c r="R89" s="23" t="s">
        <v>64</v>
      </c>
      <c r="S89" s="4" t="s">
        <v>65</v>
      </c>
      <c r="T89" s="3" t="s">
        <v>66</v>
      </c>
      <c r="U89" s="3"/>
      <c r="V89" s="4" t="s">
        <v>65</v>
      </c>
      <c r="W89" s="3" t="s">
        <v>66</v>
      </c>
      <c r="X89" s="3"/>
      <c r="Y89" s="4" t="s">
        <v>65</v>
      </c>
      <c r="Z89" s="3" t="s">
        <v>66</v>
      </c>
      <c r="AA89" s="3"/>
      <c r="AB89" s="4" t="s">
        <v>65</v>
      </c>
      <c r="AC89" s="3" t="s">
        <v>66</v>
      </c>
      <c r="AD89" s="3"/>
      <c r="AE89" s="4" t="s">
        <v>65</v>
      </c>
      <c r="AF89" s="3" t="s">
        <v>66</v>
      </c>
      <c r="AG89" s="3"/>
      <c r="AH89" s="4" t="s">
        <v>65</v>
      </c>
      <c r="AI89" s="3" t="s">
        <v>66</v>
      </c>
      <c r="AJ89" s="3"/>
      <c r="AK89" s="4" t="s">
        <v>65</v>
      </c>
      <c r="AL89" s="3" t="s">
        <v>66</v>
      </c>
      <c r="AM89" s="3"/>
      <c r="AN89" s="4" t="s">
        <v>65</v>
      </c>
      <c r="AO89" s="3" t="s">
        <v>66</v>
      </c>
      <c r="AP89" s="3"/>
      <c r="AQ89" s="35" t="s">
        <v>65</v>
      </c>
      <c r="AR89" s="35" t="s">
        <v>66</v>
      </c>
      <c r="AS89" s="35"/>
      <c r="AT89" s="2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6</v>
      </c>
      <c r="E90" s="16"/>
      <c r="F90" s="16"/>
      <c r="G90" s="13">
        <v>1</v>
      </c>
      <c r="H90" s="18">
        <f t="shared" ref="H90:H101" si="76">E91</f>
        <v>6</v>
      </c>
      <c r="I90" s="18">
        <f t="shared" ref="I90:I101" si="77">H90+273.15</f>
        <v>279.15</v>
      </c>
      <c r="J90" s="18">
        <f t="shared" ref="J90:J101" si="78">EXP(($C$16*(I90-$C$14))/($C$17*I90*$C$14))</f>
        <v>0.0374932232426917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0.0106743206571943</v>
      </c>
      <c r="Q90" s="25">
        <f t="shared" ref="Q90:Q101" si="82">P90*$B$76</f>
        <v>0.00277532337087053</v>
      </c>
      <c r="R90" s="18">
        <f t="shared" ref="R90:R101" si="83">L90*$B$76</f>
        <v>0.074022</v>
      </c>
      <c r="S90" s="26">
        <f t="shared" ref="S90:S101" si="84">Q90/R90</f>
        <v>0.0374932232426917</v>
      </c>
      <c r="T90" s="3">
        <v>0.01</v>
      </c>
      <c r="U90" s="27">
        <f t="shared" ref="U90:U101" si="85">S90*T90</f>
        <v>0.000374932232426917</v>
      </c>
      <c r="V90" s="26"/>
      <c r="W90" s="3"/>
      <c r="X90" s="3"/>
      <c r="Y90" s="29"/>
      <c r="Z90" s="3"/>
      <c r="AA90" s="28"/>
      <c r="AB90" s="3"/>
      <c r="AC90" s="3"/>
      <c r="AD90" s="28"/>
      <c r="AE90" s="26">
        <v>0.001</v>
      </c>
      <c r="AF90" s="3">
        <v>0.49</v>
      </c>
      <c r="AG90" s="27">
        <f t="shared" ref="AG90:AG101" si="86">AF90*AE90</f>
        <v>0.00049</v>
      </c>
      <c r="AH90" s="36"/>
      <c r="AI90" s="3"/>
      <c r="AJ90" s="27"/>
      <c r="AK90" s="37"/>
      <c r="AL90" s="28"/>
      <c r="AM90" s="28"/>
      <c r="AN90" s="37"/>
      <c r="AO90" s="28"/>
      <c r="AP90" s="27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0.00586493223242692</v>
      </c>
      <c r="AU90" s="30">
        <f t="shared" ref="AU90:AU101" si="89">$B$90/12</f>
        <v>28.47</v>
      </c>
      <c r="AV90" s="1">
        <f t="shared" ref="AV90:AV101" si="90">$B$76</f>
        <v>0.26</v>
      </c>
      <c r="AW90" s="2">
        <f>$E$9/12</f>
        <v>1.59747810235521</v>
      </c>
      <c r="AX90" s="1">
        <f t="shared" ref="AX90:AX101" si="91">AW90*10000*AV90*0.67*AU90*AT90</f>
        <v>464.658118859446</v>
      </c>
      <c r="AZ90" s="2">
        <f>$E$10/12</f>
        <v>0.510811033722601</v>
      </c>
      <c r="BA90" s="1">
        <f t="shared" ref="BA90:BA101" si="92">AZ90*10000*AV90*0.67*AU90*AT90</f>
        <v>148.579497692179</v>
      </c>
    </row>
    <row r="91" s="1" customFormat="1" spans="1:53">
      <c r="A91" s="13" t="s">
        <v>74</v>
      </c>
      <c r="B91" s="13">
        <v>1</v>
      </c>
      <c r="C91" s="16">
        <v>1</v>
      </c>
      <c r="D91" s="19">
        <v>11.0205483870968</v>
      </c>
      <c r="E91" s="20">
        <f t="shared" ref="E91:E102" si="93">D90</f>
        <v>6</v>
      </c>
      <c r="F91" s="16" t="s">
        <v>73</v>
      </c>
      <c r="G91" s="13">
        <v>2</v>
      </c>
      <c r="H91" s="18">
        <f t="shared" si="76"/>
        <v>11.0205483870968</v>
      </c>
      <c r="I91" s="18">
        <f t="shared" si="77"/>
        <v>284.170548387097</v>
      </c>
      <c r="J91" s="18">
        <f t="shared" si="78"/>
        <v>0.0694356680579103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4">L91+O90-P90-N91</f>
        <v>0.558725679342806</v>
      </c>
      <c r="P91" s="18">
        <f t="shared" si="81"/>
        <v>0.0387954908062775</v>
      </c>
      <c r="Q91" s="25">
        <f t="shared" si="82"/>
        <v>0.0100868276096321</v>
      </c>
      <c r="R91" s="18">
        <f t="shared" si="83"/>
        <v>0.074022</v>
      </c>
      <c r="S91" s="26">
        <f t="shared" si="84"/>
        <v>0.13626796911232</v>
      </c>
      <c r="T91" s="3">
        <v>0.01</v>
      </c>
      <c r="U91" s="27">
        <f t="shared" si="85"/>
        <v>0.0013626796911232</v>
      </c>
      <c r="V91" s="26"/>
      <c r="W91" s="3"/>
      <c r="X91" s="3"/>
      <c r="Y91" s="29"/>
      <c r="Z91" s="3"/>
      <c r="AA91" s="28"/>
      <c r="AB91" s="3"/>
      <c r="AC91" s="3"/>
      <c r="AD91" s="28"/>
      <c r="AE91" s="26">
        <v>0.001</v>
      </c>
      <c r="AF91" s="3">
        <v>0.49</v>
      </c>
      <c r="AG91" s="27">
        <f t="shared" si="86"/>
        <v>0.00049</v>
      </c>
      <c r="AH91" s="36"/>
      <c r="AI91" s="3"/>
      <c r="AJ91" s="27"/>
      <c r="AK91" s="37"/>
      <c r="AL91" s="28"/>
      <c r="AM91" s="28"/>
      <c r="AN91" s="37"/>
      <c r="AO91" s="28"/>
      <c r="AP91" s="27"/>
      <c r="AQ91" s="3">
        <v>0.01</v>
      </c>
      <c r="AR91" s="3">
        <v>0.5</v>
      </c>
      <c r="AS91" s="3">
        <f t="shared" si="87"/>
        <v>0.005</v>
      </c>
      <c r="AT91" s="2">
        <f t="shared" si="88"/>
        <v>0.0068526796911232</v>
      </c>
      <c r="AU91" s="30">
        <f t="shared" si="89"/>
        <v>28.47</v>
      </c>
      <c r="AV91" s="1">
        <f t="shared" si="90"/>
        <v>0.26</v>
      </c>
      <c r="AW91" s="2">
        <f t="shared" ref="AW91:AW101" si="95">$E$9/12</f>
        <v>1.59747810235521</v>
      </c>
      <c r="AX91" s="1">
        <f t="shared" si="91"/>
        <v>542.913903901329</v>
      </c>
      <c r="AZ91" s="2">
        <f t="shared" ref="AZ91:AZ101" si="96">$E$10/12</f>
        <v>0.510811033722601</v>
      </c>
      <c r="BA91" s="1">
        <f t="shared" si="92"/>
        <v>173.602637848582</v>
      </c>
    </row>
    <row r="92" s="1" customFormat="1" spans="1:53">
      <c r="A92" s="13" t="s">
        <v>36</v>
      </c>
      <c r="B92" s="13">
        <v>0.33</v>
      </c>
      <c r="C92" s="16">
        <v>2</v>
      </c>
      <c r="D92" s="21">
        <v>10.0419642857143</v>
      </c>
      <c r="E92" s="20">
        <f t="shared" si="93"/>
        <v>11.0205483870968</v>
      </c>
      <c r="F92" s="16" t="s">
        <v>73</v>
      </c>
      <c r="G92" s="13">
        <v>3</v>
      </c>
      <c r="H92" s="18">
        <f t="shared" si="76"/>
        <v>10.0419642857143</v>
      </c>
      <c r="I92" s="18">
        <f t="shared" si="77"/>
        <v>283.191964285714</v>
      </c>
      <c r="J92" s="18">
        <f t="shared" si="78"/>
        <v>0.061682488724606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4"/>
        <v>0.804630188536528</v>
      </c>
      <c r="P92" s="18">
        <f t="shared" si="81"/>
        <v>0.049631592531882</v>
      </c>
      <c r="Q92" s="25">
        <f t="shared" si="82"/>
        <v>0.0129042140582893</v>
      </c>
      <c r="R92" s="18">
        <f t="shared" si="83"/>
        <v>0.074022</v>
      </c>
      <c r="S92" s="26">
        <f t="shared" si="84"/>
        <v>0.174329443385606</v>
      </c>
      <c r="T92" s="3">
        <v>0.01</v>
      </c>
      <c r="U92" s="27">
        <f t="shared" si="85"/>
        <v>0.00174329443385606</v>
      </c>
      <c r="V92" s="26"/>
      <c r="W92" s="3"/>
      <c r="X92" s="3"/>
      <c r="Y92" s="29"/>
      <c r="Z92" s="3"/>
      <c r="AA92" s="28"/>
      <c r="AB92" s="3"/>
      <c r="AC92" s="3"/>
      <c r="AD92" s="28"/>
      <c r="AE92" s="26">
        <v>0.001</v>
      </c>
      <c r="AF92" s="3">
        <v>0.49</v>
      </c>
      <c r="AG92" s="27">
        <f t="shared" si="86"/>
        <v>0.00049</v>
      </c>
      <c r="AH92" s="36"/>
      <c r="AI92" s="3"/>
      <c r="AJ92" s="27"/>
      <c r="AK92" s="37"/>
      <c r="AL92" s="28"/>
      <c r="AM92" s="28"/>
      <c r="AN92" s="37"/>
      <c r="AO92" s="28"/>
      <c r="AP92" s="27"/>
      <c r="AQ92" s="3">
        <v>0.01</v>
      </c>
      <c r="AR92" s="3">
        <v>0.5</v>
      </c>
      <c r="AS92" s="3">
        <f t="shared" si="87"/>
        <v>0.005</v>
      </c>
      <c r="AT92" s="2">
        <f t="shared" si="88"/>
        <v>0.00723329443385606</v>
      </c>
      <c r="AU92" s="30">
        <f t="shared" si="89"/>
        <v>28.47</v>
      </c>
      <c r="AV92" s="1">
        <f t="shared" si="90"/>
        <v>0.26</v>
      </c>
      <c r="AW92" s="2">
        <f t="shared" si="95"/>
        <v>1.59747810235521</v>
      </c>
      <c r="AX92" s="1">
        <f t="shared" si="91"/>
        <v>573.068682057263</v>
      </c>
      <c r="AZ92" s="2">
        <f t="shared" si="96"/>
        <v>0.510811033722601</v>
      </c>
      <c r="BA92" s="1">
        <f t="shared" si="92"/>
        <v>183.244956812954</v>
      </c>
    </row>
    <row r="93" s="1" customFormat="1" spans="1:53">
      <c r="A93" s="13"/>
      <c r="B93" s="13"/>
      <c r="C93" s="16">
        <v>3</v>
      </c>
      <c r="D93" s="21">
        <v>10.0202903225806</v>
      </c>
      <c r="E93" s="20">
        <f t="shared" si="93"/>
        <v>10.0419642857143</v>
      </c>
      <c r="F93" s="16" t="s">
        <v>73</v>
      </c>
      <c r="G93" s="13">
        <v>4</v>
      </c>
      <c r="H93" s="18">
        <f t="shared" si="76"/>
        <v>10.0202903225806</v>
      </c>
      <c r="I93" s="18">
        <f t="shared" si="77"/>
        <v>283.170290322581</v>
      </c>
      <c r="J93" s="18">
        <f t="shared" si="78"/>
        <v>0.061520376395957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4"/>
        <v>1.03969859600465</v>
      </c>
      <c r="P93" s="18">
        <f t="shared" si="81"/>
        <v>0.0639626489645539</v>
      </c>
      <c r="Q93" s="25">
        <f t="shared" si="82"/>
        <v>0.016630288730784</v>
      </c>
      <c r="R93" s="18">
        <f t="shared" si="83"/>
        <v>0.074022</v>
      </c>
      <c r="S93" s="26">
        <f t="shared" si="84"/>
        <v>0.224666838653157</v>
      </c>
      <c r="T93" s="3">
        <v>0.01</v>
      </c>
      <c r="U93" s="27">
        <f t="shared" si="85"/>
        <v>0.00224666838653157</v>
      </c>
      <c r="V93" s="26"/>
      <c r="W93" s="3"/>
      <c r="X93" s="3"/>
      <c r="Y93" s="29"/>
      <c r="Z93" s="3"/>
      <c r="AA93" s="28"/>
      <c r="AB93" s="3"/>
      <c r="AC93" s="3"/>
      <c r="AD93" s="28"/>
      <c r="AE93" s="26">
        <v>0.001</v>
      </c>
      <c r="AF93" s="3">
        <v>0.49</v>
      </c>
      <c r="AG93" s="27">
        <f t="shared" si="86"/>
        <v>0.00049</v>
      </c>
      <c r="AH93" s="36"/>
      <c r="AI93" s="3"/>
      <c r="AJ93" s="27"/>
      <c r="AK93" s="37"/>
      <c r="AL93" s="28"/>
      <c r="AM93" s="28"/>
      <c r="AN93" s="37"/>
      <c r="AO93" s="28"/>
      <c r="AP93" s="27"/>
      <c r="AQ93" s="3">
        <v>0.01</v>
      </c>
      <c r="AR93" s="3">
        <v>0.5</v>
      </c>
      <c r="AS93" s="3">
        <f t="shared" si="87"/>
        <v>0.005</v>
      </c>
      <c r="AT93" s="2">
        <f t="shared" si="88"/>
        <v>0.00773666838653157</v>
      </c>
      <c r="AU93" s="30">
        <f t="shared" si="89"/>
        <v>28.47</v>
      </c>
      <c r="AV93" s="1">
        <f t="shared" si="90"/>
        <v>0.26</v>
      </c>
      <c r="AW93" s="2">
        <f t="shared" si="95"/>
        <v>1.59747810235521</v>
      </c>
      <c r="AX93" s="1">
        <f t="shared" si="91"/>
        <v>612.949244127502</v>
      </c>
      <c r="AZ93" s="2">
        <f t="shared" si="96"/>
        <v>0.510811033722601</v>
      </c>
      <c r="BA93" s="1">
        <f t="shared" si="92"/>
        <v>195.99720118269</v>
      </c>
    </row>
    <row r="94" s="1" customFormat="1" spans="1:53">
      <c r="A94" s="13"/>
      <c r="B94" s="13"/>
      <c r="C94" s="16">
        <v>4</v>
      </c>
      <c r="D94" s="21">
        <v>12.9503333333333</v>
      </c>
      <c r="E94" s="20">
        <f t="shared" si="93"/>
        <v>10.0202903225806</v>
      </c>
      <c r="F94" s="16" t="s">
        <v>73</v>
      </c>
      <c r="G94" s="13">
        <v>5</v>
      </c>
      <c r="H94" s="18">
        <f t="shared" si="76"/>
        <v>12.9503333333333</v>
      </c>
      <c r="I94" s="18">
        <f t="shared" si="77"/>
        <v>286.100333333333</v>
      </c>
      <c r="J94" s="18">
        <f t="shared" si="78"/>
        <v>0.0874891874907346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0.926949149688088</v>
      </c>
      <c r="O94" s="18">
        <f t="shared" si="94"/>
        <v>0.333486797352004</v>
      </c>
      <c r="P94" s="18">
        <f t="shared" si="81"/>
        <v>0.0291764889392141</v>
      </c>
      <c r="Q94" s="25">
        <f t="shared" si="82"/>
        <v>0.00758588712419567</v>
      </c>
      <c r="R94" s="18">
        <f t="shared" si="83"/>
        <v>0.074022</v>
      </c>
      <c r="S94" s="26">
        <f t="shared" si="84"/>
        <v>0.102481520685684</v>
      </c>
      <c r="T94" s="3">
        <v>0.01</v>
      </c>
      <c r="U94" s="27">
        <f t="shared" si="85"/>
        <v>0.00102481520685684</v>
      </c>
      <c r="V94" s="26"/>
      <c r="W94" s="3"/>
      <c r="X94" s="3"/>
      <c r="Y94" s="29"/>
      <c r="Z94" s="3"/>
      <c r="AA94" s="28"/>
      <c r="AB94" s="3"/>
      <c r="AC94" s="3"/>
      <c r="AD94" s="28"/>
      <c r="AE94" s="26">
        <v>0.005</v>
      </c>
      <c r="AF94" s="3">
        <v>0.49</v>
      </c>
      <c r="AG94" s="27">
        <f t="shared" si="86"/>
        <v>0.00245</v>
      </c>
      <c r="AH94" s="36"/>
      <c r="AI94" s="3"/>
      <c r="AJ94" s="27"/>
      <c r="AK94" s="37"/>
      <c r="AL94" s="28"/>
      <c r="AM94" s="28"/>
      <c r="AN94" s="37"/>
      <c r="AO94" s="28"/>
      <c r="AP94" s="27"/>
      <c r="AQ94" s="3">
        <v>0.015</v>
      </c>
      <c r="AR94" s="3">
        <v>0.5</v>
      </c>
      <c r="AS94" s="3">
        <f t="shared" si="87"/>
        <v>0.0075</v>
      </c>
      <c r="AT94" s="2">
        <f t="shared" si="88"/>
        <v>0.0109748152068568</v>
      </c>
      <c r="AU94" s="30">
        <f t="shared" si="89"/>
        <v>28.47</v>
      </c>
      <c r="AV94" s="1">
        <f t="shared" si="90"/>
        <v>0.26</v>
      </c>
      <c r="AW94" s="2">
        <f t="shared" si="95"/>
        <v>1.59747810235521</v>
      </c>
      <c r="AX94" s="1">
        <f t="shared" si="91"/>
        <v>869.496319267434</v>
      </c>
      <c r="AZ94" s="2">
        <f t="shared" si="96"/>
        <v>0.510811033722601</v>
      </c>
      <c r="BA94" s="1">
        <f t="shared" si="92"/>
        <v>278.030924497916</v>
      </c>
    </row>
    <row r="95" s="1" customFormat="1" spans="1:53">
      <c r="A95" s="13"/>
      <c r="B95" s="13"/>
      <c r="C95" s="16">
        <v>5</v>
      </c>
      <c r="D95" s="21">
        <v>15.9156774193548</v>
      </c>
      <c r="E95" s="20">
        <f t="shared" si="93"/>
        <v>12.9503333333333</v>
      </c>
      <c r="F95" s="16" t="s">
        <v>75</v>
      </c>
      <c r="G95" s="13">
        <v>6</v>
      </c>
      <c r="H95" s="18">
        <f t="shared" si="76"/>
        <v>15.9156774193548</v>
      </c>
      <c r="I95" s="18">
        <f t="shared" si="77"/>
        <v>289.065677419355</v>
      </c>
      <c r="J95" s="18">
        <f t="shared" si="78"/>
        <v>0.124043983622961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4"/>
        <v>0.58901030841279</v>
      </c>
      <c r="P95" s="18">
        <f t="shared" si="81"/>
        <v>0.0730631850505114</v>
      </c>
      <c r="Q95" s="25">
        <f t="shared" si="82"/>
        <v>0.018996428113133</v>
      </c>
      <c r="R95" s="18">
        <f t="shared" si="83"/>
        <v>0.074022</v>
      </c>
      <c r="S95" s="26">
        <f t="shared" si="84"/>
        <v>0.256632191958242</v>
      </c>
      <c r="T95" s="3">
        <v>0.01</v>
      </c>
      <c r="U95" s="27">
        <f t="shared" si="85"/>
        <v>0.00256632191958242</v>
      </c>
      <c r="V95" s="26"/>
      <c r="W95" s="3"/>
      <c r="X95" s="3"/>
      <c r="Y95" s="29"/>
      <c r="Z95" s="3"/>
      <c r="AA95" s="28"/>
      <c r="AB95" s="3"/>
      <c r="AC95" s="3"/>
      <c r="AD95" s="28"/>
      <c r="AE95" s="26">
        <v>0.005</v>
      </c>
      <c r="AF95" s="3">
        <v>0.49</v>
      </c>
      <c r="AG95" s="27">
        <f t="shared" si="86"/>
        <v>0.00245</v>
      </c>
      <c r="AH95" s="36"/>
      <c r="AI95" s="3"/>
      <c r="AJ95" s="27"/>
      <c r="AK95" s="37"/>
      <c r="AL95" s="28"/>
      <c r="AM95" s="28"/>
      <c r="AN95" s="37"/>
      <c r="AO95" s="28"/>
      <c r="AP95" s="27"/>
      <c r="AQ95" s="3">
        <v>0.015</v>
      </c>
      <c r="AR95" s="3">
        <v>0.5</v>
      </c>
      <c r="AS95" s="3">
        <f t="shared" si="87"/>
        <v>0.0075</v>
      </c>
      <c r="AT95" s="2">
        <f t="shared" si="88"/>
        <v>0.0125163219195824</v>
      </c>
      <c r="AU95" s="30">
        <f t="shared" si="89"/>
        <v>28.47</v>
      </c>
      <c r="AV95" s="1">
        <f t="shared" si="90"/>
        <v>0.26</v>
      </c>
      <c r="AW95" s="2">
        <f t="shared" si="95"/>
        <v>1.59747810235521</v>
      </c>
      <c r="AX95" s="1">
        <f t="shared" si="91"/>
        <v>991.624518018655</v>
      </c>
      <c r="AZ95" s="2">
        <f t="shared" si="96"/>
        <v>0.510811033722601</v>
      </c>
      <c r="BA95" s="1">
        <f t="shared" si="92"/>
        <v>317.0827470918</v>
      </c>
    </row>
    <row r="96" s="1" customFormat="1" spans="1:53">
      <c r="A96" s="13"/>
      <c r="B96" s="13"/>
      <c r="C96" s="16">
        <v>6</v>
      </c>
      <c r="D96" s="21">
        <v>19.5965</v>
      </c>
      <c r="E96" s="20">
        <f t="shared" si="93"/>
        <v>15.9156774193548</v>
      </c>
      <c r="F96" s="16" t="s">
        <v>73</v>
      </c>
      <c r="G96" s="13">
        <v>7</v>
      </c>
      <c r="H96" s="18">
        <f t="shared" si="76"/>
        <v>19.5965</v>
      </c>
      <c r="I96" s="18">
        <f t="shared" si="77"/>
        <v>292.7465</v>
      </c>
      <c r="J96" s="18">
        <f t="shared" si="78"/>
        <v>0.189455606833342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4"/>
        <v>0.800647123362279</v>
      </c>
      <c r="P96" s="18">
        <f t="shared" si="81"/>
        <v>0.15168708661597</v>
      </c>
      <c r="Q96" s="25">
        <f t="shared" si="82"/>
        <v>0.0394386425201523</v>
      </c>
      <c r="R96" s="18">
        <f t="shared" si="83"/>
        <v>0.074022</v>
      </c>
      <c r="S96" s="26">
        <f t="shared" si="84"/>
        <v>0.532796229771585</v>
      </c>
      <c r="T96" s="3">
        <v>0.01</v>
      </c>
      <c r="U96" s="27">
        <f t="shared" si="85"/>
        <v>0.00532796229771585</v>
      </c>
      <c r="V96" s="26"/>
      <c r="W96" s="3"/>
      <c r="X96" s="3"/>
      <c r="Y96" s="29"/>
      <c r="Z96" s="3"/>
      <c r="AA96" s="28"/>
      <c r="AB96" s="3"/>
      <c r="AC96" s="3"/>
      <c r="AD96" s="28"/>
      <c r="AE96" s="26">
        <v>0.005</v>
      </c>
      <c r="AF96" s="3">
        <v>0.49</v>
      </c>
      <c r="AG96" s="27">
        <f t="shared" si="86"/>
        <v>0.00245</v>
      </c>
      <c r="AH96" s="36"/>
      <c r="AI96" s="3"/>
      <c r="AJ96" s="27"/>
      <c r="AK96" s="37"/>
      <c r="AL96" s="28"/>
      <c r="AM96" s="28"/>
      <c r="AN96" s="37"/>
      <c r="AO96" s="28"/>
      <c r="AP96" s="27"/>
      <c r="AQ96" s="3">
        <v>0.015</v>
      </c>
      <c r="AR96" s="3">
        <v>0.5</v>
      </c>
      <c r="AS96" s="3">
        <f t="shared" si="87"/>
        <v>0.0075</v>
      </c>
      <c r="AT96" s="2">
        <f t="shared" si="88"/>
        <v>0.0152779622977159</v>
      </c>
      <c r="AU96" s="30">
        <f t="shared" si="89"/>
        <v>28.47</v>
      </c>
      <c r="AV96" s="1">
        <f t="shared" si="90"/>
        <v>0.26</v>
      </c>
      <c r="AW96" s="2">
        <f t="shared" si="95"/>
        <v>1.59747810235521</v>
      </c>
      <c r="AX96" s="1">
        <f t="shared" si="91"/>
        <v>1210.41965020704</v>
      </c>
      <c r="AZ96" s="2">
        <f t="shared" si="96"/>
        <v>0.510811033722601</v>
      </c>
      <c r="BA96" s="1">
        <f t="shared" si="92"/>
        <v>387.044875199751</v>
      </c>
    </row>
    <row r="97" s="1" customFormat="1" spans="1:53">
      <c r="A97" s="13"/>
      <c r="B97" s="13"/>
      <c r="C97" s="16">
        <v>7</v>
      </c>
      <c r="D97" s="21">
        <v>23.6423225806452</v>
      </c>
      <c r="E97" s="20">
        <f t="shared" si="93"/>
        <v>19.5965</v>
      </c>
      <c r="F97" s="16" t="s">
        <v>73</v>
      </c>
      <c r="G97" s="13">
        <v>8</v>
      </c>
      <c r="H97" s="18">
        <f t="shared" si="76"/>
        <v>23.6423225806452</v>
      </c>
      <c r="I97" s="18">
        <f t="shared" si="77"/>
        <v>296.792322580645</v>
      </c>
      <c r="J97" s="18">
        <f t="shared" si="78"/>
        <v>0.29813645858181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4"/>
        <v>0.933660036746309</v>
      </c>
      <c r="P97" s="18">
        <f t="shared" si="81"/>
        <v>0.278358096874907</v>
      </c>
      <c r="Q97" s="25">
        <f t="shared" si="82"/>
        <v>0.0723731051874759</v>
      </c>
      <c r="R97" s="18">
        <f t="shared" si="83"/>
        <v>0.074022</v>
      </c>
      <c r="S97" s="26">
        <f t="shared" si="84"/>
        <v>0.977724260185835</v>
      </c>
      <c r="T97" s="3">
        <v>0.01</v>
      </c>
      <c r="U97" s="27">
        <f t="shared" si="85"/>
        <v>0.00977724260185835</v>
      </c>
      <c r="V97" s="26"/>
      <c r="W97" s="3"/>
      <c r="X97" s="3"/>
      <c r="Y97" s="29"/>
      <c r="Z97" s="3"/>
      <c r="AA97" s="28"/>
      <c r="AB97" s="3"/>
      <c r="AC97" s="3"/>
      <c r="AD97" s="28"/>
      <c r="AE97" s="26">
        <v>0.005</v>
      </c>
      <c r="AF97" s="3">
        <v>0.49</v>
      </c>
      <c r="AG97" s="27">
        <f t="shared" si="86"/>
        <v>0.00245</v>
      </c>
      <c r="AH97" s="36"/>
      <c r="AI97" s="3"/>
      <c r="AJ97" s="27"/>
      <c r="AK97" s="37"/>
      <c r="AL97" s="28"/>
      <c r="AM97" s="28"/>
      <c r="AN97" s="37"/>
      <c r="AO97" s="28"/>
      <c r="AP97" s="27"/>
      <c r="AQ97" s="3">
        <v>0.015</v>
      </c>
      <c r="AR97" s="3">
        <v>0.5</v>
      </c>
      <c r="AS97" s="3">
        <f t="shared" si="87"/>
        <v>0.0075</v>
      </c>
      <c r="AT97" s="2">
        <f t="shared" si="88"/>
        <v>0.0197272426018583</v>
      </c>
      <c r="AU97" s="30">
        <f t="shared" si="89"/>
        <v>28.47</v>
      </c>
      <c r="AV97" s="1">
        <f t="shared" si="90"/>
        <v>0.26</v>
      </c>
      <c r="AW97" s="2">
        <f t="shared" si="95"/>
        <v>1.59747810235521</v>
      </c>
      <c r="AX97" s="1">
        <f t="shared" si="91"/>
        <v>1562.92060579707</v>
      </c>
      <c r="AZ97" s="2">
        <f t="shared" si="96"/>
        <v>0.510811033722601</v>
      </c>
      <c r="BA97" s="1">
        <f t="shared" si="92"/>
        <v>499.760897565051</v>
      </c>
    </row>
    <row r="98" s="1" customFormat="1" spans="1:53">
      <c r="A98" s="13"/>
      <c r="B98" s="13"/>
      <c r="C98" s="16">
        <v>8</v>
      </c>
      <c r="D98" s="21">
        <v>23.0371612903226</v>
      </c>
      <c r="E98" s="20">
        <f t="shared" si="93"/>
        <v>23.6423225806452</v>
      </c>
      <c r="F98" s="16" t="s">
        <v>73</v>
      </c>
      <c r="G98" s="13">
        <v>9</v>
      </c>
      <c r="H98" s="18">
        <f t="shared" si="76"/>
        <v>23.0371612903226</v>
      </c>
      <c r="I98" s="18">
        <f t="shared" si="77"/>
        <v>296.187161290323</v>
      </c>
      <c r="J98" s="18">
        <f t="shared" si="78"/>
        <v>0.27880747297746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4"/>
        <v>0.940001939871402</v>
      </c>
      <c r="P98" s="18">
        <f t="shared" si="81"/>
        <v>0.262079565449456</v>
      </c>
      <c r="Q98" s="25">
        <f t="shared" si="82"/>
        <v>0.0681406870168585</v>
      </c>
      <c r="R98" s="18">
        <f t="shared" si="83"/>
        <v>0.074022</v>
      </c>
      <c r="S98" s="26">
        <f t="shared" si="84"/>
        <v>0.920546418860049</v>
      </c>
      <c r="T98" s="3">
        <v>0.01</v>
      </c>
      <c r="U98" s="27">
        <f t="shared" si="85"/>
        <v>0.00920546418860049</v>
      </c>
      <c r="V98" s="26"/>
      <c r="W98" s="3"/>
      <c r="X98" s="3"/>
      <c r="Y98" s="29"/>
      <c r="Z98" s="3"/>
      <c r="AA98" s="28"/>
      <c r="AB98" s="3"/>
      <c r="AC98" s="3"/>
      <c r="AD98" s="28"/>
      <c r="AE98" s="26">
        <v>0.005</v>
      </c>
      <c r="AF98" s="3">
        <v>0.49</v>
      </c>
      <c r="AG98" s="27">
        <f t="shared" si="86"/>
        <v>0.00245</v>
      </c>
      <c r="AH98" s="36"/>
      <c r="AI98" s="3"/>
      <c r="AJ98" s="27"/>
      <c r="AK98" s="37"/>
      <c r="AL98" s="28"/>
      <c r="AM98" s="28"/>
      <c r="AN98" s="37"/>
      <c r="AO98" s="28"/>
      <c r="AP98" s="27"/>
      <c r="AQ98" s="3">
        <v>0.015</v>
      </c>
      <c r="AR98" s="3">
        <v>0.5</v>
      </c>
      <c r="AS98" s="3">
        <f t="shared" si="87"/>
        <v>0.0075</v>
      </c>
      <c r="AT98" s="2">
        <f t="shared" si="88"/>
        <v>0.0191554641886005</v>
      </c>
      <c r="AU98" s="30">
        <f t="shared" si="89"/>
        <v>28.47</v>
      </c>
      <c r="AV98" s="1">
        <f t="shared" si="90"/>
        <v>0.26</v>
      </c>
      <c r="AW98" s="2">
        <f t="shared" si="95"/>
        <v>1.59747810235521</v>
      </c>
      <c r="AX98" s="1">
        <f t="shared" si="91"/>
        <v>1517.62059696834</v>
      </c>
      <c r="AZ98" s="2">
        <f t="shared" si="96"/>
        <v>0.510811033722601</v>
      </c>
      <c r="BA98" s="1">
        <f t="shared" si="92"/>
        <v>485.275726029159</v>
      </c>
    </row>
    <row r="99" s="1" customFormat="1" spans="1:53">
      <c r="A99" s="13"/>
      <c r="B99" s="13"/>
      <c r="C99" s="16">
        <v>9</v>
      </c>
      <c r="D99" s="21">
        <v>22.5418666666667</v>
      </c>
      <c r="E99" s="20">
        <f t="shared" si="93"/>
        <v>23.0371612903226</v>
      </c>
      <c r="F99" s="16" t="s">
        <v>73</v>
      </c>
      <c r="G99" s="13">
        <v>10</v>
      </c>
      <c r="H99" s="18">
        <f t="shared" si="76"/>
        <v>22.5418666666667</v>
      </c>
      <c r="I99" s="18">
        <f t="shared" si="77"/>
        <v>295.691866666667</v>
      </c>
      <c r="J99" s="18">
        <f t="shared" si="78"/>
        <v>0.263870042887506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4"/>
        <v>0.962622374421946</v>
      </c>
      <c r="P99" s="18">
        <f t="shared" si="81"/>
        <v>0.254007207223192</v>
      </c>
      <c r="Q99" s="25">
        <f t="shared" si="82"/>
        <v>0.0660418738780299</v>
      </c>
      <c r="R99" s="18">
        <f t="shared" si="83"/>
        <v>0.074022</v>
      </c>
      <c r="S99" s="26">
        <f t="shared" si="84"/>
        <v>0.89219250868701</v>
      </c>
      <c r="T99" s="3">
        <v>0.01</v>
      </c>
      <c r="U99" s="27">
        <f t="shared" si="85"/>
        <v>0.0089219250868701</v>
      </c>
      <c r="V99" s="26"/>
      <c r="W99" s="3"/>
      <c r="X99" s="3"/>
      <c r="Y99" s="29"/>
      <c r="Z99" s="3"/>
      <c r="AA99" s="28"/>
      <c r="AB99" s="3"/>
      <c r="AC99" s="3"/>
      <c r="AD99" s="28"/>
      <c r="AE99" s="26">
        <v>0.005</v>
      </c>
      <c r="AF99" s="3">
        <v>0.49</v>
      </c>
      <c r="AG99" s="27">
        <f t="shared" si="86"/>
        <v>0.00245</v>
      </c>
      <c r="AH99" s="36"/>
      <c r="AI99" s="3"/>
      <c r="AJ99" s="27"/>
      <c r="AK99" s="37"/>
      <c r="AL99" s="28"/>
      <c r="AM99" s="28"/>
      <c r="AN99" s="37"/>
      <c r="AO99" s="28"/>
      <c r="AP99" s="27"/>
      <c r="AQ99" s="3">
        <v>0.015</v>
      </c>
      <c r="AR99" s="3">
        <v>0.5</v>
      </c>
      <c r="AS99" s="3">
        <f t="shared" si="87"/>
        <v>0.0075</v>
      </c>
      <c r="AT99" s="2">
        <f t="shared" si="88"/>
        <v>0.0188719250868701</v>
      </c>
      <c r="AU99" s="30">
        <f t="shared" si="89"/>
        <v>28.47</v>
      </c>
      <c r="AV99" s="1">
        <f t="shared" si="90"/>
        <v>0.26</v>
      </c>
      <c r="AW99" s="2">
        <f t="shared" si="95"/>
        <v>1.59747810235521</v>
      </c>
      <c r="AX99" s="1">
        <f t="shared" si="91"/>
        <v>1495.1567831659</v>
      </c>
      <c r="AZ99" s="2">
        <f t="shared" si="96"/>
        <v>0.510811033722601</v>
      </c>
      <c r="BA99" s="1">
        <f t="shared" si="92"/>
        <v>478.09267673862</v>
      </c>
    </row>
    <row r="100" s="1" customFormat="1" spans="1:53">
      <c r="A100" s="13"/>
      <c r="B100" s="13"/>
      <c r="C100" s="16">
        <v>10</v>
      </c>
      <c r="D100" s="21">
        <v>20.6649032258065</v>
      </c>
      <c r="E100" s="20">
        <f t="shared" si="93"/>
        <v>22.5418666666667</v>
      </c>
      <c r="F100" s="16" t="s">
        <v>73</v>
      </c>
      <c r="G100" s="13">
        <v>11</v>
      </c>
      <c r="H100" s="18">
        <f t="shared" si="76"/>
        <v>20.6649032258065</v>
      </c>
      <c r="I100" s="18">
        <f t="shared" si="77"/>
        <v>293.814903225806</v>
      </c>
      <c r="J100" s="18">
        <f t="shared" si="78"/>
        <v>0.213812409026248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0.673184408838816</v>
      </c>
      <c r="O100" s="18">
        <f t="shared" si="94"/>
        <v>0.320130758359938</v>
      </c>
      <c r="P100" s="18">
        <f t="shared" si="81"/>
        <v>0.068447928648338</v>
      </c>
      <c r="Q100" s="25">
        <f t="shared" si="82"/>
        <v>0.0177964614485679</v>
      </c>
      <c r="R100" s="18">
        <f t="shared" si="83"/>
        <v>0.074022</v>
      </c>
      <c r="S100" s="26">
        <f t="shared" si="84"/>
        <v>0.240421245691387</v>
      </c>
      <c r="T100" s="3">
        <v>0.01</v>
      </c>
      <c r="U100" s="27">
        <f t="shared" si="85"/>
        <v>0.00240421245691387</v>
      </c>
      <c r="V100" s="26"/>
      <c r="W100" s="3"/>
      <c r="X100" s="3"/>
      <c r="Y100" s="29"/>
      <c r="Z100" s="3"/>
      <c r="AA100" s="28"/>
      <c r="AB100" s="3"/>
      <c r="AC100" s="3"/>
      <c r="AD100" s="28"/>
      <c r="AE100" s="26">
        <v>0.005</v>
      </c>
      <c r="AF100" s="3">
        <v>0.49</v>
      </c>
      <c r="AG100" s="27">
        <f t="shared" si="86"/>
        <v>0.00245</v>
      </c>
      <c r="AH100" s="36"/>
      <c r="AI100" s="3"/>
      <c r="AJ100" s="27"/>
      <c r="AK100" s="37"/>
      <c r="AL100" s="28"/>
      <c r="AM100" s="28"/>
      <c r="AN100" s="37"/>
      <c r="AO100" s="28"/>
      <c r="AP100" s="27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0.0123542124569139</v>
      </c>
      <c r="AU100" s="30">
        <f t="shared" si="89"/>
        <v>28.47</v>
      </c>
      <c r="AV100" s="1">
        <f t="shared" si="90"/>
        <v>0.26</v>
      </c>
      <c r="AW100" s="2">
        <f t="shared" si="95"/>
        <v>1.59747810235521</v>
      </c>
      <c r="AX100" s="1">
        <f t="shared" si="91"/>
        <v>978.781150868322</v>
      </c>
      <c r="AZ100" s="2">
        <f t="shared" si="96"/>
        <v>0.510811033722601</v>
      </c>
      <c r="BA100" s="1">
        <f t="shared" si="92"/>
        <v>312.975940468993</v>
      </c>
    </row>
    <row r="101" s="1" customFormat="1" spans="1:54">
      <c r="A101" s="13"/>
      <c r="B101" s="13"/>
      <c r="C101" s="16">
        <v>11</v>
      </c>
      <c r="D101" s="21">
        <v>16.2766666666667</v>
      </c>
      <c r="E101" s="20">
        <f t="shared" si="93"/>
        <v>20.6649032258065</v>
      </c>
      <c r="F101" s="16" t="s">
        <v>75</v>
      </c>
      <c r="G101" s="13">
        <v>12</v>
      </c>
      <c r="H101" s="18">
        <f t="shared" si="76"/>
        <v>16.2766666666667</v>
      </c>
      <c r="I101" s="18">
        <f t="shared" si="77"/>
        <v>289.426666666667</v>
      </c>
      <c r="J101" s="18">
        <f t="shared" si="78"/>
        <v>0.129366358084225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4"/>
        <v>0.5363828297116</v>
      </c>
      <c r="P101" s="18">
        <f t="shared" si="81"/>
        <v>0.0693898932187007</v>
      </c>
      <c r="Q101" s="25">
        <f t="shared" si="82"/>
        <v>0.0180413722368622</v>
      </c>
      <c r="R101" s="18">
        <f t="shared" si="83"/>
        <v>0.074022</v>
      </c>
      <c r="S101" s="26">
        <f t="shared" si="84"/>
        <v>0.243729867294347</v>
      </c>
      <c r="T101" s="3">
        <v>0.01</v>
      </c>
      <c r="U101" s="27">
        <f t="shared" si="85"/>
        <v>0.00243729867294347</v>
      </c>
      <c r="V101" s="26"/>
      <c r="W101" s="3"/>
      <c r="X101" s="3"/>
      <c r="Y101" s="29"/>
      <c r="Z101" s="3"/>
      <c r="AA101" s="28"/>
      <c r="AB101" s="3"/>
      <c r="AC101" s="3"/>
      <c r="AD101" s="28"/>
      <c r="AE101" s="26">
        <v>0.005</v>
      </c>
      <c r="AF101" s="3">
        <v>0.49</v>
      </c>
      <c r="AG101" s="27">
        <f t="shared" si="86"/>
        <v>0.00245</v>
      </c>
      <c r="AH101" s="36"/>
      <c r="AI101" s="3"/>
      <c r="AJ101" s="27"/>
      <c r="AK101" s="37"/>
      <c r="AL101" s="28"/>
      <c r="AM101" s="28"/>
      <c r="AN101" s="37"/>
      <c r="AO101" s="28"/>
      <c r="AP101" s="27"/>
      <c r="AQ101" s="3">
        <v>0.015</v>
      </c>
      <c r="AR101" s="3">
        <v>0.5</v>
      </c>
      <c r="AS101" s="3">
        <f t="shared" si="87"/>
        <v>0.0075</v>
      </c>
      <c r="AT101" s="2">
        <f t="shared" si="88"/>
        <v>0.0123872986729435</v>
      </c>
      <c r="AU101" s="30">
        <f t="shared" si="89"/>
        <v>28.47</v>
      </c>
      <c r="AV101" s="1">
        <f t="shared" si="90"/>
        <v>0.26</v>
      </c>
      <c r="AW101" s="2">
        <f t="shared" si="95"/>
        <v>1.59747810235521</v>
      </c>
      <c r="AX101" s="1">
        <f t="shared" si="91"/>
        <v>981.402456331237</v>
      </c>
      <c r="AY101" s="1">
        <f>SUM(AX90:AX101)</f>
        <v>11801.0120295695</v>
      </c>
      <c r="AZ101" s="2">
        <f t="shared" si="96"/>
        <v>0.510811033722601</v>
      </c>
      <c r="BA101" s="1">
        <f t="shared" si="92"/>
        <v>313.814131459681</v>
      </c>
      <c r="BB101" s="1">
        <f>SUM(BA90:BA101)</f>
        <v>3773.50221258738</v>
      </c>
    </row>
    <row r="102" s="1" customFormat="1" spans="1:46">
      <c r="A102" s="13"/>
      <c r="B102" s="13"/>
      <c r="C102" s="16">
        <v>12</v>
      </c>
      <c r="D102" s="21">
        <v>13.8653225806452</v>
      </c>
      <c r="E102" s="20">
        <f t="shared" si="93"/>
        <v>16.2766666666667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2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02"/>
  <sheetViews>
    <sheetView workbookViewId="0">
      <selection activeCell="AW94" sqref="AW94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5" width="8.88888888888889" style="1"/>
    <col min="26" max="26" width="10.7777777777778" style="1" customWidth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 s="4" t="s">
        <v>15</v>
      </c>
      <c r="AK1" s="4"/>
      <c r="AL1" s="4"/>
      <c r="AM1" s="4"/>
      <c r="AN1" s="4"/>
      <c r="AO1" s="4"/>
      <c r="AT1" s="2"/>
    </row>
    <row r="2" s="1" customFormat="1" spans="1:46">
      <c r="A2" s="4"/>
      <c r="B2" s="5" t="s">
        <v>5</v>
      </c>
      <c r="C2" s="3"/>
      <c r="D2" s="3"/>
      <c r="E2" s="6">
        <v>140.7</v>
      </c>
      <c r="F2" s="12">
        <v>1166.832</v>
      </c>
      <c r="G2" s="52">
        <f>(F2+F3+F4)/3</f>
        <v>1338.18733333333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 s="53" t="s">
        <v>65</v>
      </c>
      <c r="AK2" s="53"/>
      <c r="AL2" s="53"/>
      <c r="AM2" s="53"/>
      <c r="AN2" s="53" t="s">
        <v>66</v>
      </c>
      <c r="AO2" s="53"/>
      <c r="AT2" s="2"/>
    </row>
    <row r="3" s="1" customFormat="1" spans="1:46">
      <c r="A3" s="4"/>
      <c r="B3" s="5" t="s">
        <v>6</v>
      </c>
      <c r="C3" s="3"/>
      <c r="D3" s="3"/>
      <c r="E3" s="8"/>
      <c r="F3" s="12">
        <v>1192.09</v>
      </c>
      <c r="G3" s="52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 s="4"/>
      <c r="AK3" s="4"/>
      <c r="AL3" s="4"/>
      <c r="AM3" s="4"/>
      <c r="AN3" s="4"/>
      <c r="AO3" s="4"/>
      <c r="AT3" s="2"/>
    </row>
    <row r="4" s="1" customFormat="1" spans="1:46">
      <c r="A4" s="4"/>
      <c r="B4" s="5" t="s">
        <v>7</v>
      </c>
      <c r="C4" s="3"/>
      <c r="D4" s="3"/>
      <c r="E4" s="10"/>
      <c r="F4" s="12">
        <v>1655.64</v>
      </c>
      <c r="G4" s="52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 s="54"/>
      <c r="AK4" s="54"/>
      <c r="AL4" s="54"/>
      <c r="AM4" s="54"/>
      <c r="AN4" s="54"/>
      <c r="AO4" s="54"/>
      <c r="AT4" s="2"/>
    </row>
    <row r="5" s="1" customFormat="1" spans="1:46">
      <c r="A5" s="4"/>
      <c r="B5" s="5" t="s">
        <v>9</v>
      </c>
      <c r="C5" s="3"/>
      <c r="D5" s="3"/>
      <c r="E5" s="6">
        <v>1652.07616438356</v>
      </c>
      <c r="F5" s="12">
        <v>91.104</v>
      </c>
      <c r="G5" s="52">
        <f>(F5+F6)/2</f>
        <v>92.50925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 s="4"/>
      <c r="AK5" s="4"/>
      <c r="AL5" s="4"/>
      <c r="AM5" s="4"/>
      <c r="AN5" s="4"/>
      <c r="AO5" s="4"/>
      <c r="AT5" s="2"/>
    </row>
    <row r="6" s="1" customFormat="1" spans="1:46">
      <c r="A6" s="4"/>
      <c r="B6" s="5" t="s">
        <v>10</v>
      </c>
      <c r="C6" s="3"/>
      <c r="D6" s="3"/>
      <c r="E6" s="10"/>
      <c r="F6" s="12">
        <v>93.9145</v>
      </c>
      <c r="G6" s="52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 s="4"/>
      <c r="AK6" s="4"/>
      <c r="AL6" s="4"/>
      <c r="AM6" s="4"/>
      <c r="AN6" s="4">
        <v>50</v>
      </c>
      <c r="AO6" s="4"/>
      <c r="AT6" s="2"/>
    </row>
    <row r="7" s="1" customFormat="1" spans="1:46">
      <c r="A7" s="4" t="s">
        <v>11</v>
      </c>
      <c r="B7" s="5"/>
      <c r="C7" s="3"/>
      <c r="D7" s="3"/>
      <c r="E7" s="12">
        <v>1047.76045217522</v>
      </c>
      <c r="F7" s="12">
        <v>122.786</v>
      </c>
      <c r="G7" s="31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 s="4"/>
      <c r="AK7" s="4"/>
      <c r="AL7" s="4"/>
      <c r="AM7" s="4"/>
      <c r="AN7" s="4">
        <v>50</v>
      </c>
      <c r="AO7" s="4"/>
      <c r="AT7" s="2"/>
    </row>
    <row r="8" s="1" customFormat="1" spans="1:46">
      <c r="A8" s="4" t="s">
        <v>12</v>
      </c>
      <c r="B8" s="5"/>
      <c r="C8" s="3"/>
      <c r="D8" s="3"/>
      <c r="E8" s="12">
        <v>1.3452</v>
      </c>
      <c r="F8" s="12">
        <v>625.464</v>
      </c>
      <c r="G8" s="31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 s="4"/>
      <c r="AK8" s="4"/>
      <c r="AL8" s="4"/>
      <c r="AM8" s="4"/>
      <c r="AN8" s="4"/>
      <c r="AO8" s="4"/>
      <c r="AT8" s="2"/>
    </row>
    <row r="9" s="1" customFormat="1" spans="1:46">
      <c r="A9" s="4" t="s">
        <v>13</v>
      </c>
      <c r="B9" s="5"/>
      <c r="C9" s="3"/>
      <c r="D9" s="3"/>
      <c r="E9" s="12">
        <v>13.319911333055</v>
      </c>
      <c r="F9" s="12">
        <v>341.64</v>
      </c>
      <c r="G9" s="31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 s="4"/>
      <c r="AK9" s="4"/>
      <c r="AL9" s="4"/>
      <c r="AM9" s="4"/>
      <c r="AN9" s="4"/>
      <c r="AO9" s="4"/>
      <c r="AT9" s="2"/>
    </row>
    <row r="10" s="1" customFormat="1" spans="1:46">
      <c r="A10" s="4" t="s">
        <v>14</v>
      </c>
      <c r="B10" s="5"/>
      <c r="C10" s="3"/>
      <c r="D10" s="3"/>
      <c r="E10" s="12">
        <v>5.01411285387001</v>
      </c>
      <c r="F10" s="12">
        <v>341.64</v>
      </c>
      <c r="G10" s="31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 s="5"/>
      <c r="AK10" s="55"/>
      <c r="AL10" s="55"/>
      <c r="AM10" s="55"/>
      <c r="AN10" s="56"/>
      <c r="AO10" s="4"/>
      <c r="AT10" s="2"/>
    </row>
    <row r="11" s="1" customFormat="1" spans="1:46">
      <c r="A11" s="4" t="s">
        <v>15</v>
      </c>
      <c r="B11" s="5"/>
      <c r="C11" s="3"/>
      <c r="D11" s="3"/>
      <c r="E11" s="12">
        <v>0</v>
      </c>
      <c r="F11" s="12">
        <v>910.8575</v>
      </c>
      <c r="G11" s="31"/>
      <c r="AT11" s="2"/>
    </row>
    <row r="12" s="1" customFormat="1" spans="46:46">
      <c r="AT12" s="2"/>
    </row>
    <row r="13" s="1" customFormat="1" spans="46:46">
      <c r="AT13" s="2"/>
    </row>
    <row r="14" s="1" customFormat="1" spans="1:46">
      <c r="A14" s="13" t="s">
        <v>16</v>
      </c>
      <c r="B14" s="13" t="s">
        <v>17</v>
      </c>
      <c r="C14" s="13">
        <v>308.16</v>
      </c>
      <c r="D14" s="13"/>
      <c r="E14" s="13"/>
      <c r="F14" s="13"/>
      <c r="G14" s="14" t="s">
        <v>18</v>
      </c>
      <c r="H14" s="14" t="s">
        <v>19</v>
      </c>
      <c r="I14" s="14">
        <f>AV38+AV53+BB68+AY85+AY101+BB101+AG69</f>
        <v>31441117.2360372</v>
      </c>
      <c r="J14" s="14" t="s">
        <v>20</v>
      </c>
      <c r="K14" s="14">
        <f>I14/(10000*1000)</f>
        <v>3.14411172360372</v>
      </c>
      <c r="L14" s="14" t="s">
        <v>21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13" t="s">
        <v>22</v>
      </c>
      <c r="B15" s="13" t="s">
        <v>17</v>
      </c>
      <c r="C15" s="13"/>
      <c r="D15" s="13"/>
      <c r="E15" s="13"/>
      <c r="F15" s="13"/>
      <c r="G15" s="14"/>
      <c r="H15" s="14" t="s">
        <v>23</v>
      </c>
      <c r="I15" s="14">
        <v>21667493.0605049</v>
      </c>
      <c r="J15" s="14" t="s">
        <v>20</v>
      </c>
      <c r="K15" s="14">
        <f>I15/(10000*1000)</f>
        <v>2.16674930605049</v>
      </c>
      <c r="L15" s="14" t="s">
        <v>21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13" t="s">
        <v>24</v>
      </c>
      <c r="B16" s="13" t="s">
        <v>25</v>
      </c>
      <c r="C16" s="13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13" t="s">
        <v>26</v>
      </c>
      <c r="B17" s="13" t="s">
        <v>27</v>
      </c>
      <c r="C17" s="13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T17" s="2"/>
    </row>
    <row r="18" s="1" customFormat="1" spans="1:46">
      <c r="A18" s="13" t="s">
        <v>30</v>
      </c>
      <c r="B18" s="13" t="s">
        <v>31</v>
      </c>
      <c r="C18" s="13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13" t="s">
        <v>33</v>
      </c>
      <c r="B19" s="13" t="s">
        <v>31</v>
      </c>
      <c r="C19" s="13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13" t="s">
        <v>36</v>
      </c>
      <c r="B20" s="13" t="s">
        <v>37</v>
      </c>
      <c r="C20" s="13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13" t="s">
        <v>38</v>
      </c>
      <c r="B21" s="13" t="s">
        <v>39</v>
      </c>
      <c r="C21" s="13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13" t="s">
        <v>40</v>
      </c>
      <c r="B22" s="13" t="s">
        <v>35</v>
      </c>
      <c r="C22" s="13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13" t="s">
        <v>41</v>
      </c>
      <c r="B23" s="13" t="s">
        <v>42</v>
      </c>
      <c r="C23" s="13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4" t="s">
        <v>43</v>
      </c>
      <c r="T25" s="24"/>
      <c r="U25" s="24"/>
      <c r="V25" s="24" t="s">
        <v>44</v>
      </c>
      <c r="W25" s="24"/>
      <c r="X25" s="24"/>
      <c r="Y25" s="24" t="s">
        <v>45</v>
      </c>
      <c r="Z25" s="24"/>
      <c r="AA25" s="24"/>
      <c r="AB25" s="24" t="s">
        <v>46</v>
      </c>
      <c r="AC25" s="24"/>
      <c r="AD25" s="24"/>
      <c r="AE25" s="24" t="s">
        <v>47</v>
      </c>
      <c r="AF25" s="24"/>
      <c r="AG25" s="24"/>
      <c r="AH25" s="24" t="s">
        <v>48</v>
      </c>
      <c r="AI25" s="24"/>
      <c r="AJ25" s="24"/>
      <c r="AK25" s="32" t="s">
        <v>49</v>
      </c>
      <c r="AL25" s="33"/>
      <c r="AM25" s="34"/>
      <c r="AN25" s="24" t="s">
        <v>50</v>
      </c>
      <c r="AO25" s="24"/>
      <c r="AP25" s="24"/>
      <c r="AT25" s="2"/>
    </row>
    <row r="26" s="1" customFormat="1" spans="1:47">
      <c r="A26" s="15" t="s">
        <v>4</v>
      </c>
      <c r="B26" s="15"/>
      <c r="C26" s="16" t="s">
        <v>51</v>
      </c>
      <c r="D26" s="16" t="s">
        <v>52</v>
      </c>
      <c r="E26" s="16" t="s">
        <v>53</v>
      </c>
      <c r="F26" s="16" t="s">
        <v>54</v>
      </c>
      <c r="G26" s="13" t="s">
        <v>51</v>
      </c>
      <c r="H26" s="13" t="s">
        <v>53</v>
      </c>
      <c r="I26" s="13" t="s">
        <v>55</v>
      </c>
      <c r="J26" s="13" t="s">
        <v>56</v>
      </c>
      <c r="K26" s="23" t="s">
        <v>57</v>
      </c>
      <c r="L26" s="23" t="s">
        <v>58</v>
      </c>
      <c r="M26" s="13" t="s">
        <v>59</v>
      </c>
      <c r="N26" s="23" t="s">
        <v>60</v>
      </c>
      <c r="O26" s="13" t="s">
        <v>61</v>
      </c>
      <c r="P26" s="13" t="s">
        <v>62</v>
      </c>
      <c r="Q26" s="23" t="s">
        <v>63</v>
      </c>
      <c r="R26" s="23" t="s">
        <v>64</v>
      </c>
      <c r="S26" s="4" t="s">
        <v>65</v>
      </c>
      <c r="T26" s="3" t="s">
        <v>66</v>
      </c>
      <c r="U26" s="3"/>
      <c r="V26" s="4" t="s">
        <v>65</v>
      </c>
      <c r="W26" s="3" t="s">
        <v>66</v>
      </c>
      <c r="X26" s="3"/>
      <c r="Y26" s="4" t="s">
        <v>65</v>
      </c>
      <c r="Z26" s="3" t="s">
        <v>66</v>
      </c>
      <c r="AA26" s="3"/>
      <c r="AB26" s="4" t="s">
        <v>65</v>
      </c>
      <c r="AC26" s="3" t="s">
        <v>66</v>
      </c>
      <c r="AD26" s="3"/>
      <c r="AE26" s="4" t="s">
        <v>65</v>
      </c>
      <c r="AF26" s="3" t="s">
        <v>66</v>
      </c>
      <c r="AG26" s="3"/>
      <c r="AH26" s="4" t="s">
        <v>65</v>
      </c>
      <c r="AI26" s="3" t="s">
        <v>66</v>
      </c>
      <c r="AJ26" s="3"/>
      <c r="AK26" s="4" t="s">
        <v>65</v>
      </c>
      <c r="AL26" s="3" t="s">
        <v>66</v>
      </c>
      <c r="AM26" s="3"/>
      <c r="AN26" s="35" t="s">
        <v>65</v>
      </c>
      <c r="AO26" s="35" t="s">
        <v>66</v>
      </c>
      <c r="AP26" s="35"/>
      <c r="AQ26" s="1" t="s">
        <v>67</v>
      </c>
      <c r="AR26" s="1" t="s">
        <v>68</v>
      </c>
      <c r="AS26" s="1" t="s">
        <v>36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1338.18733333333</v>
      </c>
      <c r="C27" s="16" t="s">
        <v>72</v>
      </c>
      <c r="D27" s="17">
        <v>4</v>
      </c>
      <c r="E27" s="16"/>
      <c r="F27" s="16"/>
      <c r="G27" s="13">
        <v>1</v>
      </c>
      <c r="H27" s="18">
        <f t="shared" ref="H27:H38" si="0">E28</f>
        <v>4</v>
      </c>
      <c r="I27" s="18">
        <f t="shared" ref="I27:I38" si="1">H27+273.15</f>
        <v>277.15</v>
      </c>
      <c r="J27" s="18">
        <f t="shared" ref="J27:J38" si="2">EXP(($C$16*(I27-$C$14))/($C$17*I27*$C$14))</f>
        <v>0.0291499847697819</v>
      </c>
      <c r="K27" s="18">
        <f t="shared" ref="K27:K38" si="3">$B$27/12</f>
        <v>111.515611111111</v>
      </c>
      <c r="L27" s="18">
        <f t="shared" ref="L27:L38" si="4">K27*$B$28/100</f>
        <v>1.11515611111111</v>
      </c>
      <c r="M27" s="13" t="s">
        <v>73</v>
      </c>
      <c r="N27" s="13"/>
      <c r="O27" s="18">
        <f>L27</f>
        <v>1.11515611111111</v>
      </c>
      <c r="P27" s="18">
        <f t="shared" ref="P27:P38" si="5">O27*J27</f>
        <v>0.0325067836548181</v>
      </c>
      <c r="Q27" s="25">
        <f t="shared" ref="Q27:Q38" si="6">P27*$B$29</f>
        <v>0.00422588187512635</v>
      </c>
      <c r="R27" s="18">
        <f t="shared" ref="R27:R38" si="7">L27*$B$29</f>
        <v>0.144970294444444</v>
      </c>
      <c r="S27" s="26">
        <f t="shared" ref="S27:S38" si="8">Q27/R27</f>
        <v>0.0291499847697819</v>
      </c>
      <c r="T27" s="3">
        <v>0.01</v>
      </c>
      <c r="U27" s="27">
        <f t="shared" ref="U27:U38" si="9">S27*T27</f>
        <v>0.000291499847697819</v>
      </c>
      <c r="V27" s="26"/>
      <c r="W27" s="3"/>
      <c r="X27" s="27"/>
      <c r="Y27" s="29">
        <v>0.02</v>
      </c>
      <c r="Z27" s="3">
        <v>0.21</v>
      </c>
      <c r="AA27" s="28">
        <f t="shared" ref="AA27:AA38" si="10">Y27*Z27</f>
        <v>0.0042</v>
      </c>
      <c r="AB27" s="3">
        <v>0.01</v>
      </c>
      <c r="AC27" s="3">
        <v>0.29</v>
      </c>
      <c r="AD27" s="28">
        <f t="shared" ref="AD27:AD38" si="11">AB27*AC27</f>
        <v>0.0029</v>
      </c>
      <c r="AE27" s="26"/>
      <c r="AF27" s="3"/>
      <c r="AG27" s="27"/>
      <c r="AH27" s="26"/>
      <c r="AI27" s="3"/>
      <c r="AJ27" s="27"/>
      <c r="AK27" s="1">
        <v>0.1</v>
      </c>
      <c r="AL27" s="28">
        <v>0.11</v>
      </c>
      <c r="AM27" s="28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0.0221914998476978</v>
      </c>
      <c r="AR27" s="30">
        <f t="shared" ref="AR27:AR38" si="15">$B$27/12</f>
        <v>111.515611111111</v>
      </c>
      <c r="AS27" s="1">
        <f t="shared" ref="AS27:AS38" si="16">$B$29</f>
        <v>0.13</v>
      </c>
      <c r="AT27" s="2">
        <f>$E$2/12</f>
        <v>11.725</v>
      </c>
      <c r="AU27" s="1">
        <f t="shared" ref="AU27:AU38" si="17">AT27*10000*AS27*0.67*AR27*AQ27</f>
        <v>25272.7982691498</v>
      </c>
    </row>
    <row r="28" s="1" customFormat="1" spans="1:47">
      <c r="A28" s="13" t="s">
        <v>74</v>
      </c>
      <c r="B28" s="13">
        <v>1</v>
      </c>
      <c r="C28" s="16">
        <v>1</v>
      </c>
      <c r="D28" s="19">
        <v>12.6311612903226</v>
      </c>
      <c r="E28" s="20">
        <f t="shared" ref="E28:E39" si="18">D27</f>
        <v>4</v>
      </c>
      <c r="F28" s="16" t="s">
        <v>73</v>
      </c>
      <c r="G28" s="13">
        <v>2</v>
      </c>
      <c r="H28" s="18">
        <f t="shared" si="0"/>
        <v>12.6311612903226</v>
      </c>
      <c r="I28" s="18">
        <f t="shared" si="1"/>
        <v>285.781161290323</v>
      </c>
      <c r="J28" s="18">
        <f t="shared" si="2"/>
        <v>0.0842261986999501</v>
      </c>
      <c r="K28" s="18">
        <f t="shared" si="3"/>
        <v>111.515611111111</v>
      </c>
      <c r="L28" s="18">
        <f t="shared" si="4"/>
        <v>1.11515611111111</v>
      </c>
      <c r="M28" s="13" t="s">
        <v>73</v>
      </c>
      <c r="N28" s="13"/>
      <c r="O28" s="18">
        <f t="shared" ref="O28:O38" si="19">L28+O27-P27-N28</f>
        <v>2.1978054385674</v>
      </c>
      <c r="P28" s="18">
        <f t="shared" si="5"/>
        <v>0.185112797572609</v>
      </c>
      <c r="Q28" s="25">
        <f t="shared" si="6"/>
        <v>0.0240646636844392</v>
      </c>
      <c r="R28" s="18">
        <f t="shared" si="7"/>
        <v>0.144970294444444</v>
      </c>
      <c r="S28" s="26">
        <f t="shared" si="8"/>
        <v>0.16599720499058</v>
      </c>
      <c r="T28" s="3">
        <v>0.01</v>
      </c>
      <c r="U28" s="27">
        <f t="shared" si="9"/>
        <v>0.0016599720499058</v>
      </c>
      <c r="V28" s="26"/>
      <c r="W28" s="3"/>
      <c r="X28" s="27"/>
      <c r="Y28" s="29">
        <v>0.02</v>
      </c>
      <c r="Z28" s="3">
        <v>0.21</v>
      </c>
      <c r="AA28" s="28">
        <f t="shared" si="10"/>
        <v>0.0042</v>
      </c>
      <c r="AB28" s="3">
        <v>0.01</v>
      </c>
      <c r="AC28" s="3">
        <v>0.29</v>
      </c>
      <c r="AD28" s="28">
        <f t="shared" si="11"/>
        <v>0.0029</v>
      </c>
      <c r="AE28" s="26"/>
      <c r="AF28" s="3"/>
      <c r="AG28" s="27"/>
      <c r="AH28" s="26"/>
      <c r="AI28" s="3"/>
      <c r="AJ28" s="27"/>
      <c r="AK28" s="28">
        <v>0.1</v>
      </c>
      <c r="AL28" s="28">
        <v>0.11</v>
      </c>
      <c r="AM28" s="28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0.0235599720499058</v>
      </c>
      <c r="AR28" s="30">
        <f t="shared" si="15"/>
        <v>111.515611111111</v>
      </c>
      <c r="AS28" s="1">
        <f t="shared" si="16"/>
        <v>0.13</v>
      </c>
      <c r="AT28" s="2">
        <f t="shared" ref="AT28:AT38" si="20">$E$2/12</f>
        <v>11.725</v>
      </c>
      <c r="AU28" s="1">
        <f t="shared" si="17"/>
        <v>26831.2833711349</v>
      </c>
    </row>
    <row r="29" s="1" customFormat="1" spans="1:47">
      <c r="A29" s="13" t="s">
        <v>36</v>
      </c>
      <c r="B29" s="13">
        <v>0.13</v>
      </c>
      <c r="C29" s="16">
        <v>2</v>
      </c>
      <c r="D29" s="21">
        <v>12.18075</v>
      </c>
      <c r="E29" s="20">
        <f t="shared" si="18"/>
        <v>12.6311612903226</v>
      </c>
      <c r="F29" s="16" t="s">
        <v>73</v>
      </c>
      <c r="G29" s="13">
        <v>3</v>
      </c>
      <c r="H29" s="18">
        <f t="shared" si="0"/>
        <v>12.18075</v>
      </c>
      <c r="I29" s="18">
        <f t="shared" si="1"/>
        <v>285.33075</v>
      </c>
      <c r="J29" s="18">
        <f t="shared" si="2"/>
        <v>0.0798159444344087</v>
      </c>
      <c r="K29" s="18">
        <f t="shared" si="3"/>
        <v>111.515611111111</v>
      </c>
      <c r="L29" s="18">
        <f t="shared" si="4"/>
        <v>1.11515611111111</v>
      </c>
      <c r="M29" s="13" t="s">
        <v>73</v>
      </c>
      <c r="N29" s="13"/>
      <c r="O29" s="18">
        <f t="shared" si="19"/>
        <v>3.12784875210591</v>
      </c>
      <c r="P29" s="18">
        <f t="shared" si="5"/>
        <v>0.24965220219732</v>
      </c>
      <c r="Q29" s="25">
        <f t="shared" si="6"/>
        <v>0.0324547862856516</v>
      </c>
      <c r="R29" s="18">
        <f t="shared" si="7"/>
        <v>0.144970294444444</v>
      </c>
      <c r="S29" s="26">
        <f t="shared" si="8"/>
        <v>0.223871976048782</v>
      </c>
      <c r="T29" s="3">
        <v>0.01</v>
      </c>
      <c r="U29" s="27">
        <f t="shared" si="9"/>
        <v>0.00223871976048782</v>
      </c>
      <c r="V29" s="26"/>
      <c r="W29" s="3"/>
      <c r="X29" s="27"/>
      <c r="Y29" s="29">
        <v>0.02</v>
      </c>
      <c r="Z29" s="3">
        <v>0.21</v>
      </c>
      <c r="AA29" s="28">
        <f t="shared" si="10"/>
        <v>0.0042</v>
      </c>
      <c r="AB29" s="3">
        <v>0.01</v>
      </c>
      <c r="AC29" s="3">
        <v>0.29</v>
      </c>
      <c r="AD29" s="28">
        <f t="shared" si="11"/>
        <v>0.0029</v>
      </c>
      <c r="AE29" s="26"/>
      <c r="AF29" s="3"/>
      <c r="AG29" s="27"/>
      <c r="AH29" s="26"/>
      <c r="AI29" s="3"/>
      <c r="AJ29" s="27"/>
      <c r="AK29" s="1">
        <v>0.1</v>
      </c>
      <c r="AL29" s="28">
        <v>0.11</v>
      </c>
      <c r="AM29" s="28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0.0241387197604878</v>
      </c>
      <c r="AR29" s="30">
        <f t="shared" si="15"/>
        <v>111.515611111111</v>
      </c>
      <c r="AS29" s="1">
        <f t="shared" si="16"/>
        <v>0.13</v>
      </c>
      <c r="AT29" s="2">
        <f t="shared" si="20"/>
        <v>11.725</v>
      </c>
      <c r="AU29" s="1">
        <f t="shared" si="17"/>
        <v>27490.3904273797</v>
      </c>
    </row>
    <row r="30" s="1" customFormat="1" spans="1:47">
      <c r="A30" s="13"/>
      <c r="B30" s="13"/>
      <c r="C30" s="16">
        <v>3</v>
      </c>
      <c r="D30" s="21">
        <v>12.0849677419355</v>
      </c>
      <c r="E30" s="20">
        <f t="shared" si="18"/>
        <v>12.18075</v>
      </c>
      <c r="F30" s="16" t="s">
        <v>73</v>
      </c>
      <c r="G30" s="13">
        <v>4</v>
      </c>
      <c r="H30" s="18">
        <f t="shared" si="0"/>
        <v>12.0849677419355</v>
      </c>
      <c r="I30" s="18">
        <f t="shared" si="1"/>
        <v>285.234967741935</v>
      </c>
      <c r="J30" s="18">
        <f t="shared" si="2"/>
        <v>0.0789065480588178</v>
      </c>
      <c r="K30" s="18">
        <f t="shared" si="3"/>
        <v>111.515611111111</v>
      </c>
      <c r="L30" s="18">
        <f t="shared" si="4"/>
        <v>1.11515611111111</v>
      </c>
      <c r="M30" s="13" t="s">
        <v>73</v>
      </c>
      <c r="N30" s="13"/>
      <c r="O30" s="18">
        <f t="shared" si="19"/>
        <v>3.9933526610197</v>
      </c>
      <c r="P30" s="18">
        <f t="shared" si="5"/>
        <v>0.315101673662559</v>
      </c>
      <c r="Q30" s="25">
        <f t="shared" si="6"/>
        <v>0.0409632175761326</v>
      </c>
      <c r="R30" s="18">
        <f t="shared" si="7"/>
        <v>0.144970294444444</v>
      </c>
      <c r="S30" s="26">
        <f t="shared" si="8"/>
        <v>0.282562836290786</v>
      </c>
      <c r="T30" s="3">
        <v>0.01</v>
      </c>
      <c r="U30" s="27">
        <f t="shared" si="9"/>
        <v>0.00282562836290786</v>
      </c>
      <c r="V30" s="26"/>
      <c r="W30" s="3"/>
      <c r="X30" s="27"/>
      <c r="Y30" s="29">
        <v>0.02</v>
      </c>
      <c r="Z30" s="3">
        <v>0.21</v>
      </c>
      <c r="AA30" s="28">
        <f t="shared" si="10"/>
        <v>0.0042</v>
      </c>
      <c r="AB30" s="3">
        <v>0.01</v>
      </c>
      <c r="AC30" s="3">
        <v>0.29</v>
      </c>
      <c r="AD30" s="28">
        <f t="shared" si="11"/>
        <v>0.0029</v>
      </c>
      <c r="AE30" s="26"/>
      <c r="AF30" s="3"/>
      <c r="AG30" s="27"/>
      <c r="AH30" s="26"/>
      <c r="AI30" s="3"/>
      <c r="AJ30" s="27"/>
      <c r="AK30" s="28">
        <v>0.1</v>
      </c>
      <c r="AL30" s="28">
        <v>0.11</v>
      </c>
      <c r="AM30" s="28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0.0247256283629079</v>
      </c>
      <c r="AR30" s="30">
        <f t="shared" si="15"/>
        <v>111.515611111111</v>
      </c>
      <c r="AS30" s="1">
        <f t="shared" si="16"/>
        <v>0.13</v>
      </c>
      <c r="AT30" s="2">
        <f t="shared" si="20"/>
        <v>11.725</v>
      </c>
      <c r="AU30" s="1">
        <f t="shared" si="17"/>
        <v>28158.7915184816</v>
      </c>
    </row>
    <row r="31" s="1" customFormat="1" spans="1:47">
      <c r="A31" s="13"/>
      <c r="B31" s="13"/>
      <c r="C31" s="16">
        <v>4</v>
      </c>
      <c r="D31" s="21">
        <v>15.5875666666667</v>
      </c>
      <c r="E31" s="20">
        <f t="shared" si="18"/>
        <v>12.0849677419355</v>
      </c>
      <c r="F31" s="16" t="s">
        <v>73</v>
      </c>
      <c r="G31" s="13">
        <v>5</v>
      </c>
      <c r="H31" s="18">
        <f t="shared" si="0"/>
        <v>15.5875666666667</v>
      </c>
      <c r="I31" s="18">
        <f t="shared" si="1"/>
        <v>288.737566666667</v>
      </c>
      <c r="J31" s="18">
        <f t="shared" si="2"/>
        <v>0.119385689485226</v>
      </c>
      <c r="K31" s="18">
        <f t="shared" si="3"/>
        <v>111.515611111111</v>
      </c>
      <c r="L31" s="18">
        <f t="shared" si="4"/>
        <v>1.11515611111111</v>
      </c>
      <c r="M31" s="13" t="s">
        <v>75</v>
      </c>
      <c r="N31" s="18">
        <f>(O30-P30)*C22/100</f>
        <v>3.49433843798928</v>
      </c>
      <c r="O31" s="18">
        <f t="shared" si="19"/>
        <v>1.29906866047897</v>
      </c>
      <c r="P31" s="18">
        <f t="shared" si="5"/>
        <v>0.155090207719931</v>
      </c>
      <c r="Q31" s="25">
        <f t="shared" si="6"/>
        <v>0.020161727003591</v>
      </c>
      <c r="R31" s="18">
        <f t="shared" si="7"/>
        <v>0.144970294444444</v>
      </c>
      <c r="S31" s="26">
        <f t="shared" si="8"/>
        <v>0.139074884829715</v>
      </c>
      <c r="T31" s="3">
        <v>0.01</v>
      </c>
      <c r="U31" s="27">
        <f t="shared" si="9"/>
        <v>0.00139074884829715</v>
      </c>
      <c r="V31" s="26"/>
      <c r="W31" s="3"/>
      <c r="X31" s="27"/>
      <c r="Y31" s="29">
        <v>0.04</v>
      </c>
      <c r="Z31" s="3">
        <v>0.21</v>
      </c>
      <c r="AA31" s="28">
        <f t="shared" si="10"/>
        <v>0.0084</v>
      </c>
      <c r="AB31" s="3">
        <v>0.015</v>
      </c>
      <c r="AC31" s="3">
        <v>0.29</v>
      </c>
      <c r="AD31" s="28">
        <f t="shared" si="11"/>
        <v>0.00435</v>
      </c>
      <c r="AE31" s="26"/>
      <c r="AF31" s="3"/>
      <c r="AG31" s="27"/>
      <c r="AH31" s="26"/>
      <c r="AI31" s="3"/>
      <c r="AJ31" s="27"/>
      <c r="AK31" s="1">
        <v>0.1</v>
      </c>
      <c r="AL31" s="28">
        <v>0.11</v>
      </c>
      <c r="AM31" s="28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0.0308407488482971</v>
      </c>
      <c r="AR31" s="30">
        <f t="shared" si="15"/>
        <v>111.515611111111</v>
      </c>
      <c r="AS31" s="1">
        <f t="shared" si="16"/>
        <v>0.13</v>
      </c>
      <c r="AT31" s="2">
        <f t="shared" si="20"/>
        <v>11.725</v>
      </c>
      <c r="AU31" s="1">
        <f t="shared" si="17"/>
        <v>35122.9988717229</v>
      </c>
    </row>
    <row r="32" s="1" customFormat="1" spans="1:47">
      <c r="A32" s="13"/>
      <c r="B32" s="13"/>
      <c r="C32" s="16">
        <v>5</v>
      </c>
      <c r="D32" s="21">
        <v>19.0372258064516</v>
      </c>
      <c r="E32" s="20">
        <f t="shared" si="18"/>
        <v>15.5875666666667</v>
      </c>
      <c r="F32" s="16" t="s">
        <v>75</v>
      </c>
      <c r="G32" s="13">
        <v>6</v>
      </c>
      <c r="H32" s="18">
        <f t="shared" si="0"/>
        <v>19.0372258064516</v>
      </c>
      <c r="I32" s="18">
        <f t="shared" si="1"/>
        <v>292.187225806452</v>
      </c>
      <c r="J32" s="18">
        <f t="shared" si="2"/>
        <v>0.177770191619973</v>
      </c>
      <c r="K32" s="18">
        <f t="shared" si="3"/>
        <v>111.515611111111</v>
      </c>
      <c r="L32" s="18">
        <f t="shared" si="4"/>
        <v>1.11515611111111</v>
      </c>
      <c r="M32" s="13" t="s">
        <v>73</v>
      </c>
      <c r="N32" s="13"/>
      <c r="O32" s="18">
        <f t="shared" si="19"/>
        <v>2.25913456387015</v>
      </c>
      <c r="P32" s="18">
        <f t="shared" si="5"/>
        <v>0.401606784314501</v>
      </c>
      <c r="Q32" s="25">
        <f t="shared" si="6"/>
        <v>0.0522088819608851</v>
      </c>
      <c r="R32" s="18">
        <f t="shared" si="7"/>
        <v>0.144970294444444</v>
      </c>
      <c r="S32" s="26">
        <f t="shared" si="8"/>
        <v>0.360135034290715</v>
      </c>
      <c r="T32" s="3">
        <v>0.01</v>
      </c>
      <c r="U32" s="27">
        <f t="shared" si="9"/>
        <v>0.00360135034290715</v>
      </c>
      <c r="V32" s="26"/>
      <c r="W32" s="3"/>
      <c r="X32" s="27"/>
      <c r="Y32" s="29">
        <v>0.04</v>
      </c>
      <c r="Z32" s="3">
        <v>0.21</v>
      </c>
      <c r="AA32" s="28">
        <f t="shared" si="10"/>
        <v>0.0084</v>
      </c>
      <c r="AB32" s="3">
        <v>0.015</v>
      </c>
      <c r="AC32" s="3">
        <v>0.29</v>
      </c>
      <c r="AD32" s="28">
        <f t="shared" si="11"/>
        <v>0.00435</v>
      </c>
      <c r="AE32" s="26"/>
      <c r="AF32" s="3"/>
      <c r="AG32" s="27"/>
      <c r="AH32" s="26"/>
      <c r="AI32" s="3"/>
      <c r="AJ32" s="27"/>
      <c r="AK32" s="28">
        <v>0.1</v>
      </c>
      <c r="AL32" s="28">
        <v>0.11</v>
      </c>
      <c r="AM32" s="28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0.0330513503429071</v>
      </c>
      <c r="AR32" s="30">
        <f t="shared" si="15"/>
        <v>111.515611111111</v>
      </c>
      <c r="AS32" s="1">
        <f t="shared" si="16"/>
        <v>0.13</v>
      </c>
      <c r="AT32" s="2">
        <f t="shared" si="20"/>
        <v>11.725</v>
      </c>
      <c r="AU32" s="1">
        <f t="shared" si="17"/>
        <v>37640.5432472805</v>
      </c>
    </row>
    <row r="33" s="1" customFormat="1" spans="1:47">
      <c r="A33" s="13"/>
      <c r="B33" s="13"/>
      <c r="C33" s="16">
        <v>6</v>
      </c>
      <c r="D33" s="21">
        <v>22.0345666666667</v>
      </c>
      <c r="E33" s="20">
        <f t="shared" si="18"/>
        <v>19.0372258064516</v>
      </c>
      <c r="F33" s="16" t="s">
        <v>73</v>
      </c>
      <c r="G33" s="13">
        <v>7</v>
      </c>
      <c r="H33" s="18">
        <f t="shared" si="0"/>
        <v>22.0345666666667</v>
      </c>
      <c r="I33" s="18">
        <f t="shared" si="1"/>
        <v>295.184566666667</v>
      </c>
      <c r="J33" s="18">
        <f t="shared" si="2"/>
        <v>0.249352034175168</v>
      </c>
      <c r="K33" s="18">
        <f t="shared" si="3"/>
        <v>111.515611111111</v>
      </c>
      <c r="L33" s="18">
        <f t="shared" si="4"/>
        <v>1.11515611111111</v>
      </c>
      <c r="M33" s="13" t="s">
        <v>73</v>
      </c>
      <c r="N33" s="13"/>
      <c r="O33" s="18">
        <f t="shared" si="19"/>
        <v>2.97268389066676</v>
      </c>
      <c r="P33" s="18">
        <f t="shared" si="5"/>
        <v>0.741244775097509</v>
      </c>
      <c r="Q33" s="25">
        <f t="shared" si="6"/>
        <v>0.0963618207626762</v>
      </c>
      <c r="R33" s="18">
        <f t="shared" si="7"/>
        <v>0.144970294444444</v>
      </c>
      <c r="S33" s="26">
        <f t="shared" si="8"/>
        <v>0.664700455579222</v>
      </c>
      <c r="T33" s="3">
        <v>0.01</v>
      </c>
      <c r="U33" s="27">
        <f t="shared" si="9"/>
        <v>0.00664700455579222</v>
      </c>
      <c r="V33" s="26"/>
      <c r="W33" s="3"/>
      <c r="X33" s="27"/>
      <c r="Y33" s="29">
        <v>0.04</v>
      </c>
      <c r="Z33" s="3">
        <v>0.21</v>
      </c>
      <c r="AA33" s="28">
        <f t="shared" si="10"/>
        <v>0.0084</v>
      </c>
      <c r="AB33" s="3">
        <v>0.015</v>
      </c>
      <c r="AC33" s="3">
        <v>0.29</v>
      </c>
      <c r="AD33" s="28">
        <f t="shared" si="11"/>
        <v>0.00435</v>
      </c>
      <c r="AE33" s="26"/>
      <c r="AF33" s="3"/>
      <c r="AG33" s="27"/>
      <c r="AH33" s="26"/>
      <c r="AI33" s="3"/>
      <c r="AJ33" s="27"/>
      <c r="AK33" s="1">
        <v>0.1</v>
      </c>
      <c r="AL33" s="28">
        <v>0.11</v>
      </c>
      <c r="AM33" s="28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0.0360970045557922</v>
      </c>
      <c r="AR33" s="30">
        <f t="shared" si="15"/>
        <v>111.515611111111</v>
      </c>
      <c r="AS33" s="1">
        <f t="shared" si="16"/>
        <v>0.13</v>
      </c>
      <c r="AT33" s="2">
        <f t="shared" si="20"/>
        <v>11.725</v>
      </c>
      <c r="AU33" s="1">
        <f t="shared" si="17"/>
        <v>41109.0877372022</v>
      </c>
    </row>
    <row r="34" s="1" customFormat="1" spans="1:47">
      <c r="A34" s="13"/>
      <c r="B34" s="13"/>
      <c r="C34" s="16">
        <v>7</v>
      </c>
      <c r="D34" s="21">
        <v>24.9350322580645</v>
      </c>
      <c r="E34" s="20">
        <f t="shared" si="18"/>
        <v>22.0345666666667</v>
      </c>
      <c r="F34" s="16" t="s">
        <v>73</v>
      </c>
      <c r="G34" s="13">
        <v>8</v>
      </c>
      <c r="H34" s="18">
        <f t="shared" si="0"/>
        <v>24.9350322580645</v>
      </c>
      <c r="I34" s="18">
        <f t="shared" si="1"/>
        <v>298.085032258064</v>
      </c>
      <c r="J34" s="18">
        <f t="shared" si="2"/>
        <v>0.343719105247211</v>
      </c>
      <c r="K34" s="18">
        <f t="shared" si="3"/>
        <v>111.515611111111</v>
      </c>
      <c r="L34" s="18">
        <f t="shared" si="4"/>
        <v>1.11515611111111</v>
      </c>
      <c r="M34" s="13" t="s">
        <v>73</v>
      </c>
      <c r="N34" s="13"/>
      <c r="O34" s="18">
        <f t="shared" si="19"/>
        <v>3.34659522668036</v>
      </c>
      <c r="P34" s="18">
        <f t="shared" si="5"/>
        <v>1.15028871693916</v>
      </c>
      <c r="Q34" s="25">
        <f t="shared" si="6"/>
        <v>0.149537533202091</v>
      </c>
      <c r="R34" s="18">
        <f t="shared" si="7"/>
        <v>0.144970294444444</v>
      </c>
      <c r="S34" s="26">
        <f t="shared" si="8"/>
        <v>1.03150465255761</v>
      </c>
      <c r="T34" s="3">
        <v>0.01</v>
      </c>
      <c r="U34" s="27">
        <f t="shared" si="9"/>
        <v>0.0103150465255761</v>
      </c>
      <c r="V34" s="26"/>
      <c r="W34" s="3"/>
      <c r="X34" s="27"/>
      <c r="Y34" s="29">
        <v>0.04</v>
      </c>
      <c r="Z34" s="3">
        <v>0.21</v>
      </c>
      <c r="AA34" s="28">
        <f t="shared" si="10"/>
        <v>0.0084</v>
      </c>
      <c r="AB34" s="3">
        <v>0.015</v>
      </c>
      <c r="AC34" s="3">
        <v>0.29</v>
      </c>
      <c r="AD34" s="28">
        <f t="shared" si="11"/>
        <v>0.00435</v>
      </c>
      <c r="AE34" s="26"/>
      <c r="AF34" s="3"/>
      <c r="AG34" s="27"/>
      <c r="AH34" s="26"/>
      <c r="AI34" s="3"/>
      <c r="AJ34" s="27"/>
      <c r="AK34" s="28">
        <v>0.1</v>
      </c>
      <c r="AL34" s="28">
        <v>0.11</v>
      </c>
      <c r="AM34" s="28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0.0397650465255761</v>
      </c>
      <c r="AR34" s="30">
        <f t="shared" si="15"/>
        <v>111.515611111111</v>
      </c>
      <c r="AS34" s="1">
        <f t="shared" si="16"/>
        <v>0.13</v>
      </c>
      <c r="AT34" s="2">
        <f t="shared" si="20"/>
        <v>11.725</v>
      </c>
      <c r="AU34" s="1">
        <f t="shared" si="17"/>
        <v>45286.4387671615</v>
      </c>
    </row>
    <row r="35" s="1" customFormat="1" spans="1:47">
      <c r="A35" s="13"/>
      <c r="B35" s="13"/>
      <c r="C35" s="16">
        <v>8</v>
      </c>
      <c r="D35" s="21">
        <v>24.5742903225806</v>
      </c>
      <c r="E35" s="20">
        <f t="shared" si="18"/>
        <v>24.9350322580645</v>
      </c>
      <c r="F35" s="16" t="s">
        <v>73</v>
      </c>
      <c r="G35" s="13">
        <v>9</v>
      </c>
      <c r="H35" s="18">
        <f t="shared" si="0"/>
        <v>24.5742903225806</v>
      </c>
      <c r="I35" s="18">
        <f t="shared" si="1"/>
        <v>297.724290322581</v>
      </c>
      <c r="J35" s="18">
        <f t="shared" si="2"/>
        <v>0.33038095391078</v>
      </c>
      <c r="K35" s="18">
        <f t="shared" si="3"/>
        <v>111.515611111111</v>
      </c>
      <c r="L35" s="18">
        <f t="shared" si="4"/>
        <v>1.11515611111111</v>
      </c>
      <c r="M35" s="13" t="s">
        <v>73</v>
      </c>
      <c r="N35" s="13"/>
      <c r="O35" s="18">
        <f t="shared" si="19"/>
        <v>3.31146262085231</v>
      </c>
      <c r="P35" s="18">
        <f t="shared" si="5"/>
        <v>1.09404417951708</v>
      </c>
      <c r="Q35" s="25">
        <f t="shared" si="6"/>
        <v>0.14222574333722</v>
      </c>
      <c r="R35" s="18">
        <f t="shared" si="7"/>
        <v>0.144970294444444</v>
      </c>
      <c r="S35" s="26">
        <f t="shared" si="8"/>
        <v>0.98106818284572</v>
      </c>
      <c r="T35" s="3">
        <v>0.01</v>
      </c>
      <c r="U35" s="27">
        <f t="shared" si="9"/>
        <v>0.0098106818284572</v>
      </c>
      <c r="V35" s="26"/>
      <c r="W35" s="3"/>
      <c r="X35" s="27"/>
      <c r="Y35" s="29">
        <v>0.04</v>
      </c>
      <c r="Z35" s="3">
        <v>0.21</v>
      </c>
      <c r="AA35" s="28">
        <f t="shared" si="10"/>
        <v>0.0084</v>
      </c>
      <c r="AB35" s="3">
        <v>0.015</v>
      </c>
      <c r="AC35" s="3">
        <v>0.29</v>
      </c>
      <c r="AD35" s="28">
        <f t="shared" si="11"/>
        <v>0.00435</v>
      </c>
      <c r="AE35" s="26"/>
      <c r="AF35" s="3"/>
      <c r="AG35" s="27"/>
      <c r="AH35" s="26"/>
      <c r="AI35" s="3"/>
      <c r="AJ35" s="27"/>
      <c r="AK35" s="1">
        <v>0.1</v>
      </c>
      <c r="AL35" s="28">
        <v>0.11</v>
      </c>
      <c r="AM35" s="28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0.0392606818284572</v>
      </c>
      <c r="AR35" s="30">
        <f t="shared" si="15"/>
        <v>111.515611111111</v>
      </c>
      <c r="AS35" s="1">
        <f t="shared" si="16"/>
        <v>0.13</v>
      </c>
      <c r="AT35" s="2">
        <f t="shared" si="20"/>
        <v>11.725</v>
      </c>
      <c r="AU35" s="1">
        <f t="shared" si="17"/>
        <v>44712.0428348519</v>
      </c>
    </row>
    <row r="36" s="1" customFormat="1" spans="1:47">
      <c r="A36" s="13"/>
      <c r="B36" s="13"/>
      <c r="C36" s="16">
        <v>9</v>
      </c>
      <c r="D36" s="21">
        <v>24.0815666666667</v>
      </c>
      <c r="E36" s="20">
        <f t="shared" si="18"/>
        <v>24.5742903225806</v>
      </c>
      <c r="F36" s="16" t="s">
        <v>73</v>
      </c>
      <c r="G36" s="13">
        <v>10</v>
      </c>
      <c r="H36" s="18">
        <f t="shared" si="0"/>
        <v>24.0815666666667</v>
      </c>
      <c r="I36" s="18">
        <f t="shared" si="1"/>
        <v>297.231566666667</v>
      </c>
      <c r="J36" s="18">
        <f t="shared" si="2"/>
        <v>0.312946602918095</v>
      </c>
      <c r="K36" s="18">
        <f t="shared" si="3"/>
        <v>111.515611111111</v>
      </c>
      <c r="L36" s="18">
        <f t="shared" si="4"/>
        <v>1.11515611111111</v>
      </c>
      <c r="M36" s="13" t="s">
        <v>73</v>
      </c>
      <c r="N36" s="13"/>
      <c r="O36" s="18">
        <f t="shared" si="19"/>
        <v>3.33257455244634</v>
      </c>
      <c r="P36" s="18">
        <f t="shared" si="5"/>
        <v>1.04291788515937</v>
      </c>
      <c r="Q36" s="25">
        <f t="shared" si="6"/>
        <v>0.135579325070719</v>
      </c>
      <c r="R36" s="18">
        <f t="shared" si="7"/>
        <v>0.144970294444444</v>
      </c>
      <c r="S36" s="26">
        <f t="shared" si="8"/>
        <v>0.935221423052813</v>
      </c>
      <c r="T36" s="3">
        <v>0.01</v>
      </c>
      <c r="U36" s="27">
        <f t="shared" si="9"/>
        <v>0.00935221423052813</v>
      </c>
      <c r="V36" s="26"/>
      <c r="W36" s="3"/>
      <c r="X36" s="27"/>
      <c r="Y36" s="29">
        <v>0.04</v>
      </c>
      <c r="Z36" s="3">
        <v>0.21</v>
      </c>
      <c r="AA36" s="28">
        <f t="shared" si="10"/>
        <v>0.0084</v>
      </c>
      <c r="AB36" s="3">
        <v>0.015</v>
      </c>
      <c r="AC36" s="3">
        <v>0.29</v>
      </c>
      <c r="AD36" s="28">
        <f t="shared" si="11"/>
        <v>0.00435</v>
      </c>
      <c r="AE36" s="26"/>
      <c r="AF36" s="3"/>
      <c r="AG36" s="27"/>
      <c r="AH36" s="26"/>
      <c r="AI36" s="3"/>
      <c r="AJ36" s="27"/>
      <c r="AK36" s="28">
        <v>0.1</v>
      </c>
      <c r="AL36" s="28">
        <v>0.11</v>
      </c>
      <c r="AM36" s="28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0.0388022142305281</v>
      </c>
      <c r="AR36" s="30">
        <f t="shared" si="15"/>
        <v>111.515611111111</v>
      </c>
      <c r="AS36" s="1">
        <f t="shared" si="16"/>
        <v>0.13</v>
      </c>
      <c r="AT36" s="2">
        <f t="shared" si="20"/>
        <v>11.725</v>
      </c>
      <c r="AU36" s="1">
        <f t="shared" si="17"/>
        <v>44189.9168318813</v>
      </c>
    </row>
    <row r="37" s="1" customFormat="1" spans="1:47">
      <c r="A37" s="13"/>
      <c r="B37" s="13"/>
      <c r="C37" s="16">
        <v>10</v>
      </c>
      <c r="D37" s="21">
        <v>21.237935483871</v>
      </c>
      <c r="E37" s="20">
        <f t="shared" si="18"/>
        <v>24.0815666666667</v>
      </c>
      <c r="F37" s="16" t="s">
        <v>73</v>
      </c>
      <c r="G37" s="13">
        <v>11</v>
      </c>
      <c r="H37" s="18">
        <f t="shared" si="0"/>
        <v>21.237935483871</v>
      </c>
      <c r="I37" s="18">
        <f t="shared" si="1"/>
        <v>294.387935483871</v>
      </c>
      <c r="J37" s="18">
        <f t="shared" si="2"/>
        <v>0.228059183056128</v>
      </c>
      <c r="K37" s="18">
        <f t="shared" si="3"/>
        <v>111.515611111111</v>
      </c>
      <c r="L37" s="18">
        <f t="shared" si="4"/>
        <v>1.11515611111111</v>
      </c>
      <c r="M37" s="13" t="s">
        <v>75</v>
      </c>
      <c r="N37" s="18">
        <f>(O36-P36)*C22/100</f>
        <v>2.17517383392262</v>
      </c>
      <c r="O37" s="18">
        <f t="shared" si="19"/>
        <v>1.22963894447546</v>
      </c>
      <c r="P37" s="18">
        <f t="shared" si="5"/>
        <v>0.280430453131073</v>
      </c>
      <c r="Q37" s="25">
        <f t="shared" si="6"/>
        <v>0.0364559589070395</v>
      </c>
      <c r="R37" s="18">
        <f t="shared" si="7"/>
        <v>0.144970294444444</v>
      </c>
      <c r="S37" s="26">
        <f t="shared" si="8"/>
        <v>0.251471924277633</v>
      </c>
      <c r="T37" s="3">
        <v>0.01</v>
      </c>
      <c r="U37" s="27">
        <f t="shared" si="9"/>
        <v>0.00251471924277633</v>
      </c>
      <c r="V37" s="26"/>
      <c r="W37" s="3"/>
      <c r="X37" s="27"/>
      <c r="Y37" s="29">
        <v>0.04</v>
      </c>
      <c r="Z37" s="3">
        <v>0.21</v>
      </c>
      <c r="AA37" s="28">
        <f t="shared" si="10"/>
        <v>0.0084</v>
      </c>
      <c r="AB37" s="3">
        <v>0.015</v>
      </c>
      <c r="AC37" s="3">
        <v>0.29</v>
      </c>
      <c r="AD37" s="28">
        <f t="shared" si="11"/>
        <v>0.00435</v>
      </c>
      <c r="AE37" s="26"/>
      <c r="AF37" s="3"/>
      <c r="AG37" s="27"/>
      <c r="AH37" s="26"/>
      <c r="AI37" s="3"/>
      <c r="AJ37" s="27"/>
      <c r="AK37" s="1">
        <v>0.1</v>
      </c>
      <c r="AL37" s="28">
        <v>0.11</v>
      </c>
      <c r="AM37" s="28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0.0319647192427763</v>
      </c>
      <c r="AR37" s="30">
        <f t="shared" si="15"/>
        <v>111.515611111111</v>
      </c>
      <c r="AS37" s="1">
        <f t="shared" si="16"/>
        <v>0.13</v>
      </c>
      <c r="AT37" s="2">
        <f t="shared" si="20"/>
        <v>11.725</v>
      </c>
      <c r="AU37" s="1">
        <f t="shared" si="17"/>
        <v>36403.032994478</v>
      </c>
    </row>
    <row r="38" s="1" customFormat="1" spans="1:48">
      <c r="A38" s="13"/>
      <c r="B38" s="13"/>
      <c r="C38" s="16">
        <v>11</v>
      </c>
      <c r="D38" s="21">
        <v>17.201</v>
      </c>
      <c r="E38" s="20">
        <f t="shared" si="18"/>
        <v>21.237935483871</v>
      </c>
      <c r="F38" s="16" t="s">
        <v>75</v>
      </c>
      <c r="G38" s="13">
        <v>12</v>
      </c>
      <c r="H38" s="18">
        <f t="shared" si="0"/>
        <v>17.201</v>
      </c>
      <c r="I38" s="18">
        <f t="shared" si="1"/>
        <v>290.351</v>
      </c>
      <c r="J38" s="18">
        <f t="shared" si="2"/>
        <v>0.143990402478446</v>
      </c>
      <c r="K38" s="18">
        <f t="shared" si="3"/>
        <v>111.515611111111</v>
      </c>
      <c r="L38" s="18">
        <f t="shared" si="4"/>
        <v>1.11515611111111</v>
      </c>
      <c r="M38" s="13" t="s">
        <v>73</v>
      </c>
      <c r="N38" s="13"/>
      <c r="O38" s="18">
        <f t="shared" si="19"/>
        <v>2.0643646024555</v>
      </c>
      <c r="P38" s="18">
        <f t="shared" si="5"/>
        <v>0.297248689969824</v>
      </c>
      <c r="Q38" s="25">
        <f t="shared" si="6"/>
        <v>0.0386423296960772</v>
      </c>
      <c r="R38" s="18">
        <f t="shared" si="7"/>
        <v>0.144970294444444</v>
      </c>
      <c r="S38" s="26">
        <f t="shared" si="8"/>
        <v>0.26655343319928</v>
      </c>
      <c r="T38" s="3">
        <v>0.01</v>
      </c>
      <c r="U38" s="27">
        <f t="shared" si="9"/>
        <v>0.0026655343319928</v>
      </c>
      <c r="V38" s="26"/>
      <c r="W38" s="3"/>
      <c r="X38" s="27"/>
      <c r="Y38" s="29">
        <v>0.04</v>
      </c>
      <c r="Z38" s="3">
        <v>0.21</v>
      </c>
      <c r="AA38" s="28">
        <f t="shared" si="10"/>
        <v>0.0084</v>
      </c>
      <c r="AB38" s="3">
        <v>0.015</v>
      </c>
      <c r="AC38" s="3">
        <v>0.29</v>
      </c>
      <c r="AD38" s="28">
        <f t="shared" si="11"/>
        <v>0.00435</v>
      </c>
      <c r="AE38" s="26"/>
      <c r="AF38" s="3"/>
      <c r="AG38" s="27"/>
      <c r="AH38" s="26"/>
      <c r="AI38" s="3"/>
      <c r="AJ38" s="27"/>
      <c r="AK38" s="28">
        <v>0.1</v>
      </c>
      <c r="AL38" s="28">
        <v>0.11</v>
      </c>
      <c r="AM38" s="28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0.0321155343319928</v>
      </c>
      <c r="AR38" s="30">
        <f t="shared" si="15"/>
        <v>111.515611111111</v>
      </c>
      <c r="AS38" s="1">
        <f t="shared" si="16"/>
        <v>0.13</v>
      </c>
      <c r="AT38" s="2">
        <f t="shared" si="20"/>
        <v>11.725</v>
      </c>
      <c r="AU38" s="1">
        <f t="shared" si="17"/>
        <v>36574.7888177378</v>
      </c>
      <c r="AV38" s="1">
        <f>SUM(AU27:AU38)</f>
        <v>428792.113688462</v>
      </c>
    </row>
    <row r="39" s="1" customFormat="1" spans="1:46">
      <c r="A39" s="13"/>
      <c r="B39" s="13"/>
      <c r="C39" s="16">
        <v>12</v>
      </c>
      <c r="D39" s="21">
        <v>15.4598064516129</v>
      </c>
      <c r="E39" s="20">
        <f t="shared" si="18"/>
        <v>17.201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4" t="s">
        <v>43</v>
      </c>
      <c r="T40" s="24"/>
      <c r="U40" s="24"/>
      <c r="V40" s="24" t="s">
        <v>44</v>
      </c>
      <c r="W40" s="24"/>
      <c r="X40" s="24"/>
      <c r="Y40" s="24" t="s">
        <v>45</v>
      </c>
      <c r="Z40" s="24"/>
      <c r="AA40" s="24"/>
      <c r="AB40" s="24" t="s">
        <v>46</v>
      </c>
      <c r="AC40" s="24"/>
      <c r="AD40" s="24"/>
      <c r="AE40" s="24" t="s">
        <v>47</v>
      </c>
      <c r="AF40" s="24"/>
      <c r="AG40" s="24"/>
      <c r="AH40" s="24" t="s">
        <v>48</v>
      </c>
      <c r="AI40" s="24"/>
      <c r="AJ40" s="24"/>
      <c r="AK40" s="32" t="s">
        <v>49</v>
      </c>
      <c r="AL40" s="33"/>
      <c r="AM40" s="34"/>
      <c r="AN40" s="24" t="s">
        <v>50</v>
      </c>
      <c r="AO40" s="24"/>
      <c r="AP40" s="24"/>
      <c r="AT40" s="2"/>
    </row>
    <row r="41" s="1" customFormat="1" spans="1:47">
      <c r="A41" s="15" t="s">
        <v>8</v>
      </c>
      <c r="B41" s="15"/>
      <c r="C41" s="16" t="s">
        <v>51</v>
      </c>
      <c r="D41" s="16" t="s">
        <v>52</v>
      </c>
      <c r="E41" s="16" t="s">
        <v>53</v>
      </c>
      <c r="F41" s="16" t="s">
        <v>54</v>
      </c>
      <c r="G41" s="13" t="s">
        <v>51</v>
      </c>
      <c r="H41" s="13" t="s">
        <v>53</v>
      </c>
      <c r="I41" s="13" t="s">
        <v>55</v>
      </c>
      <c r="J41" s="13" t="s">
        <v>56</v>
      </c>
      <c r="K41" s="23" t="s">
        <v>57</v>
      </c>
      <c r="L41" s="23" t="s">
        <v>58</v>
      </c>
      <c r="M41" s="13" t="s">
        <v>59</v>
      </c>
      <c r="N41" s="23" t="s">
        <v>60</v>
      </c>
      <c r="O41" s="13" t="s">
        <v>61</v>
      </c>
      <c r="P41" s="13" t="s">
        <v>62</v>
      </c>
      <c r="Q41" s="23" t="s">
        <v>63</v>
      </c>
      <c r="R41" s="23" t="s">
        <v>64</v>
      </c>
      <c r="S41" s="4" t="s">
        <v>65</v>
      </c>
      <c r="T41" s="3" t="s">
        <v>66</v>
      </c>
      <c r="U41" s="3"/>
      <c r="V41" s="4" t="s">
        <v>65</v>
      </c>
      <c r="W41" s="3" t="s">
        <v>66</v>
      </c>
      <c r="X41" s="3"/>
      <c r="Y41" s="4" t="s">
        <v>65</v>
      </c>
      <c r="Z41" s="3" t="s">
        <v>66</v>
      </c>
      <c r="AA41" s="3"/>
      <c r="AB41" s="4" t="s">
        <v>65</v>
      </c>
      <c r="AC41" s="3" t="s">
        <v>66</v>
      </c>
      <c r="AD41" s="3"/>
      <c r="AE41" s="4" t="s">
        <v>65</v>
      </c>
      <c r="AF41" s="3" t="s">
        <v>66</v>
      </c>
      <c r="AG41" s="3"/>
      <c r="AH41" s="4" t="s">
        <v>65</v>
      </c>
      <c r="AI41" s="3" t="s">
        <v>66</v>
      </c>
      <c r="AJ41" s="3"/>
      <c r="AK41" s="4" t="s">
        <v>65</v>
      </c>
      <c r="AL41" s="3" t="s">
        <v>66</v>
      </c>
      <c r="AM41" s="3"/>
      <c r="AN41" s="35" t="s">
        <v>65</v>
      </c>
      <c r="AO41" s="35" t="s">
        <v>66</v>
      </c>
      <c r="AP41" s="35"/>
      <c r="AQ41" s="1" t="s">
        <v>67</v>
      </c>
      <c r="AR41" s="1" t="s">
        <v>68</v>
      </c>
      <c r="AS41" s="1" t="s">
        <v>36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4</v>
      </c>
      <c r="E42" s="16"/>
      <c r="F42" s="16"/>
      <c r="G42" s="13">
        <v>1</v>
      </c>
      <c r="H42" s="18">
        <f t="shared" ref="H42:H53" si="21">E43</f>
        <v>4</v>
      </c>
      <c r="I42" s="18">
        <f t="shared" ref="I42:I53" si="22">H42+273.15</f>
        <v>277.15</v>
      </c>
      <c r="J42" s="18">
        <f t="shared" ref="J42:J53" si="23">EXP(($C$16*(I42-$C$14))/($C$17*I42*$C$14))</f>
        <v>0.0291499847697819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0.00224720269046996</v>
      </c>
      <c r="Q42" s="25">
        <f t="shared" ref="Q42:Q53" si="27">P42*$B$44</f>
        <v>0.000292136349761094</v>
      </c>
      <c r="R42" s="18">
        <f t="shared" ref="R42:R53" si="28">L42*$B$44</f>
        <v>0.0100218354166667</v>
      </c>
      <c r="S42" s="26">
        <f t="shared" ref="S42:S53" si="29">Q42/R42</f>
        <v>0.0291499847697819</v>
      </c>
      <c r="T42" s="3">
        <v>0.01</v>
      </c>
      <c r="U42" s="27">
        <f t="shared" ref="U42:U53" si="30">S42*T42</f>
        <v>0.000291499847697819</v>
      </c>
      <c r="V42" s="26"/>
      <c r="W42" s="3"/>
      <c r="X42" s="27"/>
      <c r="Y42" s="29">
        <v>0.02</v>
      </c>
      <c r="Z42" s="3">
        <v>0.49</v>
      </c>
      <c r="AA42" s="28">
        <f t="shared" ref="AA42:AA53" si="31">Y42*Z42</f>
        <v>0.0098</v>
      </c>
      <c r="AB42" s="3"/>
      <c r="AC42" s="3"/>
      <c r="AD42" s="28"/>
      <c r="AE42" s="26"/>
      <c r="AF42" s="3"/>
      <c r="AG42" s="27"/>
      <c r="AH42" s="26"/>
      <c r="AI42" s="3"/>
      <c r="AJ42" s="27"/>
      <c r="AL42" s="28"/>
      <c r="AM42" s="28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0.0150914998476978</v>
      </c>
      <c r="AR42" s="30">
        <f t="shared" ref="AR42:AR53" si="34">$B$42/12</f>
        <v>7.70910416666667</v>
      </c>
      <c r="AS42" s="1">
        <f t="shared" ref="AS42:AS53" si="35">$B$44</f>
        <v>0.13</v>
      </c>
      <c r="AT42" s="2">
        <f>$E$5/12</f>
        <v>137.67301369863</v>
      </c>
      <c r="AU42" s="1">
        <f t="shared" ref="AU42:AU53" si="36">AT42*10000*AS42*0.67*AR42*AQ42</f>
        <v>13950.9342524078</v>
      </c>
    </row>
    <row r="43" s="1" customFormat="1" spans="1:47">
      <c r="A43" s="13" t="s">
        <v>74</v>
      </c>
      <c r="B43" s="13">
        <v>1</v>
      </c>
      <c r="C43" s="16">
        <v>1</v>
      </c>
      <c r="D43" s="19">
        <v>12.6311612903226</v>
      </c>
      <c r="E43" s="20">
        <f t="shared" ref="E43:E54" si="37">D42</f>
        <v>4</v>
      </c>
      <c r="F43" s="16" t="s">
        <v>73</v>
      </c>
      <c r="G43" s="13">
        <v>2</v>
      </c>
      <c r="H43" s="18">
        <f t="shared" si="21"/>
        <v>12.6311612903226</v>
      </c>
      <c r="I43" s="18">
        <f t="shared" si="22"/>
        <v>285.781161290323</v>
      </c>
      <c r="J43" s="18">
        <f t="shared" si="23"/>
        <v>0.0842261986999501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8">L43+O42-P42-N43</f>
        <v>0.151934880642863</v>
      </c>
      <c r="P43" s="18">
        <f t="shared" si="26"/>
        <v>0.012796897446479</v>
      </c>
      <c r="Q43" s="25">
        <f t="shared" si="27"/>
        <v>0.00166359666804227</v>
      </c>
      <c r="R43" s="18">
        <f t="shared" si="28"/>
        <v>0.0100218354166667</v>
      </c>
      <c r="S43" s="26">
        <f t="shared" si="29"/>
        <v>0.16599720499058</v>
      </c>
      <c r="T43" s="3">
        <v>0.01</v>
      </c>
      <c r="U43" s="27">
        <f t="shared" si="30"/>
        <v>0.0016599720499058</v>
      </c>
      <c r="V43" s="26"/>
      <c r="W43" s="3"/>
      <c r="X43" s="27"/>
      <c r="Y43" s="29">
        <v>0.02</v>
      </c>
      <c r="Z43" s="3">
        <v>0.49</v>
      </c>
      <c r="AA43" s="28">
        <f t="shared" si="31"/>
        <v>0.0098</v>
      </c>
      <c r="AB43" s="3"/>
      <c r="AC43" s="3"/>
      <c r="AD43" s="28"/>
      <c r="AE43" s="26"/>
      <c r="AF43" s="3"/>
      <c r="AG43" s="27"/>
      <c r="AH43" s="26"/>
      <c r="AI43" s="3"/>
      <c r="AJ43" s="27"/>
      <c r="AK43" s="28"/>
      <c r="AL43" s="28"/>
      <c r="AM43" s="28"/>
      <c r="AN43" s="3">
        <v>0.01</v>
      </c>
      <c r="AO43" s="3">
        <v>0.5</v>
      </c>
      <c r="AP43" s="3">
        <f t="shared" si="32"/>
        <v>0.005</v>
      </c>
      <c r="AQ43" s="1">
        <f t="shared" si="33"/>
        <v>0.0164599720499058</v>
      </c>
      <c r="AR43" s="30">
        <f t="shared" si="34"/>
        <v>7.70910416666667</v>
      </c>
      <c r="AS43" s="1">
        <f t="shared" si="35"/>
        <v>0.13</v>
      </c>
      <c r="AT43" s="2">
        <f t="shared" ref="AT43:AT53" si="39">$E$5/12</f>
        <v>137.67301369863</v>
      </c>
      <c r="AU43" s="1">
        <f t="shared" si="36"/>
        <v>15215.981856153</v>
      </c>
    </row>
    <row r="44" s="1" customFormat="1" spans="1:47">
      <c r="A44" s="13" t="s">
        <v>36</v>
      </c>
      <c r="B44" s="13">
        <v>0.13</v>
      </c>
      <c r="C44" s="16">
        <v>2</v>
      </c>
      <c r="D44" s="21">
        <v>12.18075</v>
      </c>
      <c r="E44" s="20">
        <f t="shared" si="37"/>
        <v>12.6311612903226</v>
      </c>
      <c r="F44" s="16" t="s">
        <v>73</v>
      </c>
      <c r="G44" s="13">
        <v>3</v>
      </c>
      <c r="H44" s="18">
        <f t="shared" si="21"/>
        <v>12.18075</v>
      </c>
      <c r="I44" s="18">
        <f t="shared" si="22"/>
        <v>285.33075</v>
      </c>
      <c r="J44" s="18">
        <f t="shared" si="23"/>
        <v>0.0798159444344087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8"/>
        <v>0.216229024863051</v>
      </c>
      <c r="P44" s="18">
        <f t="shared" si="26"/>
        <v>0.0172585238335757</v>
      </c>
      <c r="Q44" s="25">
        <f t="shared" si="27"/>
        <v>0.00224360809836484</v>
      </c>
      <c r="R44" s="18">
        <f t="shared" si="28"/>
        <v>0.0100218354166667</v>
      </c>
      <c r="S44" s="26">
        <f t="shared" si="29"/>
        <v>0.223871976048782</v>
      </c>
      <c r="T44" s="3">
        <v>0.01</v>
      </c>
      <c r="U44" s="27">
        <f t="shared" si="30"/>
        <v>0.00223871976048782</v>
      </c>
      <c r="V44" s="26"/>
      <c r="W44" s="3"/>
      <c r="X44" s="27"/>
      <c r="Y44" s="29">
        <v>0.02</v>
      </c>
      <c r="Z44" s="3">
        <v>0.49</v>
      </c>
      <c r="AA44" s="28">
        <f t="shared" si="31"/>
        <v>0.0098</v>
      </c>
      <c r="AB44" s="3"/>
      <c r="AC44" s="3"/>
      <c r="AD44" s="28"/>
      <c r="AE44" s="26"/>
      <c r="AF44" s="3"/>
      <c r="AG44" s="27"/>
      <c r="AH44" s="26"/>
      <c r="AI44" s="3"/>
      <c r="AJ44" s="27"/>
      <c r="AL44" s="28"/>
      <c r="AM44" s="28"/>
      <c r="AN44" s="3">
        <v>0.01</v>
      </c>
      <c r="AO44" s="3">
        <v>0.5</v>
      </c>
      <c r="AP44" s="3">
        <f t="shared" si="32"/>
        <v>0.005</v>
      </c>
      <c r="AQ44" s="1">
        <f t="shared" si="33"/>
        <v>0.0170387197604878</v>
      </c>
      <c r="AR44" s="30">
        <f t="shared" si="34"/>
        <v>7.70910416666667</v>
      </c>
      <c r="AS44" s="1">
        <f t="shared" si="35"/>
        <v>0.13</v>
      </c>
      <c r="AT44" s="2">
        <f t="shared" si="39"/>
        <v>137.67301369863</v>
      </c>
      <c r="AU44" s="1">
        <f t="shared" si="36"/>
        <v>15750.9897308205</v>
      </c>
    </row>
    <row r="45" s="1" customFormat="1" spans="1:47">
      <c r="A45" s="13"/>
      <c r="B45" s="13"/>
      <c r="C45" s="16">
        <v>3</v>
      </c>
      <c r="D45" s="21">
        <v>12.0849677419355</v>
      </c>
      <c r="E45" s="20">
        <f t="shared" si="37"/>
        <v>12.18075</v>
      </c>
      <c r="F45" s="16" t="s">
        <v>73</v>
      </c>
      <c r="G45" s="13">
        <v>4</v>
      </c>
      <c r="H45" s="18">
        <f t="shared" si="21"/>
        <v>12.0849677419355</v>
      </c>
      <c r="I45" s="18">
        <f t="shared" si="22"/>
        <v>285.234967741935</v>
      </c>
      <c r="J45" s="18">
        <f t="shared" si="23"/>
        <v>0.0789065480588178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8"/>
        <v>0.276061542696142</v>
      </c>
      <c r="P45" s="18">
        <f t="shared" si="26"/>
        <v>0.0217830633859445</v>
      </c>
      <c r="Q45" s="25">
        <f t="shared" si="27"/>
        <v>0.00283179824017279</v>
      </c>
      <c r="R45" s="18">
        <f t="shared" si="28"/>
        <v>0.0100218354166667</v>
      </c>
      <c r="S45" s="26">
        <f t="shared" si="29"/>
        <v>0.282562836290786</v>
      </c>
      <c r="T45" s="3">
        <v>0.01</v>
      </c>
      <c r="U45" s="27">
        <f t="shared" si="30"/>
        <v>0.00282562836290786</v>
      </c>
      <c r="V45" s="26"/>
      <c r="W45" s="3"/>
      <c r="X45" s="27"/>
      <c r="Y45" s="29">
        <v>0.02</v>
      </c>
      <c r="Z45" s="3">
        <v>0.49</v>
      </c>
      <c r="AA45" s="28">
        <f t="shared" si="31"/>
        <v>0.0098</v>
      </c>
      <c r="AB45" s="3"/>
      <c r="AC45" s="3"/>
      <c r="AD45" s="28"/>
      <c r="AE45" s="26"/>
      <c r="AF45" s="3"/>
      <c r="AG45" s="27"/>
      <c r="AH45" s="26"/>
      <c r="AI45" s="3"/>
      <c r="AJ45" s="27"/>
      <c r="AK45" s="28"/>
      <c r="AL45" s="28"/>
      <c r="AM45" s="28"/>
      <c r="AN45" s="3">
        <v>0.01</v>
      </c>
      <c r="AO45" s="3">
        <v>0.5</v>
      </c>
      <c r="AP45" s="3">
        <f t="shared" si="32"/>
        <v>0.005</v>
      </c>
      <c r="AQ45" s="1">
        <f t="shared" si="33"/>
        <v>0.0176256283629079</v>
      </c>
      <c r="AR45" s="30">
        <f t="shared" si="34"/>
        <v>7.70910416666667</v>
      </c>
      <c r="AS45" s="1">
        <f t="shared" si="35"/>
        <v>0.13</v>
      </c>
      <c r="AT45" s="2">
        <f t="shared" si="39"/>
        <v>137.67301369863</v>
      </c>
      <c r="AU45" s="1">
        <f t="shared" si="36"/>
        <v>16293.541724139</v>
      </c>
    </row>
    <row r="46" s="1" customFormat="1" spans="1:47">
      <c r="A46" s="13"/>
      <c r="B46" s="13"/>
      <c r="C46" s="16">
        <v>4</v>
      </c>
      <c r="D46" s="21">
        <v>15.5875666666667</v>
      </c>
      <c r="E46" s="20">
        <f t="shared" si="37"/>
        <v>12.0849677419355</v>
      </c>
      <c r="F46" s="16" t="s">
        <v>73</v>
      </c>
      <c r="G46" s="13">
        <v>5</v>
      </c>
      <c r="H46" s="18">
        <f t="shared" si="21"/>
        <v>15.5875666666667</v>
      </c>
      <c r="I46" s="18">
        <f t="shared" si="22"/>
        <v>288.737566666667</v>
      </c>
      <c r="J46" s="18">
        <f t="shared" si="23"/>
        <v>0.119385689485226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0.241564555344688</v>
      </c>
      <c r="O46" s="18">
        <f t="shared" si="38"/>
        <v>0.0898049656321765</v>
      </c>
      <c r="P46" s="18">
        <f t="shared" si="26"/>
        <v>0.0107214277411944</v>
      </c>
      <c r="Q46" s="25">
        <f t="shared" si="27"/>
        <v>0.00139378560635527</v>
      </c>
      <c r="R46" s="18">
        <f t="shared" si="28"/>
        <v>0.0100218354166667</v>
      </c>
      <c r="S46" s="26">
        <f t="shared" si="29"/>
        <v>0.139074884829715</v>
      </c>
      <c r="T46" s="3">
        <v>0.01</v>
      </c>
      <c r="U46" s="27">
        <f t="shared" si="30"/>
        <v>0.00139074884829715</v>
      </c>
      <c r="V46" s="26"/>
      <c r="W46" s="3"/>
      <c r="X46" s="27"/>
      <c r="Y46" s="29">
        <v>0.04</v>
      </c>
      <c r="Z46" s="3">
        <v>0.49</v>
      </c>
      <c r="AA46" s="28">
        <f t="shared" si="31"/>
        <v>0.0196</v>
      </c>
      <c r="AB46" s="3"/>
      <c r="AC46" s="3"/>
      <c r="AD46" s="28"/>
      <c r="AE46" s="26"/>
      <c r="AF46" s="3"/>
      <c r="AG46" s="27"/>
      <c r="AH46" s="26"/>
      <c r="AI46" s="3"/>
      <c r="AJ46" s="27"/>
      <c r="AL46" s="28"/>
      <c r="AM46" s="28"/>
      <c r="AN46" s="3">
        <v>0.015</v>
      </c>
      <c r="AO46" s="3">
        <v>0.5</v>
      </c>
      <c r="AP46" s="3">
        <f t="shared" si="32"/>
        <v>0.0075</v>
      </c>
      <c r="AQ46" s="1">
        <f t="shared" si="33"/>
        <v>0.0284907488482971</v>
      </c>
      <c r="AR46" s="30">
        <f t="shared" si="34"/>
        <v>7.70910416666667</v>
      </c>
      <c r="AS46" s="1">
        <f t="shared" si="35"/>
        <v>0.13</v>
      </c>
      <c r="AT46" s="2">
        <f t="shared" si="39"/>
        <v>137.67301369863</v>
      </c>
      <c r="AU46" s="1">
        <f t="shared" si="36"/>
        <v>26337.5123742317</v>
      </c>
    </row>
    <row r="47" s="1" customFormat="1" spans="1:47">
      <c r="A47" s="13"/>
      <c r="B47" s="13"/>
      <c r="C47" s="16">
        <v>5</v>
      </c>
      <c r="D47" s="21">
        <v>19.0372258064516</v>
      </c>
      <c r="E47" s="20">
        <f t="shared" si="37"/>
        <v>15.5875666666667</v>
      </c>
      <c r="F47" s="16" t="s">
        <v>75</v>
      </c>
      <c r="G47" s="13">
        <v>6</v>
      </c>
      <c r="H47" s="18">
        <f t="shared" si="21"/>
        <v>19.0372258064516</v>
      </c>
      <c r="I47" s="18">
        <f t="shared" si="22"/>
        <v>292.187225806452</v>
      </c>
      <c r="J47" s="18">
        <f t="shared" si="23"/>
        <v>0.177770191619973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8"/>
        <v>0.156174579557649</v>
      </c>
      <c r="P47" s="18">
        <f t="shared" si="26"/>
        <v>0.0277631849341319</v>
      </c>
      <c r="Q47" s="25">
        <f t="shared" si="27"/>
        <v>0.00360921404143715</v>
      </c>
      <c r="R47" s="18">
        <f t="shared" si="28"/>
        <v>0.0100218354166667</v>
      </c>
      <c r="S47" s="26">
        <f t="shared" si="29"/>
        <v>0.360135034290715</v>
      </c>
      <c r="T47" s="3">
        <v>0.01</v>
      </c>
      <c r="U47" s="27">
        <f t="shared" si="30"/>
        <v>0.00360135034290715</v>
      </c>
      <c r="V47" s="26"/>
      <c r="W47" s="3"/>
      <c r="X47" s="27"/>
      <c r="Y47" s="29">
        <v>0.04</v>
      </c>
      <c r="Z47" s="3">
        <v>0.49</v>
      </c>
      <c r="AA47" s="28">
        <f t="shared" si="31"/>
        <v>0.0196</v>
      </c>
      <c r="AB47" s="3"/>
      <c r="AC47" s="3"/>
      <c r="AD47" s="28"/>
      <c r="AE47" s="26"/>
      <c r="AF47" s="3"/>
      <c r="AG47" s="27"/>
      <c r="AH47" s="26"/>
      <c r="AI47" s="3"/>
      <c r="AJ47" s="27"/>
      <c r="AK47" s="28"/>
      <c r="AL47" s="28"/>
      <c r="AM47" s="28"/>
      <c r="AN47" s="3">
        <v>0.015</v>
      </c>
      <c r="AO47" s="3">
        <v>0.5</v>
      </c>
      <c r="AP47" s="3">
        <f t="shared" si="32"/>
        <v>0.0075</v>
      </c>
      <c r="AQ47" s="1">
        <f t="shared" si="33"/>
        <v>0.0307013503429071</v>
      </c>
      <c r="AR47" s="30">
        <f t="shared" si="34"/>
        <v>7.70910416666667</v>
      </c>
      <c r="AS47" s="1">
        <f t="shared" si="35"/>
        <v>0.13</v>
      </c>
      <c r="AT47" s="2">
        <f t="shared" si="39"/>
        <v>137.67301369863</v>
      </c>
      <c r="AU47" s="1">
        <f t="shared" si="36"/>
        <v>28381.0439264839</v>
      </c>
    </row>
    <row r="48" s="1" customFormat="1" spans="1:47">
      <c r="A48" s="13"/>
      <c r="B48" s="13"/>
      <c r="C48" s="16">
        <v>6</v>
      </c>
      <c r="D48" s="21">
        <v>22.0345666666667</v>
      </c>
      <c r="E48" s="20">
        <f t="shared" si="37"/>
        <v>19.0372258064516</v>
      </c>
      <c r="F48" s="16" t="s">
        <v>73</v>
      </c>
      <c r="G48" s="13">
        <v>7</v>
      </c>
      <c r="H48" s="18">
        <f t="shared" si="21"/>
        <v>22.0345666666667</v>
      </c>
      <c r="I48" s="18">
        <f t="shared" si="22"/>
        <v>295.184566666667</v>
      </c>
      <c r="J48" s="18">
        <f t="shared" si="23"/>
        <v>0.249352034175168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8"/>
        <v>0.205502436290183</v>
      </c>
      <c r="P48" s="18">
        <f t="shared" si="26"/>
        <v>0.0512424505169101</v>
      </c>
      <c r="Q48" s="25">
        <f t="shared" si="27"/>
        <v>0.00666151856719832</v>
      </c>
      <c r="R48" s="18">
        <f t="shared" si="28"/>
        <v>0.0100218354166667</v>
      </c>
      <c r="S48" s="26">
        <f t="shared" si="29"/>
        <v>0.664700455579222</v>
      </c>
      <c r="T48" s="3">
        <v>0.01</v>
      </c>
      <c r="U48" s="27">
        <f t="shared" si="30"/>
        <v>0.00664700455579222</v>
      </c>
      <c r="V48" s="26"/>
      <c r="W48" s="3"/>
      <c r="X48" s="27"/>
      <c r="Y48" s="29">
        <v>0.04</v>
      </c>
      <c r="Z48" s="3">
        <v>0.49</v>
      </c>
      <c r="AA48" s="28">
        <f t="shared" si="31"/>
        <v>0.0196</v>
      </c>
      <c r="AB48" s="3"/>
      <c r="AC48" s="3"/>
      <c r="AD48" s="28"/>
      <c r="AE48" s="26"/>
      <c r="AF48" s="3"/>
      <c r="AG48" s="27"/>
      <c r="AH48" s="26"/>
      <c r="AI48" s="3"/>
      <c r="AJ48" s="27"/>
      <c r="AL48" s="28"/>
      <c r="AM48" s="28"/>
      <c r="AN48" s="3">
        <v>0.015</v>
      </c>
      <c r="AO48" s="3">
        <v>0.5</v>
      </c>
      <c r="AP48" s="3">
        <f t="shared" si="32"/>
        <v>0.0075</v>
      </c>
      <c r="AQ48" s="1">
        <f t="shared" si="33"/>
        <v>0.0337470045557922</v>
      </c>
      <c r="AR48" s="30">
        <f t="shared" si="34"/>
        <v>7.70910416666667</v>
      </c>
      <c r="AS48" s="1">
        <f t="shared" si="35"/>
        <v>0.13</v>
      </c>
      <c r="AT48" s="2">
        <f t="shared" si="39"/>
        <v>137.67301369863</v>
      </c>
      <c r="AU48" s="1">
        <f t="shared" si="36"/>
        <v>31196.5176771602</v>
      </c>
    </row>
    <row r="49" s="1" customFormat="1" spans="1:47">
      <c r="A49" s="13"/>
      <c r="B49" s="13"/>
      <c r="C49" s="16">
        <v>7</v>
      </c>
      <c r="D49" s="21">
        <v>24.9350322580645</v>
      </c>
      <c r="E49" s="20">
        <f t="shared" si="37"/>
        <v>22.0345666666667</v>
      </c>
      <c r="F49" s="16" t="s">
        <v>73</v>
      </c>
      <c r="G49" s="13">
        <v>8</v>
      </c>
      <c r="H49" s="18">
        <f t="shared" si="21"/>
        <v>24.9350322580645</v>
      </c>
      <c r="I49" s="18">
        <f t="shared" si="22"/>
        <v>298.085032258064</v>
      </c>
      <c r="J49" s="18">
        <f t="shared" si="23"/>
        <v>0.343719105247211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8"/>
        <v>0.23135102743994</v>
      </c>
      <c r="P49" s="18">
        <f t="shared" si="26"/>
        <v>0.0795197681496791</v>
      </c>
      <c r="Q49" s="25">
        <f t="shared" si="27"/>
        <v>0.0103375698594583</v>
      </c>
      <c r="R49" s="18">
        <f t="shared" si="28"/>
        <v>0.0100218354166667</v>
      </c>
      <c r="S49" s="26">
        <f t="shared" si="29"/>
        <v>1.03150465255761</v>
      </c>
      <c r="T49" s="3">
        <v>0.01</v>
      </c>
      <c r="U49" s="27">
        <f t="shared" si="30"/>
        <v>0.0103150465255761</v>
      </c>
      <c r="V49" s="26"/>
      <c r="W49" s="3"/>
      <c r="X49" s="27"/>
      <c r="Y49" s="29">
        <v>0.04</v>
      </c>
      <c r="Z49" s="3">
        <v>0.49</v>
      </c>
      <c r="AA49" s="28">
        <f t="shared" si="31"/>
        <v>0.0196</v>
      </c>
      <c r="AB49" s="3"/>
      <c r="AC49" s="3"/>
      <c r="AD49" s="28"/>
      <c r="AE49" s="26"/>
      <c r="AF49" s="3"/>
      <c r="AG49" s="27"/>
      <c r="AH49" s="26"/>
      <c r="AI49" s="3"/>
      <c r="AJ49" s="27"/>
      <c r="AK49" s="28"/>
      <c r="AL49" s="28"/>
      <c r="AM49" s="28"/>
      <c r="AN49" s="3">
        <v>0.015</v>
      </c>
      <c r="AO49" s="3">
        <v>0.5</v>
      </c>
      <c r="AP49" s="3">
        <f t="shared" si="32"/>
        <v>0.0075</v>
      </c>
      <c r="AQ49" s="1">
        <f t="shared" si="33"/>
        <v>0.0374150465255761</v>
      </c>
      <c r="AR49" s="30">
        <f t="shared" si="34"/>
        <v>7.70910416666667</v>
      </c>
      <c r="AS49" s="1">
        <f t="shared" si="35"/>
        <v>0.13</v>
      </c>
      <c r="AT49" s="2">
        <f t="shared" si="39"/>
        <v>137.67301369863</v>
      </c>
      <c r="AU49" s="1">
        <f t="shared" si="36"/>
        <v>34587.3411785985</v>
      </c>
    </row>
    <row r="50" s="1" customFormat="1" spans="1:47">
      <c r="A50" s="13"/>
      <c r="B50" s="13"/>
      <c r="C50" s="16">
        <v>8</v>
      </c>
      <c r="D50" s="21">
        <v>24.5742903225806</v>
      </c>
      <c r="E50" s="20">
        <f t="shared" si="37"/>
        <v>24.9350322580645</v>
      </c>
      <c r="F50" s="16" t="s">
        <v>73</v>
      </c>
      <c r="G50" s="13">
        <v>9</v>
      </c>
      <c r="H50" s="18">
        <f t="shared" si="21"/>
        <v>24.5742903225806</v>
      </c>
      <c r="I50" s="18">
        <f t="shared" si="22"/>
        <v>297.724290322581</v>
      </c>
      <c r="J50" s="18">
        <f t="shared" si="23"/>
        <v>0.33038095391078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8"/>
        <v>0.228922300956928</v>
      </c>
      <c r="P50" s="18">
        <f t="shared" si="26"/>
        <v>0.0756315681616004</v>
      </c>
      <c r="Q50" s="25">
        <f t="shared" si="27"/>
        <v>0.00983210386100805</v>
      </c>
      <c r="R50" s="18">
        <f t="shared" si="28"/>
        <v>0.0100218354166667</v>
      </c>
      <c r="S50" s="26">
        <f t="shared" si="29"/>
        <v>0.98106818284572</v>
      </c>
      <c r="T50" s="3">
        <v>0.01</v>
      </c>
      <c r="U50" s="27">
        <f t="shared" si="30"/>
        <v>0.0098106818284572</v>
      </c>
      <c r="V50" s="26"/>
      <c r="W50" s="3"/>
      <c r="X50" s="27"/>
      <c r="Y50" s="29">
        <v>0.04</v>
      </c>
      <c r="Z50" s="3">
        <v>0.49</v>
      </c>
      <c r="AA50" s="28">
        <f t="shared" si="31"/>
        <v>0.0196</v>
      </c>
      <c r="AB50" s="3"/>
      <c r="AC50" s="3"/>
      <c r="AD50" s="28"/>
      <c r="AE50" s="26"/>
      <c r="AF50" s="3"/>
      <c r="AG50" s="27"/>
      <c r="AH50" s="26"/>
      <c r="AI50" s="3"/>
      <c r="AJ50" s="27"/>
      <c r="AL50" s="28"/>
      <c r="AM50" s="28"/>
      <c r="AN50" s="3">
        <v>0.015</v>
      </c>
      <c r="AO50" s="3">
        <v>0.5</v>
      </c>
      <c r="AP50" s="3">
        <f t="shared" si="32"/>
        <v>0.0075</v>
      </c>
      <c r="AQ50" s="1">
        <f t="shared" si="33"/>
        <v>0.0369106818284572</v>
      </c>
      <c r="AR50" s="30">
        <f t="shared" si="34"/>
        <v>7.70910416666667</v>
      </c>
      <c r="AS50" s="1">
        <f t="shared" si="35"/>
        <v>0.13</v>
      </c>
      <c r="AT50" s="2">
        <f t="shared" si="39"/>
        <v>137.67301369863</v>
      </c>
      <c r="AU50" s="1">
        <f t="shared" si="36"/>
        <v>34121.0946954954</v>
      </c>
    </row>
    <row r="51" s="1" customFormat="1" spans="1:47">
      <c r="A51" s="13"/>
      <c r="B51" s="13"/>
      <c r="C51" s="16">
        <v>9</v>
      </c>
      <c r="D51" s="21">
        <v>24.0815666666667</v>
      </c>
      <c r="E51" s="20">
        <f t="shared" si="37"/>
        <v>24.5742903225806</v>
      </c>
      <c r="F51" s="16" t="s">
        <v>73</v>
      </c>
      <c r="G51" s="13">
        <v>10</v>
      </c>
      <c r="H51" s="18">
        <f t="shared" si="21"/>
        <v>24.0815666666667</v>
      </c>
      <c r="I51" s="18">
        <f t="shared" si="22"/>
        <v>297.231566666667</v>
      </c>
      <c r="J51" s="18">
        <f t="shared" si="23"/>
        <v>0.312946602918095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8"/>
        <v>0.230381774461994</v>
      </c>
      <c r="P51" s="18">
        <f t="shared" si="26"/>
        <v>0.0720971936921237</v>
      </c>
      <c r="Q51" s="25">
        <f t="shared" si="27"/>
        <v>0.00937263517997608</v>
      </c>
      <c r="R51" s="18">
        <f t="shared" si="28"/>
        <v>0.0100218354166667</v>
      </c>
      <c r="S51" s="26">
        <f t="shared" si="29"/>
        <v>0.935221423052813</v>
      </c>
      <c r="T51" s="3">
        <v>0.01</v>
      </c>
      <c r="U51" s="27">
        <f t="shared" si="30"/>
        <v>0.00935221423052813</v>
      </c>
      <c r="V51" s="26"/>
      <c r="W51" s="3"/>
      <c r="X51" s="27"/>
      <c r="Y51" s="29">
        <v>0.04</v>
      </c>
      <c r="Z51" s="3">
        <v>0.49</v>
      </c>
      <c r="AA51" s="28">
        <f t="shared" si="31"/>
        <v>0.0196</v>
      </c>
      <c r="AB51" s="3"/>
      <c r="AC51" s="3"/>
      <c r="AD51" s="28"/>
      <c r="AE51" s="26"/>
      <c r="AF51" s="3"/>
      <c r="AG51" s="27"/>
      <c r="AH51" s="26"/>
      <c r="AI51" s="3"/>
      <c r="AJ51" s="27"/>
      <c r="AK51" s="28"/>
      <c r="AL51" s="28"/>
      <c r="AM51" s="28"/>
      <c r="AN51" s="3">
        <v>0.015</v>
      </c>
      <c r="AO51" s="3">
        <v>0.5</v>
      </c>
      <c r="AP51" s="3">
        <f t="shared" si="32"/>
        <v>0.0075</v>
      </c>
      <c r="AQ51" s="1">
        <f t="shared" si="33"/>
        <v>0.0364522142305281</v>
      </c>
      <c r="AR51" s="30">
        <f t="shared" si="34"/>
        <v>7.70910416666667</v>
      </c>
      <c r="AS51" s="1">
        <f t="shared" si="35"/>
        <v>0.13</v>
      </c>
      <c r="AT51" s="2">
        <f t="shared" si="39"/>
        <v>137.67301369863</v>
      </c>
      <c r="AU51" s="1">
        <f t="shared" si="36"/>
        <v>33697.2765607761</v>
      </c>
    </row>
    <row r="52" s="1" customFormat="1" spans="1:47">
      <c r="A52" s="13"/>
      <c r="B52" s="13"/>
      <c r="C52" s="16">
        <v>10</v>
      </c>
      <c r="D52" s="21">
        <v>21.237935483871</v>
      </c>
      <c r="E52" s="20">
        <f t="shared" si="37"/>
        <v>24.0815666666667</v>
      </c>
      <c r="F52" s="16" t="s">
        <v>73</v>
      </c>
      <c r="G52" s="13">
        <v>11</v>
      </c>
      <c r="H52" s="18">
        <f t="shared" si="21"/>
        <v>21.237935483871</v>
      </c>
      <c r="I52" s="18">
        <f t="shared" si="22"/>
        <v>294.387935483871</v>
      </c>
      <c r="J52" s="18">
        <f t="shared" si="23"/>
        <v>0.228059183056128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0.150370351731377</v>
      </c>
      <c r="O52" s="18">
        <f t="shared" si="38"/>
        <v>0.0850052707051601</v>
      </c>
      <c r="P52" s="18">
        <f t="shared" si="26"/>
        <v>0.0193862325924838</v>
      </c>
      <c r="Q52" s="25">
        <f t="shared" si="27"/>
        <v>0.0025202102370229</v>
      </c>
      <c r="R52" s="18">
        <f t="shared" si="28"/>
        <v>0.0100218354166667</v>
      </c>
      <c r="S52" s="26">
        <f t="shared" si="29"/>
        <v>0.251471924277633</v>
      </c>
      <c r="T52" s="3">
        <v>0.01</v>
      </c>
      <c r="U52" s="27">
        <f t="shared" si="30"/>
        <v>0.00251471924277633</v>
      </c>
      <c r="V52" s="26"/>
      <c r="W52" s="3"/>
      <c r="X52" s="27"/>
      <c r="Y52" s="29">
        <v>0.04</v>
      </c>
      <c r="Z52" s="3">
        <v>0.49</v>
      </c>
      <c r="AA52" s="28">
        <f t="shared" si="31"/>
        <v>0.0196</v>
      </c>
      <c r="AB52" s="3"/>
      <c r="AC52" s="3"/>
      <c r="AD52" s="28"/>
      <c r="AE52" s="26"/>
      <c r="AF52" s="3"/>
      <c r="AG52" s="27"/>
      <c r="AH52" s="26"/>
      <c r="AI52" s="3"/>
      <c r="AJ52" s="27"/>
      <c r="AL52" s="28"/>
      <c r="AM52" s="28"/>
      <c r="AN52" s="3">
        <v>0.015</v>
      </c>
      <c r="AO52" s="3">
        <v>0.5</v>
      </c>
      <c r="AP52" s="3">
        <f t="shared" si="32"/>
        <v>0.0075</v>
      </c>
      <c r="AQ52" s="1">
        <f t="shared" si="33"/>
        <v>0.0296147192427763</v>
      </c>
      <c r="AR52" s="30">
        <f t="shared" si="34"/>
        <v>7.70910416666667</v>
      </c>
      <c r="AS52" s="1">
        <f t="shared" si="35"/>
        <v>0.13</v>
      </c>
      <c r="AT52" s="2">
        <f t="shared" si="39"/>
        <v>137.67301369863</v>
      </c>
      <c r="AU52" s="1">
        <f t="shared" si="36"/>
        <v>27376.5368074079</v>
      </c>
    </row>
    <row r="53" s="1" customFormat="1" spans="1:48">
      <c r="A53" s="13"/>
      <c r="B53" s="13"/>
      <c r="C53" s="16">
        <v>11</v>
      </c>
      <c r="D53" s="21">
        <v>17.201</v>
      </c>
      <c r="E53" s="20">
        <f t="shared" si="37"/>
        <v>21.237935483871</v>
      </c>
      <c r="F53" s="16" t="s">
        <v>75</v>
      </c>
      <c r="G53" s="13">
        <v>12</v>
      </c>
      <c r="H53" s="18">
        <f t="shared" si="21"/>
        <v>17.201</v>
      </c>
      <c r="I53" s="18">
        <f t="shared" si="22"/>
        <v>290.351</v>
      </c>
      <c r="J53" s="18">
        <f t="shared" si="23"/>
        <v>0.143990402478446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8"/>
        <v>0.142710079779343</v>
      </c>
      <c r="P53" s="18">
        <f t="shared" si="26"/>
        <v>0.0205488818251587</v>
      </c>
      <c r="Q53" s="25">
        <f t="shared" si="27"/>
        <v>0.00267135463727064</v>
      </c>
      <c r="R53" s="18">
        <f t="shared" si="28"/>
        <v>0.0100218354166667</v>
      </c>
      <c r="S53" s="26">
        <f t="shared" si="29"/>
        <v>0.26655343319928</v>
      </c>
      <c r="T53" s="3">
        <v>0.01</v>
      </c>
      <c r="U53" s="27">
        <f t="shared" si="30"/>
        <v>0.0026655343319928</v>
      </c>
      <c r="V53" s="26"/>
      <c r="W53" s="3"/>
      <c r="X53" s="27"/>
      <c r="Y53" s="29">
        <v>0.04</v>
      </c>
      <c r="Z53" s="3">
        <v>0.49</v>
      </c>
      <c r="AA53" s="28">
        <f t="shared" si="31"/>
        <v>0.0196</v>
      </c>
      <c r="AB53" s="3"/>
      <c r="AC53" s="3"/>
      <c r="AD53" s="28"/>
      <c r="AE53" s="26"/>
      <c r="AF53" s="3"/>
      <c r="AG53" s="27"/>
      <c r="AH53" s="26"/>
      <c r="AI53" s="3"/>
      <c r="AJ53" s="27"/>
      <c r="AK53" s="28"/>
      <c r="AL53" s="28"/>
      <c r="AM53" s="28"/>
      <c r="AN53" s="3">
        <v>0.015</v>
      </c>
      <c r="AO53" s="3">
        <v>0.5</v>
      </c>
      <c r="AP53" s="3">
        <f t="shared" si="32"/>
        <v>0.0075</v>
      </c>
      <c r="AQ53" s="1">
        <f t="shared" si="33"/>
        <v>0.0297655343319928</v>
      </c>
      <c r="AR53" s="30">
        <f t="shared" si="34"/>
        <v>7.70910416666667</v>
      </c>
      <c r="AS53" s="1">
        <f t="shared" si="35"/>
        <v>0.13</v>
      </c>
      <c r="AT53" s="2">
        <f t="shared" si="39"/>
        <v>137.67301369863</v>
      </c>
      <c r="AU53" s="1">
        <f t="shared" si="36"/>
        <v>27515.9537914826</v>
      </c>
      <c r="AV53" s="1">
        <f>SUM(AU42:AU53)</f>
        <v>304424.724575157</v>
      </c>
    </row>
    <row r="54" s="1" customFormat="1" spans="1:46">
      <c r="A54" s="13"/>
      <c r="B54" s="13"/>
      <c r="C54" s="16">
        <v>12</v>
      </c>
      <c r="D54" s="21">
        <v>15.4598064516129</v>
      </c>
      <c r="E54" s="20">
        <f t="shared" si="37"/>
        <v>17.201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37:51"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</row>
    <row r="56" s="1" customFormat="1" spans="19:51">
      <c r="S56" s="24" t="s">
        <v>43</v>
      </c>
      <c r="T56" s="24"/>
      <c r="U56" s="24"/>
      <c r="V56" s="24" t="s">
        <v>44</v>
      </c>
      <c r="W56" s="24" t="s">
        <v>45</v>
      </c>
      <c r="X56" s="24" t="s">
        <v>46</v>
      </c>
      <c r="Y56" s="24" t="s">
        <v>47</v>
      </c>
      <c r="Z56" s="24" t="s">
        <v>48</v>
      </c>
      <c r="AA56" s="24" t="s">
        <v>49</v>
      </c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</row>
    <row r="57" s="1" customFormat="1" spans="1:52">
      <c r="A57" s="15" t="s">
        <v>11</v>
      </c>
      <c r="B57" s="15"/>
      <c r="C57" s="16" t="s">
        <v>51</v>
      </c>
      <c r="D57" s="16" t="s">
        <v>52</v>
      </c>
      <c r="E57" s="16" t="s">
        <v>53</v>
      </c>
      <c r="F57" s="16" t="s">
        <v>54</v>
      </c>
      <c r="G57" s="13" t="s">
        <v>51</v>
      </c>
      <c r="H57" s="13" t="s">
        <v>53</v>
      </c>
      <c r="I57" s="13" t="s">
        <v>55</v>
      </c>
      <c r="J57" s="13" t="s">
        <v>56</v>
      </c>
      <c r="K57" s="23" t="s">
        <v>57</v>
      </c>
      <c r="L57" s="23" t="s">
        <v>58</v>
      </c>
      <c r="M57" s="13" t="s">
        <v>59</v>
      </c>
      <c r="N57" s="23" t="s">
        <v>60</v>
      </c>
      <c r="O57" s="13" t="s">
        <v>61</v>
      </c>
      <c r="P57" s="13" t="s">
        <v>62</v>
      </c>
      <c r="Q57" s="23" t="s">
        <v>63</v>
      </c>
      <c r="R57" s="23" t="s">
        <v>64</v>
      </c>
      <c r="S57" s="4" t="s">
        <v>65</v>
      </c>
      <c r="T57" s="3" t="s">
        <v>66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 s="31"/>
    </row>
    <row r="58" s="1" customFormat="1" spans="1:52">
      <c r="A58" s="13" t="s">
        <v>71</v>
      </c>
      <c r="B58" s="13">
        <f>F7</f>
        <v>122.786</v>
      </c>
      <c r="C58" s="16" t="s">
        <v>72</v>
      </c>
      <c r="D58" s="17">
        <v>4</v>
      </c>
      <c r="E58" s="16"/>
      <c r="F58" s="16"/>
      <c r="G58" s="13">
        <v>1</v>
      </c>
      <c r="H58" s="18">
        <f t="shared" ref="H58:H69" si="40">E59</f>
        <v>4</v>
      </c>
      <c r="I58" s="18">
        <f t="shared" ref="I58:I69" si="41">H58+273.15</f>
        <v>277.15</v>
      </c>
      <c r="J58" s="18">
        <f t="shared" ref="J58:J69" si="42">EXP(($C$16*(I58-$C$14))/($C$17*I58*$C$14))</f>
        <v>0.0291499847697819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73</v>
      </c>
      <c r="N58" s="13"/>
      <c r="O58" s="18">
        <f>L58</f>
        <v>2.762685</v>
      </c>
      <c r="P58" s="18">
        <f t="shared" ref="P58:P69" si="45">O58*J58</f>
        <v>0.0805322256737049</v>
      </c>
      <c r="Q58" s="25">
        <f t="shared" ref="Q58:Q69" si="46">P58*$B$60</f>
        <v>0.0233543454453744</v>
      </c>
      <c r="R58" s="18">
        <f t="shared" ref="R58:R69" si="47">L58*$B$60</f>
        <v>0.80117865</v>
      </c>
      <c r="S58" s="26">
        <f t="shared" ref="S58:S69" si="48">Q58/R58</f>
        <v>0.0291499847697819</v>
      </c>
      <c r="T58" s="3">
        <v>0.27</v>
      </c>
      <c r="U58" s="27">
        <f t="shared" ref="U58:U69" si="49">S58*T58</f>
        <v>0.00787049588784111</v>
      </c>
      <c r="V58" s="3">
        <v>180.9</v>
      </c>
      <c r="W58" s="28">
        <v>6</v>
      </c>
      <c r="X58" s="28">
        <v>3</v>
      </c>
      <c r="Y58" s="28">
        <v>0.3</v>
      </c>
      <c r="Z58" s="28">
        <v>6</v>
      </c>
      <c r="AA58" s="3">
        <v>30.2</v>
      </c>
      <c r="AB58" s="2">
        <f t="shared" ref="AB58:AB69" si="50">U58*0.67*AD58+(V58+W58+X58+Y58+Z58+AA58)/1000</f>
        <v>0.227929237351008</v>
      </c>
      <c r="AC58" s="30">
        <f t="shared" ref="AC58:AC69" si="51">$B$58/12</f>
        <v>10.2321666666667</v>
      </c>
      <c r="AD58" s="1">
        <f t="shared" ref="AD58:AD69" si="52">$B$60</f>
        <v>0.29</v>
      </c>
      <c r="AE58" s="31">
        <f t="shared" ref="AE58:AE69" si="53">$E$7/12</f>
        <v>87.3133710146017</v>
      </c>
      <c r="AF58" s="1">
        <f t="shared" ref="AF58:AF69" si="54">AE58*10000*AC58*AB58</f>
        <v>2036331.12192671</v>
      </c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 s="31"/>
    </row>
    <row r="59" s="1" customFormat="1" spans="1:52">
      <c r="A59" s="13" t="s">
        <v>74</v>
      </c>
      <c r="B59" s="13">
        <v>27</v>
      </c>
      <c r="C59" s="16">
        <v>1</v>
      </c>
      <c r="D59" s="19">
        <v>12.6311612903226</v>
      </c>
      <c r="E59" s="20">
        <f t="shared" ref="E59:E70" si="55">D58</f>
        <v>4</v>
      </c>
      <c r="F59" s="16" t="s">
        <v>73</v>
      </c>
      <c r="G59" s="13">
        <v>2</v>
      </c>
      <c r="H59" s="18">
        <f t="shared" si="40"/>
        <v>12.6311612903226</v>
      </c>
      <c r="I59" s="18">
        <f t="shared" si="41"/>
        <v>285.781161290323</v>
      </c>
      <c r="J59" s="18">
        <f t="shared" si="42"/>
        <v>0.0842261986999501</v>
      </c>
      <c r="K59" s="18">
        <f t="shared" si="43"/>
        <v>10.2321666666667</v>
      </c>
      <c r="L59" s="18">
        <f t="shared" si="44"/>
        <v>2.762685</v>
      </c>
      <c r="M59" s="13" t="s">
        <v>73</v>
      </c>
      <c r="N59" s="13"/>
      <c r="O59" s="18">
        <f t="shared" ref="O59:O69" si="56">L59+O58-P58-N59</f>
        <v>5.44483777432629</v>
      </c>
      <c r="P59" s="18">
        <f t="shared" si="45"/>
        <v>0.4585979882694</v>
      </c>
      <c r="Q59" s="25">
        <f t="shared" si="46"/>
        <v>0.132993416598126</v>
      </c>
      <c r="R59" s="18">
        <f t="shared" si="47"/>
        <v>0.80117865</v>
      </c>
      <c r="S59" s="26">
        <f t="shared" si="48"/>
        <v>0.16599720499058</v>
      </c>
      <c r="T59" s="3">
        <v>0.27</v>
      </c>
      <c r="U59" s="27">
        <f t="shared" si="49"/>
        <v>0.0448192453474566</v>
      </c>
      <c r="V59" s="3">
        <v>180.9</v>
      </c>
      <c r="W59" s="28">
        <v>6</v>
      </c>
      <c r="X59" s="28">
        <v>3</v>
      </c>
      <c r="Y59" s="28">
        <v>0.3</v>
      </c>
      <c r="Z59" s="28">
        <v>6</v>
      </c>
      <c r="AA59" s="3">
        <v>30.2</v>
      </c>
      <c r="AB59" s="2">
        <f t="shared" si="50"/>
        <v>0.235108379371011</v>
      </c>
      <c r="AC59" s="30">
        <f t="shared" si="51"/>
        <v>10.2321666666667</v>
      </c>
      <c r="AD59" s="1">
        <f t="shared" si="52"/>
        <v>0.29</v>
      </c>
      <c r="AE59" s="31">
        <f t="shared" si="53"/>
        <v>87.3133710146017</v>
      </c>
      <c r="AF59" s="1">
        <f t="shared" si="54"/>
        <v>2100469.93313833</v>
      </c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 s="31"/>
    </row>
    <row r="60" s="1" customFormat="1" spans="1:52">
      <c r="A60" s="13" t="s">
        <v>36</v>
      </c>
      <c r="B60" s="13">
        <v>0.29</v>
      </c>
      <c r="C60" s="16">
        <v>2</v>
      </c>
      <c r="D60" s="21">
        <v>12.18075</v>
      </c>
      <c r="E60" s="20">
        <f t="shared" si="55"/>
        <v>12.6311612903226</v>
      </c>
      <c r="F60" s="16" t="s">
        <v>73</v>
      </c>
      <c r="G60" s="13">
        <v>3</v>
      </c>
      <c r="H60" s="18">
        <f t="shared" si="40"/>
        <v>12.18075</v>
      </c>
      <c r="I60" s="18">
        <f t="shared" si="41"/>
        <v>285.33075</v>
      </c>
      <c r="J60" s="18">
        <f t="shared" si="42"/>
        <v>0.0798159444344087</v>
      </c>
      <c r="K60" s="18">
        <f t="shared" si="43"/>
        <v>10.2321666666667</v>
      </c>
      <c r="L60" s="18">
        <f t="shared" si="44"/>
        <v>2.762685</v>
      </c>
      <c r="M60" s="13" t="s">
        <v>73</v>
      </c>
      <c r="N60" s="13"/>
      <c r="O60" s="18">
        <f t="shared" si="56"/>
        <v>7.74892478605689</v>
      </c>
      <c r="P60" s="18">
        <f t="shared" si="45"/>
        <v>0.618487750150329</v>
      </c>
      <c r="Q60" s="25">
        <f t="shared" si="46"/>
        <v>0.179361447543595</v>
      </c>
      <c r="R60" s="18">
        <f t="shared" si="47"/>
        <v>0.80117865</v>
      </c>
      <c r="S60" s="26">
        <f t="shared" si="48"/>
        <v>0.223871976048782</v>
      </c>
      <c r="T60" s="3">
        <v>0.27</v>
      </c>
      <c r="U60" s="27">
        <f t="shared" si="49"/>
        <v>0.0604454335331712</v>
      </c>
      <c r="V60" s="3">
        <v>180.9</v>
      </c>
      <c r="W60" s="28">
        <v>6</v>
      </c>
      <c r="X60" s="28">
        <v>3</v>
      </c>
      <c r="Y60" s="28">
        <v>0.3</v>
      </c>
      <c r="Z60" s="28">
        <v>6</v>
      </c>
      <c r="AA60" s="3">
        <v>30.2</v>
      </c>
      <c r="AB60" s="2">
        <f t="shared" si="50"/>
        <v>0.238144547735495</v>
      </c>
      <c r="AC60" s="30">
        <f t="shared" si="51"/>
        <v>10.2321666666667</v>
      </c>
      <c r="AD60" s="1">
        <f t="shared" si="52"/>
        <v>0.29</v>
      </c>
      <c r="AE60" s="31">
        <f t="shared" si="53"/>
        <v>87.3133710146017</v>
      </c>
      <c r="AF60" s="1">
        <f t="shared" si="54"/>
        <v>2127595.21203569</v>
      </c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 s="31"/>
    </row>
    <row r="61" s="1" customFormat="1" spans="1:52">
      <c r="A61" s="13"/>
      <c r="B61" s="13"/>
      <c r="C61" s="16">
        <v>3</v>
      </c>
      <c r="D61" s="21">
        <v>12.0849677419355</v>
      </c>
      <c r="E61" s="20">
        <f t="shared" si="55"/>
        <v>12.18075</v>
      </c>
      <c r="F61" s="16" t="s">
        <v>73</v>
      </c>
      <c r="G61" s="13">
        <v>4</v>
      </c>
      <c r="H61" s="18">
        <f t="shared" si="40"/>
        <v>12.0849677419355</v>
      </c>
      <c r="I61" s="18">
        <f t="shared" si="41"/>
        <v>285.234967741935</v>
      </c>
      <c r="J61" s="18">
        <f t="shared" si="42"/>
        <v>0.0789065480588178</v>
      </c>
      <c r="K61" s="18">
        <f t="shared" si="43"/>
        <v>10.2321666666667</v>
      </c>
      <c r="L61" s="18">
        <f t="shared" si="44"/>
        <v>2.762685</v>
      </c>
      <c r="M61" s="13" t="s">
        <v>73</v>
      </c>
      <c r="N61" s="13"/>
      <c r="O61" s="18">
        <f t="shared" si="56"/>
        <v>9.89312203590656</v>
      </c>
      <c r="P61" s="18">
        <f t="shared" si="45"/>
        <v>0.780632109378011</v>
      </c>
      <c r="Q61" s="25">
        <f t="shared" si="46"/>
        <v>0.226383311719623</v>
      </c>
      <c r="R61" s="18">
        <f t="shared" si="47"/>
        <v>0.80117865</v>
      </c>
      <c r="S61" s="26">
        <f t="shared" si="48"/>
        <v>0.282562836290786</v>
      </c>
      <c r="T61" s="3">
        <v>0.27</v>
      </c>
      <c r="U61" s="27">
        <f t="shared" si="49"/>
        <v>0.0762919657985123</v>
      </c>
      <c r="V61" s="3">
        <v>220.1</v>
      </c>
      <c r="W61" s="28">
        <v>12.1</v>
      </c>
      <c r="X61" s="28">
        <v>4.5</v>
      </c>
      <c r="Y61" s="28">
        <v>1.5</v>
      </c>
      <c r="Z61" s="28">
        <v>6.8</v>
      </c>
      <c r="AA61" s="3">
        <v>30.2</v>
      </c>
      <c r="AB61" s="2">
        <f t="shared" si="50"/>
        <v>0.290023528954651</v>
      </c>
      <c r="AC61" s="30">
        <f t="shared" si="51"/>
        <v>10.2321666666667</v>
      </c>
      <c r="AD61" s="1">
        <f t="shared" si="52"/>
        <v>0.29</v>
      </c>
      <c r="AE61" s="31">
        <f t="shared" si="53"/>
        <v>87.3133710146017</v>
      </c>
      <c r="AF61" s="1">
        <f t="shared" si="54"/>
        <v>2591084.60575366</v>
      </c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 s="31"/>
    </row>
    <row r="62" s="1" customFormat="1" spans="1:52">
      <c r="A62" s="13"/>
      <c r="B62" s="13"/>
      <c r="C62" s="16">
        <v>4</v>
      </c>
      <c r="D62" s="21">
        <v>15.5875666666667</v>
      </c>
      <c r="E62" s="20">
        <f t="shared" si="55"/>
        <v>12.0849677419355</v>
      </c>
      <c r="F62" s="16" t="s">
        <v>73</v>
      </c>
      <c r="G62" s="13">
        <v>5</v>
      </c>
      <c r="H62" s="18">
        <f t="shared" si="40"/>
        <v>15.5875666666667</v>
      </c>
      <c r="I62" s="18">
        <f t="shared" si="41"/>
        <v>288.737566666667</v>
      </c>
      <c r="J62" s="18">
        <f t="shared" si="42"/>
        <v>0.119385689485226</v>
      </c>
      <c r="K62" s="18">
        <f t="shared" si="43"/>
        <v>10.2321666666667</v>
      </c>
      <c r="L62" s="18">
        <f t="shared" si="44"/>
        <v>2.762685</v>
      </c>
      <c r="M62" s="13" t="s">
        <v>75</v>
      </c>
      <c r="N62" s="18">
        <f>(O61-P61)*$C$22/100</f>
        <v>8.65686543020212</v>
      </c>
      <c r="O62" s="18">
        <f t="shared" si="56"/>
        <v>3.21830949632643</v>
      </c>
      <c r="P62" s="18">
        <f t="shared" si="45"/>
        <v>0.384220098195781</v>
      </c>
      <c r="Q62" s="25">
        <f t="shared" si="46"/>
        <v>0.111423828476776</v>
      </c>
      <c r="R62" s="18">
        <f t="shared" si="47"/>
        <v>0.80117865</v>
      </c>
      <c r="S62" s="26">
        <f t="shared" si="48"/>
        <v>0.139074884829715</v>
      </c>
      <c r="T62" s="3">
        <v>0.27</v>
      </c>
      <c r="U62" s="27">
        <f t="shared" si="49"/>
        <v>0.037550218904023</v>
      </c>
      <c r="V62" s="3">
        <v>220.1</v>
      </c>
      <c r="W62" s="28">
        <v>12.1</v>
      </c>
      <c r="X62" s="28">
        <v>4.5</v>
      </c>
      <c r="Y62" s="28">
        <v>1.5</v>
      </c>
      <c r="Z62" s="28">
        <v>6.8</v>
      </c>
      <c r="AA62" s="3">
        <v>30.2</v>
      </c>
      <c r="AB62" s="2">
        <f t="shared" si="50"/>
        <v>0.282496007533052</v>
      </c>
      <c r="AC62" s="30">
        <f t="shared" si="51"/>
        <v>10.2321666666667</v>
      </c>
      <c r="AD62" s="1">
        <f t="shared" si="52"/>
        <v>0.29</v>
      </c>
      <c r="AE62" s="31">
        <f t="shared" si="53"/>
        <v>87.3133710146017</v>
      </c>
      <c r="AF62" s="1">
        <f t="shared" si="54"/>
        <v>2523833.35567307</v>
      </c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 s="31"/>
    </row>
    <row r="63" s="1" customFormat="1" spans="1:52">
      <c r="A63" s="13"/>
      <c r="B63" s="13"/>
      <c r="C63" s="16">
        <v>5</v>
      </c>
      <c r="D63" s="21">
        <v>19.0372258064516</v>
      </c>
      <c r="E63" s="20">
        <f t="shared" si="55"/>
        <v>15.5875666666667</v>
      </c>
      <c r="F63" s="16" t="s">
        <v>75</v>
      </c>
      <c r="G63" s="13">
        <v>6</v>
      </c>
      <c r="H63" s="18">
        <f t="shared" si="40"/>
        <v>19.0372258064516</v>
      </c>
      <c r="I63" s="18">
        <f t="shared" si="41"/>
        <v>292.187225806452</v>
      </c>
      <c r="J63" s="18">
        <f t="shared" si="42"/>
        <v>0.177770191619973</v>
      </c>
      <c r="K63" s="18">
        <f t="shared" si="43"/>
        <v>10.2321666666667</v>
      </c>
      <c r="L63" s="18">
        <f t="shared" si="44"/>
        <v>2.762685</v>
      </c>
      <c r="M63" s="13" t="s">
        <v>73</v>
      </c>
      <c r="N63" s="13"/>
      <c r="O63" s="18">
        <f t="shared" si="56"/>
        <v>5.59677439813064</v>
      </c>
      <c r="P63" s="18">
        <f t="shared" si="45"/>
        <v>0.994939657209444</v>
      </c>
      <c r="Q63" s="25">
        <f t="shared" si="46"/>
        <v>0.288532500590739</v>
      </c>
      <c r="R63" s="18">
        <f t="shared" si="47"/>
        <v>0.80117865</v>
      </c>
      <c r="S63" s="26">
        <f t="shared" si="48"/>
        <v>0.360135034290715</v>
      </c>
      <c r="T63" s="3">
        <v>0.27</v>
      </c>
      <c r="U63" s="27">
        <f t="shared" si="49"/>
        <v>0.0972364592584931</v>
      </c>
      <c r="V63" s="3">
        <v>220.1</v>
      </c>
      <c r="W63" s="28">
        <v>12.1</v>
      </c>
      <c r="X63" s="28">
        <v>4.5</v>
      </c>
      <c r="Y63" s="28">
        <v>1.5</v>
      </c>
      <c r="Z63" s="28">
        <v>6.8</v>
      </c>
      <c r="AA63" s="3">
        <v>30.2</v>
      </c>
      <c r="AB63" s="2">
        <f t="shared" si="50"/>
        <v>0.294093044033925</v>
      </c>
      <c r="AC63" s="30">
        <f t="shared" si="51"/>
        <v>10.2321666666667</v>
      </c>
      <c r="AD63" s="1">
        <f t="shared" si="52"/>
        <v>0.29</v>
      </c>
      <c r="AE63" s="31">
        <f t="shared" si="53"/>
        <v>87.3133710146017</v>
      </c>
      <c r="AF63" s="1">
        <f t="shared" si="54"/>
        <v>2627441.85550094</v>
      </c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 s="31"/>
    </row>
    <row r="64" s="1" customFormat="1" spans="1:52">
      <c r="A64" s="13"/>
      <c r="B64" s="13"/>
      <c r="C64" s="16">
        <v>6</v>
      </c>
      <c r="D64" s="21">
        <v>22.0345666666667</v>
      </c>
      <c r="E64" s="20">
        <f t="shared" si="55"/>
        <v>19.0372258064516</v>
      </c>
      <c r="F64" s="16" t="s">
        <v>73</v>
      </c>
      <c r="G64" s="13">
        <v>7</v>
      </c>
      <c r="H64" s="18">
        <f t="shared" si="40"/>
        <v>22.0345666666667</v>
      </c>
      <c r="I64" s="18">
        <f t="shared" si="41"/>
        <v>295.184566666667</v>
      </c>
      <c r="J64" s="18">
        <f t="shared" si="42"/>
        <v>0.249352034175168</v>
      </c>
      <c r="K64" s="18">
        <f t="shared" si="43"/>
        <v>10.2321666666667</v>
      </c>
      <c r="L64" s="18">
        <f t="shared" si="44"/>
        <v>2.762685</v>
      </c>
      <c r="M64" s="13" t="s">
        <v>73</v>
      </c>
      <c r="N64" s="13"/>
      <c r="O64" s="18">
        <f t="shared" si="56"/>
        <v>7.3645197409212</v>
      </c>
      <c r="P64" s="18">
        <f t="shared" si="45"/>
        <v>1.83635797812188</v>
      </c>
      <c r="Q64" s="25">
        <f t="shared" si="46"/>
        <v>0.532543813655346</v>
      </c>
      <c r="R64" s="18">
        <f t="shared" si="47"/>
        <v>0.80117865</v>
      </c>
      <c r="S64" s="26">
        <f t="shared" si="48"/>
        <v>0.664700455579222</v>
      </c>
      <c r="T64" s="3">
        <v>0.27</v>
      </c>
      <c r="U64" s="27">
        <f t="shared" si="49"/>
        <v>0.17946912300639</v>
      </c>
      <c r="V64" s="3">
        <v>220.1</v>
      </c>
      <c r="W64" s="28">
        <v>12.1</v>
      </c>
      <c r="X64" s="28">
        <v>4.5</v>
      </c>
      <c r="Y64" s="28">
        <v>1.5</v>
      </c>
      <c r="Z64" s="28">
        <v>6.8</v>
      </c>
      <c r="AA64" s="3">
        <v>30.2</v>
      </c>
      <c r="AB64" s="2">
        <f t="shared" si="50"/>
        <v>0.310070850600142</v>
      </c>
      <c r="AC64" s="30">
        <f t="shared" si="51"/>
        <v>10.2321666666667</v>
      </c>
      <c r="AD64" s="1">
        <f t="shared" si="52"/>
        <v>0.29</v>
      </c>
      <c r="AE64" s="31">
        <f t="shared" si="53"/>
        <v>87.3133710146017</v>
      </c>
      <c r="AF64" s="1">
        <f t="shared" si="54"/>
        <v>2770188.37257372</v>
      </c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 s="31"/>
    </row>
    <row r="65" s="1" customFormat="1" spans="1:52">
      <c r="A65" s="13"/>
      <c r="B65" s="13"/>
      <c r="C65" s="16">
        <v>7</v>
      </c>
      <c r="D65" s="21">
        <v>24.9350322580645</v>
      </c>
      <c r="E65" s="20">
        <f t="shared" si="55"/>
        <v>22.0345666666667</v>
      </c>
      <c r="F65" s="16" t="s">
        <v>73</v>
      </c>
      <c r="G65" s="13">
        <v>8</v>
      </c>
      <c r="H65" s="18">
        <f t="shared" si="40"/>
        <v>24.9350322580645</v>
      </c>
      <c r="I65" s="18">
        <f t="shared" si="41"/>
        <v>298.085032258064</v>
      </c>
      <c r="J65" s="18">
        <f t="shared" si="42"/>
        <v>0.343719105247211</v>
      </c>
      <c r="K65" s="18">
        <f t="shared" si="43"/>
        <v>10.2321666666667</v>
      </c>
      <c r="L65" s="18">
        <f t="shared" si="44"/>
        <v>2.762685</v>
      </c>
      <c r="M65" s="13" t="s">
        <v>73</v>
      </c>
      <c r="N65" s="13"/>
      <c r="O65" s="18">
        <f t="shared" si="56"/>
        <v>8.29084676279932</v>
      </c>
      <c r="P65" s="18">
        <f t="shared" si="45"/>
        <v>2.84972243105112</v>
      </c>
      <c r="Q65" s="25">
        <f t="shared" si="46"/>
        <v>0.826419505004824</v>
      </c>
      <c r="R65" s="18">
        <f t="shared" si="47"/>
        <v>0.80117865</v>
      </c>
      <c r="S65" s="26">
        <f t="shared" si="48"/>
        <v>1.03150465255761</v>
      </c>
      <c r="T65" s="3">
        <v>0.27</v>
      </c>
      <c r="U65" s="27">
        <f t="shared" si="49"/>
        <v>0.278506256190554</v>
      </c>
      <c r="V65" s="3">
        <v>220.1</v>
      </c>
      <c r="W65" s="28">
        <v>12.1</v>
      </c>
      <c r="X65" s="28">
        <v>4.5</v>
      </c>
      <c r="Y65" s="28">
        <v>1.5</v>
      </c>
      <c r="Z65" s="28">
        <v>6.8</v>
      </c>
      <c r="AA65" s="3">
        <v>30.2</v>
      </c>
      <c r="AB65" s="2">
        <f t="shared" si="50"/>
        <v>0.329313765577825</v>
      </c>
      <c r="AC65" s="30">
        <f t="shared" si="51"/>
        <v>10.2321666666667</v>
      </c>
      <c r="AD65" s="1">
        <f t="shared" si="52"/>
        <v>0.29</v>
      </c>
      <c r="AE65" s="31">
        <f t="shared" si="53"/>
        <v>87.3133710146017</v>
      </c>
      <c r="AF65" s="1">
        <f t="shared" si="54"/>
        <v>2942105.53028921</v>
      </c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 s="31"/>
    </row>
    <row r="66" s="1" customFormat="1" spans="1:52">
      <c r="A66" s="13"/>
      <c r="B66" s="13"/>
      <c r="C66" s="16">
        <v>8</v>
      </c>
      <c r="D66" s="21">
        <v>24.5742903225806</v>
      </c>
      <c r="E66" s="20">
        <f t="shared" si="55"/>
        <v>24.9350322580645</v>
      </c>
      <c r="F66" s="16" t="s">
        <v>73</v>
      </c>
      <c r="G66" s="13">
        <v>9</v>
      </c>
      <c r="H66" s="18">
        <f t="shared" si="40"/>
        <v>24.5742903225806</v>
      </c>
      <c r="I66" s="18">
        <f t="shared" si="41"/>
        <v>297.724290322581</v>
      </c>
      <c r="J66" s="18">
        <f t="shared" si="42"/>
        <v>0.33038095391078</v>
      </c>
      <c r="K66" s="18">
        <f t="shared" si="43"/>
        <v>10.2321666666667</v>
      </c>
      <c r="L66" s="18">
        <f t="shared" si="44"/>
        <v>2.762685</v>
      </c>
      <c r="M66" s="13" t="s">
        <v>73</v>
      </c>
      <c r="N66" s="13"/>
      <c r="O66" s="18">
        <f t="shared" si="56"/>
        <v>8.2038093317482</v>
      </c>
      <c r="P66" s="18">
        <f t="shared" si="45"/>
        <v>2.71038235272513</v>
      </c>
      <c r="Q66" s="25">
        <f t="shared" si="46"/>
        <v>0.786010882290287</v>
      </c>
      <c r="R66" s="18">
        <f t="shared" si="47"/>
        <v>0.80117865</v>
      </c>
      <c r="S66" s="26">
        <f t="shared" si="48"/>
        <v>0.981068182845721</v>
      </c>
      <c r="T66" s="3">
        <v>0.27</v>
      </c>
      <c r="U66" s="27">
        <f t="shared" si="49"/>
        <v>0.264888409368345</v>
      </c>
      <c r="V66" s="3">
        <v>220.1</v>
      </c>
      <c r="W66" s="28">
        <v>12.1</v>
      </c>
      <c r="X66" s="28">
        <v>4.5</v>
      </c>
      <c r="Y66" s="28">
        <v>1.5</v>
      </c>
      <c r="Z66" s="28">
        <v>6.8</v>
      </c>
      <c r="AA66" s="3">
        <v>30.2</v>
      </c>
      <c r="AB66" s="2">
        <f t="shared" si="50"/>
        <v>0.326667817940269</v>
      </c>
      <c r="AC66" s="30">
        <f t="shared" si="51"/>
        <v>10.2321666666667</v>
      </c>
      <c r="AD66" s="1">
        <f t="shared" si="52"/>
        <v>0.29</v>
      </c>
      <c r="AE66" s="31">
        <f t="shared" si="53"/>
        <v>87.3133710146017</v>
      </c>
      <c r="AF66" s="1">
        <f t="shared" si="54"/>
        <v>2918466.50273855</v>
      </c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 s="31"/>
    </row>
    <row r="67" s="1" customFormat="1" spans="1:52">
      <c r="A67" s="13"/>
      <c r="B67" s="13"/>
      <c r="C67" s="16">
        <v>9</v>
      </c>
      <c r="D67" s="21">
        <v>24.0815666666667</v>
      </c>
      <c r="E67" s="20">
        <f t="shared" si="55"/>
        <v>24.5742903225806</v>
      </c>
      <c r="F67" s="16" t="s">
        <v>73</v>
      </c>
      <c r="G67" s="13">
        <v>10</v>
      </c>
      <c r="H67" s="18">
        <f t="shared" si="40"/>
        <v>24.0815666666667</v>
      </c>
      <c r="I67" s="18">
        <f t="shared" si="41"/>
        <v>297.231566666667</v>
      </c>
      <c r="J67" s="18">
        <f t="shared" si="42"/>
        <v>0.312946602918095</v>
      </c>
      <c r="K67" s="18">
        <f t="shared" si="43"/>
        <v>10.2321666666667</v>
      </c>
      <c r="L67" s="18">
        <f t="shared" si="44"/>
        <v>2.762685</v>
      </c>
      <c r="M67" s="13" t="s">
        <v>73</v>
      </c>
      <c r="N67" s="13"/>
      <c r="O67" s="18">
        <f t="shared" si="56"/>
        <v>8.25611197902307</v>
      </c>
      <c r="P67" s="18">
        <f t="shared" si="45"/>
        <v>2.58372219714666</v>
      </c>
      <c r="Q67" s="25">
        <f t="shared" si="46"/>
        <v>0.749279437172532</v>
      </c>
      <c r="R67" s="18">
        <f t="shared" si="47"/>
        <v>0.80117865</v>
      </c>
      <c r="S67" s="26">
        <f t="shared" si="48"/>
        <v>0.935221423052813</v>
      </c>
      <c r="T67" s="3">
        <v>0.27</v>
      </c>
      <c r="U67" s="27">
        <f t="shared" si="49"/>
        <v>0.25250978422426</v>
      </c>
      <c r="V67" s="3">
        <v>220.1</v>
      </c>
      <c r="W67" s="28">
        <v>12.1</v>
      </c>
      <c r="X67" s="28">
        <v>4.5</v>
      </c>
      <c r="Y67" s="28">
        <v>1.5</v>
      </c>
      <c r="Z67" s="28">
        <v>6.8</v>
      </c>
      <c r="AA67" s="3">
        <v>30.2</v>
      </c>
      <c r="AB67" s="2">
        <f t="shared" si="50"/>
        <v>0.324262651074774</v>
      </c>
      <c r="AC67" s="30">
        <f t="shared" si="51"/>
        <v>10.2321666666667</v>
      </c>
      <c r="AD67" s="1">
        <f t="shared" si="52"/>
        <v>0.29</v>
      </c>
      <c r="AE67" s="31">
        <f t="shared" si="53"/>
        <v>87.3133710146017</v>
      </c>
      <c r="AF67" s="1">
        <f t="shared" si="54"/>
        <v>2896978.62255891</v>
      </c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 s="31"/>
    </row>
    <row r="68" s="1" customFormat="1" spans="1:52">
      <c r="A68" s="13"/>
      <c r="B68" s="13"/>
      <c r="C68" s="16">
        <v>10</v>
      </c>
      <c r="D68" s="21">
        <v>21.237935483871</v>
      </c>
      <c r="E68" s="20">
        <f t="shared" si="55"/>
        <v>24.0815666666667</v>
      </c>
      <c r="F68" s="16" t="s">
        <v>73</v>
      </c>
      <c r="G68" s="13">
        <v>11</v>
      </c>
      <c r="H68" s="18">
        <f t="shared" si="40"/>
        <v>21.237935483871</v>
      </c>
      <c r="I68" s="18">
        <f t="shared" si="41"/>
        <v>294.387935483871</v>
      </c>
      <c r="J68" s="18">
        <f t="shared" si="42"/>
        <v>0.228059183056128</v>
      </c>
      <c r="K68" s="18">
        <f t="shared" si="43"/>
        <v>10.2321666666667</v>
      </c>
      <c r="L68" s="18">
        <f t="shared" si="44"/>
        <v>2.762685</v>
      </c>
      <c r="M68" s="13" t="s">
        <v>75</v>
      </c>
      <c r="N68" s="18">
        <f>(O67-P67)*$C$22/100</f>
        <v>5.38877029278259</v>
      </c>
      <c r="O68" s="18">
        <f t="shared" si="56"/>
        <v>3.04630448909382</v>
      </c>
      <c r="P68" s="18">
        <f t="shared" si="45"/>
        <v>0.694737713122952</v>
      </c>
      <c r="Q68" s="25">
        <f t="shared" si="46"/>
        <v>0.201473936805656</v>
      </c>
      <c r="R68" s="18">
        <f t="shared" si="47"/>
        <v>0.80117865</v>
      </c>
      <c r="S68" s="26">
        <f t="shared" si="48"/>
        <v>0.251471924277633</v>
      </c>
      <c r="T68" s="3">
        <v>0.27</v>
      </c>
      <c r="U68" s="27">
        <f t="shared" si="49"/>
        <v>0.0678974195549609</v>
      </c>
      <c r="V68" s="3">
        <v>220.1</v>
      </c>
      <c r="W68" s="28">
        <v>12.1</v>
      </c>
      <c r="X68" s="28">
        <v>4.5</v>
      </c>
      <c r="Y68" s="28">
        <v>1.5</v>
      </c>
      <c r="Z68" s="28">
        <v>6.8</v>
      </c>
      <c r="AA68" s="3">
        <v>30.2</v>
      </c>
      <c r="AB68" s="2">
        <f t="shared" si="50"/>
        <v>0.288392468619529</v>
      </c>
      <c r="AC68" s="30">
        <f t="shared" si="51"/>
        <v>10.2321666666667</v>
      </c>
      <c r="AD68" s="1">
        <f t="shared" si="52"/>
        <v>0.29</v>
      </c>
      <c r="AE68" s="31">
        <f t="shared" si="53"/>
        <v>87.3133710146017</v>
      </c>
      <c r="AF68" s="1">
        <f t="shared" si="54"/>
        <v>2576512.63174651</v>
      </c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 s="31"/>
    </row>
    <row r="69" s="1" customFormat="1" spans="1:33">
      <c r="A69" s="13"/>
      <c r="B69" s="13"/>
      <c r="C69" s="16">
        <v>11</v>
      </c>
      <c r="D69" s="21">
        <v>17.201</v>
      </c>
      <c r="E69" s="20">
        <f t="shared" si="55"/>
        <v>21.237935483871</v>
      </c>
      <c r="F69" s="16" t="s">
        <v>75</v>
      </c>
      <c r="G69" s="13">
        <v>12</v>
      </c>
      <c r="H69" s="18">
        <f t="shared" si="40"/>
        <v>17.201</v>
      </c>
      <c r="I69" s="18">
        <f t="shared" si="41"/>
        <v>290.351</v>
      </c>
      <c r="J69" s="18">
        <f t="shared" si="42"/>
        <v>0.143990402478446</v>
      </c>
      <c r="K69" s="18">
        <f t="shared" si="43"/>
        <v>10.2321666666667</v>
      </c>
      <c r="L69" s="18">
        <f t="shared" si="44"/>
        <v>2.762685</v>
      </c>
      <c r="M69" s="13" t="s">
        <v>73</v>
      </c>
      <c r="N69" s="13"/>
      <c r="O69" s="18">
        <f t="shared" si="56"/>
        <v>5.11425177597087</v>
      </c>
      <c r="P69" s="18">
        <f t="shared" si="45"/>
        <v>0.736403171598152</v>
      </c>
      <c r="Q69" s="25">
        <f t="shared" si="46"/>
        <v>0.213556919763464</v>
      </c>
      <c r="R69" s="18">
        <f t="shared" si="47"/>
        <v>0.80117865</v>
      </c>
      <c r="S69" s="26">
        <f t="shared" si="48"/>
        <v>0.26655343319928</v>
      </c>
      <c r="T69" s="3">
        <v>0.27</v>
      </c>
      <c r="U69" s="27">
        <f t="shared" si="49"/>
        <v>0.0719694269638056</v>
      </c>
      <c r="V69" s="3">
        <v>220.1</v>
      </c>
      <c r="W69" s="28">
        <v>12.1</v>
      </c>
      <c r="X69" s="28">
        <v>4.5</v>
      </c>
      <c r="Y69" s="28">
        <v>1.5</v>
      </c>
      <c r="Z69" s="28">
        <v>6.8</v>
      </c>
      <c r="AA69" s="3">
        <v>30.2</v>
      </c>
      <c r="AB69" s="2">
        <f t="shared" si="50"/>
        <v>0.289183659659067</v>
      </c>
      <c r="AC69" s="30">
        <f t="shared" si="51"/>
        <v>10.2321666666667</v>
      </c>
      <c r="AD69" s="1">
        <f t="shared" si="52"/>
        <v>0.29</v>
      </c>
      <c r="AE69" s="31">
        <f t="shared" si="53"/>
        <v>87.3133710146017</v>
      </c>
      <c r="AF69" s="1">
        <f t="shared" si="54"/>
        <v>2583581.17177203</v>
      </c>
      <c r="AG69" s="1">
        <f>SUM(AF58:AF69)</f>
        <v>30694588.9157073</v>
      </c>
    </row>
    <row r="70" s="1" customFormat="1" spans="1:46">
      <c r="A70" s="13"/>
      <c r="B70" s="13"/>
      <c r="C70" s="16">
        <v>12</v>
      </c>
      <c r="D70" s="21">
        <v>15.4598064516129</v>
      </c>
      <c r="E70" s="20">
        <f t="shared" si="55"/>
        <v>17.201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46">
      <c r="AT71" s="2"/>
    </row>
    <row r="72" s="1" customFormat="1" spans="19:46">
      <c r="S72" s="24" t="s">
        <v>43</v>
      </c>
      <c r="T72" s="24"/>
      <c r="U72" s="24"/>
      <c r="V72" s="24" t="s">
        <v>44</v>
      </c>
      <c r="W72" s="24"/>
      <c r="X72" s="24"/>
      <c r="Y72" s="24" t="s">
        <v>45</v>
      </c>
      <c r="Z72" s="24"/>
      <c r="AA72" s="24"/>
      <c r="AB72" s="24" t="s">
        <v>46</v>
      </c>
      <c r="AC72" s="24"/>
      <c r="AD72" s="24"/>
      <c r="AE72" s="24" t="s">
        <v>47</v>
      </c>
      <c r="AF72" s="24"/>
      <c r="AG72" s="24"/>
      <c r="AH72" s="24" t="s">
        <v>48</v>
      </c>
      <c r="AI72" s="24"/>
      <c r="AJ72" s="24"/>
      <c r="AK72" s="32" t="s">
        <v>78</v>
      </c>
      <c r="AL72" s="33"/>
      <c r="AM72" s="34"/>
      <c r="AN72" s="33" t="s">
        <v>79</v>
      </c>
      <c r="AO72" s="33"/>
      <c r="AP72" s="34"/>
      <c r="AQ72" s="24" t="s">
        <v>50</v>
      </c>
      <c r="AR72" s="24"/>
      <c r="AS72" s="24"/>
      <c r="AT72" s="2"/>
    </row>
    <row r="73" s="1" customFormat="1" spans="1:50">
      <c r="A73" s="15" t="s">
        <v>12</v>
      </c>
      <c r="B73" s="15"/>
      <c r="C73" s="16" t="s">
        <v>51</v>
      </c>
      <c r="D73" s="16" t="s">
        <v>52</v>
      </c>
      <c r="E73" s="16" t="s">
        <v>53</v>
      </c>
      <c r="F73" s="16" t="s">
        <v>54</v>
      </c>
      <c r="G73" s="13" t="s">
        <v>51</v>
      </c>
      <c r="H73" s="13" t="s">
        <v>53</v>
      </c>
      <c r="I73" s="13" t="s">
        <v>55</v>
      </c>
      <c r="J73" s="13" t="s">
        <v>56</v>
      </c>
      <c r="K73" s="23" t="s">
        <v>57</v>
      </c>
      <c r="L73" s="23" t="s">
        <v>58</v>
      </c>
      <c r="M73" s="13" t="s">
        <v>59</v>
      </c>
      <c r="N73" s="23" t="s">
        <v>60</v>
      </c>
      <c r="O73" s="13" t="s">
        <v>61</v>
      </c>
      <c r="P73" s="13" t="s">
        <v>62</v>
      </c>
      <c r="Q73" s="23" t="s">
        <v>63</v>
      </c>
      <c r="R73" s="23" t="s">
        <v>64</v>
      </c>
      <c r="S73" s="4" t="s">
        <v>65</v>
      </c>
      <c r="T73" s="3" t="s">
        <v>66</v>
      </c>
      <c r="U73" s="3"/>
      <c r="V73" s="4" t="s">
        <v>65</v>
      </c>
      <c r="W73" s="3" t="s">
        <v>66</v>
      </c>
      <c r="X73" s="3"/>
      <c r="Y73" s="4" t="s">
        <v>65</v>
      </c>
      <c r="Z73" s="3" t="s">
        <v>66</v>
      </c>
      <c r="AA73" s="3"/>
      <c r="AB73" s="4" t="s">
        <v>65</v>
      </c>
      <c r="AC73" s="3" t="s">
        <v>66</v>
      </c>
      <c r="AD73" s="3"/>
      <c r="AE73" s="4" t="s">
        <v>65</v>
      </c>
      <c r="AF73" s="3" t="s">
        <v>66</v>
      </c>
      <c r="AG73" s="3"/>
      <c r="AH73" s="4" t="s">
        <v>65</v>
      </c>
      <c r="AI73" s="3" t="s">
        <v>66</v>
      </c>
      <c r="AJ73" s="3"/>
      <c r="AK73" s="4" t="s">
        <v>65</v>
      </c>
      <c r="AL73" s="3" t="s">
        <v>66</v>
      </c>
      <c r="AM73" s="3"/>
      <c r="AN73" s="4" t="s">
        <v>65</v>
      </c>
      <c r="AO73" s="3" t="s">
        <v>66</v>
      </c>
      <c r="AP73" s="3"/>
      <c r="AQ73" s="35" t="s">
        <v>65</v>
      </c>
      <c r="AR73" s="35" t="s">
        <v>66</v>
      </c>
      <c r="AS73" s="35"/>
      <c r="AT73" s="2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4</v>
      </c>
      <c r="E74" s="16"/>
      <c r="F74" s="16"/>
      <c r="G74" s="13">
        <v>1</v>
      </c>
      <c r="H74" s="18">
        <f t="shared" ref="H74:H85" si="57">E75</f>
        <v>4</v>
      </c>
      <c r="I74" s="18">
        <f t="shared" ref="I74:I85" si="58">H74+273.15</f>
        <v>277.15</v>
      </c>
      <c r="J74" s="18">
        <f t="shared" ref="J74:J85" si="59">EXP(($C$16*(I74-$C$14))/($C$17*I74*$C$14))</f>
        <v>0.0291499847697819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0.0151935550617057</v>
      </c>
      <c r="Q74" s="25">
        <f t="shared" ref="Q74:Q85" si="63">P74*$B$76</f>
        <v>0.00395032431604349</v>
      </c>
      <c r="R74" s="18">
        <f t="shared" ref="R74:R85" si="64">L74*$B$76</f>
        <v>0.1355172</v>
      </c>
      <c r="S74" s="26">
        <f t="shared" ref="S74:S85" si="65">Q74/R74</f>
        <v>0.0291499847697819</v>
      </c>
      <c r="T74" s="3">
        <v>0.01</v>
      </c>
      <c r="U74" s="27">
        <f t="shared" ref="U74:U85" si="66">S74*T74</f>
        <v>0.000291499847697819</v>
      </c>
      <c r="V74" s="26"/>
      <c r="W74" s="3"/>
      <c r="X74" s="3"/>
      <c r="Y74" s="29"/>
      <c r="Z74" s="3"/>
      <c r="AA74" s="28"/>
      <c r="AB74" s="3"/>
      <c r="AC74" s="3"/>
      <c r="AD74" s="28"/>
      <c r="AE74" s="26">
        <v>0.001</v>
      </c>
      <c r="AF74" s="3">
        <v>0.49</v>
      </c>
      <c r="AG74" s="27">
        <f t="shared" ref="AG74:AG85" si="67">AF74*AE74</f>
        <v>0.00049</v>
      </c>
      <c r="AH74" s="36"/>
      <c r="AI74" s="3"/>
      <c r="AJ74" s="27"/>
      <c r="AK74" s="37"/>
      <c r="AL74" s="28"/>
      <c r="AM74" s="28"/>
      <c r="AN74" s="37"/>
      <c r="AO74" s="28"/>
      <c r="AP74" s="27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0.00578149984769782</v>
      </c>
      <c r="AU74" s="30">
        <f t="shared" ref="AU74:AU85" si="70">$B$74/12</f>
        <v>52.122</v>
      </c>
      <c r="AV74" s="1">
        <f t="shared" ref="AV74:AV85" si="71">$B$76</f>
        <v>0.26</v>
      </c>
      <c r="AW74" s="2">
        <f>$E$8/12</f>
        <v>0.1121</v>
      </c>
      <c r="AX74" s="1">
        <f t="shared" ref="AX74:AX85" si="72">AW74*10000*AV74*0.67*AU74*AT74</f>
        <v>58.8457840528468</v>
      </c>
    </row>
    <row r="75" s="1" customFormat="1" spans="1:50">
      <c r="A75" s="13" t="s">
        <v>74</v>
      </c>
      <c r="B75" s="13">
        <v>1</v>
      </c>
      <c r="C75" s="16">
        <v>1</v>
      </c>
      <c r="D75" s="19">
        <v>12.6311612903226</v>
      </c>
      <c r="E75" s="20">
        <f t="shared" ref="E75:E86" si="73">D74</f>
        <v>4</v>
      </c>
      <c r="F75" s="16" t="s">
        <v>73</v>
      </c>
      <c r="G75" s="13">
        <v>2</v>
      </c>
      <c r="H75" s="18">
        <f t="shared" si="57"/>
        <v>12.6311612903226</v>
      </c>
      <c r="I75" s="18">
        <f t="shared" si="58"/>
        <v>285.781161290323</v>
      </c>
      <c r="J75" s="18">
        <f t="shared" si="59"/>
        <v>0.0842261986999501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4">L75+O74-P74-N75</f>
        <v>1.02724644493829</v>
      </c>
      <c r="P75" s="18">
        <f t="shared" si="62"/>
        <v>0.0865210631851901</v>
      </c>
      <c r="Q75" s="25">
        <f t="shared" si="63"/>
        <v>0.0224954764281494</v>
      </c>
      <c r="R75" s="18">
        <f t="shared" si="64"/>
        <v>0.1355172</v>
      </c>
      <c r="S75" s="26">
        <f t="shared" si="65"/>
        <v>0.16599720499058</v>
      </c>
      <c r="T75" s="3">
        <v>0.01</v>
      </c>
      <c r="U75" s="27">
        <f t="shared" si="66"/>
        <v>0.0016599720499058</v>
      </c>
      <c r="V75" s="26"/>
      <c r="W75" s="3"/>
      <c r="X75" s="3"/>
      <c r="Y75" s="29"/>
      <c r="Z75" s="3"/>
      <c r="AA75" s="28"/>
      <c r="AB75" s="3"/>
      <c r="AC75" s="3"/>
      <c r="AD75" s="28"/>
      <c r="AE75" s="26">
        <v>0.001</v>
      </c>
      <c r="AF75" s="3">
        <v>0.49</v>
      </c>
      <c r="AG75" s="27">
        <f t="shared" si="67"/>
        <v>0.00049</v>
      </c>
      <c r="AH75" s="36"/>
      <c r="AI75" s="3"/>
      <c r="AJ75" s="27"/>
      <c r="AK75" s="37"/>
      <c r="AL75" s="28"/>
      <c r="AM75" s="28"/>
      <c r="AN75" s="37"/>
      <c r="AO75" s="28"/>
      <c r="AP75" s="27"/>
      <c r="AQ75" s="3">
        <v>0.01</v>
      </c>
      <c r="AR75" s="3">
        <v>0.5</v>
      </c>
      <c r="AS75" s="3">
        <f t="shared" si="68"/>
        <v>0.005</v>
      </c>
      <c r="AT75" s="2">
        <f t="shared" si="69"/>
        <v>0.0071499720499058</v>
      </c>
      <c r="AU75" s="30">
        <f t="shared" si="70"/>
        <v>52.122</v>
      </c>
      <c r="AV75" s="1">
        <f t="shared" si="71"/>
        <v>0.26</v>
      </c>
      <c r="AW75" s="2">
        <f t="shared" ref="AW75:AW85" si="75">$E$8/12</f>
        <v>0.1121</v>
      </c>
      <c r="AX75" s="1">
        <f t="shared" si="72"/>
        <v>72.7744914496862</v>
      </c>
    </row>
    <row r="76" s="1" customFormat="1" spans="1:50">
      <c r="A76" s="13" t="s">
        <v>36</v>
      </c>
      <c r="B76" s="13">
        <v>0.26</v>
      </c>
      <c r="C76" s="16">
        <v>2</v>
      </c>
      <c r="D76" s="21">
        <v>12.18075</v>
      </c>
      <c r="E76" s="20">
        <f t="shared" si="73"/>
        <v>12.6311612903226</v>
      </c>
      <c r="F76" s="16" t="s">
        <v>73</v>
      </c>
      <c r="G76" s="13">
        <v>3</v>
      </c>
      <c r="H76" s="18">
        <f t="shared" si="57"/>
        <v>12.18075</v>
      </c>
      <c r="I76" s="18">
        <f t="shared" si="58"/>
        <v>285.33075</v>
      </c>
      <c r="J76" s="18">
        <f t="shared" si="59"/>
        <v>0.0798159444344087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4"/>
        <v>1.4619453817531</v>
      </c>
      <c r="P76" s="18">
        <f t="shared" si="62"/>
        <v>0.116686551356146</v>
      </c>
      <c r="Q76" s="25">
        <f t="shared" si="63"/>
        <v>0.030338503352598</v>
      </c>
      <c r="R76" s="18">
        <f t="shared" si="64"/>
        <v>0.1355172</v>
      </c>
      <c r="S76" s="26">
        <f t="shared" si="65"/>
        <v>0.223871976048782</v>
      </c>
      <c r="T76" s="3">
        <v>0.01</v>
      </c>
      <c r="U76" s="27">
        <f t="shared" si="66"/>
        <v>0.00223871976048782</v>
      </c>
      <c r="V76" s="26"/>
      <c r="W76" s="3"/>
      <c r="X76" s="3"/>
      <c r="Y76" s="29"/>
      <c r="Z76" s="3"/>
      <c r="AA76" s="28"/>
      <c r="AB76" s="3"/>
      <c r="AC76" s="3"/>
      <c r="AD76" s="28"/>
      <c r="AE76" s="26">
        <v>0.001</v>
      </c>
      <c r="AF76" s="3">
        <v>0.49</v>
      </c>
      <c r="AG76" s="27">
        <f t="shared" si="67"/>
        <v>0.00049</v>
      </c>
      <c r="AH76" s="36"/>
      <c r="AI76" s="3"/>
      <c r="AJ76" s="27"/>
      <c r="AK76" s="37"/>
      <c r="AL76" s="28"/>
      <c r="AM76" s="28"/>
      <c r="AN76" s="37"/>
      <c r="AO76" s="28"/>
      <c r="AP76" s="27"/>
      <c r="AQ76" s="3">
        <v>0.01</v>
      </c>
      <c r="AR76" s="3">
        <v>0.5</v>
      </c>
      <c r="AS76" s="3">
        <f t="shared" si="68"/>
        <v>0.005</v>
      </c>
      <c r="AT76" s="2">
        <f t="shared" si="69"/>
        <v>0.00772871976048782</v>
      </c>
      <c r="AU76" s="30">
        <f t="shared" si="70"/>
        <v>52.122</v>
      </c>
      <c r="AV76" s="1">
        <f t="shared" si="71"/>
        <v>0.26</v>
      </c>
      <c r="AW76" s="2">
        <f t="shared" si="75"/>
        <v>0.1121</v>
      </c>
      <c r="AX76" s="1">
        <f t="shared" si="72"/>
        <v>78.6651536818318</v>
      </c>
    </row>
    <row r="77" s="1" customFormat="1" spans="1:50">
      <c r="A77" s="13"/>
      <c r="B77" s="13"/>
      <c r="C77" s="16">
        <v>3</v>
      </c>
      <c r="D77" s="21">
        <v>12.0849677419355</v>
      </c>
      <c r="E77" s="20">
        <f t="shared" si="73"/>
        <v>12.18075</v>
      </c>
      <c r="F77" s="16" t="s">
        <v>73</v>
      </c>
      <c r="G77" s="13">
        <v>4</v>
      </c>
      <c r="H77" s="18">
        <f t="shared" si="57"/>
        <v>12.0849677419355</v>
      </c>
      <c r="I77" s="18">
        <f t="shared" si="58"/>
        <v>285.234967741935</v>
      </c>
      <c r="J77" s="18">
        <f t="shared" si="59"/>
        <v>0.0789065480588178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4"/>
        <v>1.86647883039696</v>
      </c>
      <c r="P77" s="18">
        <f t="shared" si="62"/>
        <v>0.147277401531484</v>
      </c>
      <c r="Q77" s="25">
        <f t="shared" si="63"/>
        <v>0.0382921243981857</v>
      </c>
      <c r="R77" s="18">
        <f t="shared" si="64"/>
        <v>0.1355172</v>
      </c>
      <c r="S77" s="26">
        <f t="shared" si="65"/>
        <v>0.282562836290786</v>
      </c>
      <c r="T77" s="3">
        <v>0.01</v>
      </c>
      <c r="U77" s="27">
        <f t="shared" si="66"/>
        <v>0.00282562836290786</v>
      </c>
      <c r="V77" s="26"/>
      <c r="W77" s="3"/>
      <c r="X77" s="3"/>
      <c r="Y77" s="29"/>
      <c r="Z77" s="3"/>
      <c r="AA77" s="28"/>
      <c r="AB77" s="3"/>
      <c r="AC77" s="3"/>
      <c r="AD77" s="28"/>
      <c r="AE77" s="26">
        <v>0.001</v>
      </c>
      <c r="AF77" s="3">
        <v>0.49</v>
      </c>
      <c r="AG77" s="27">
        <f t="shared" si="67"/>
        <v>0.00049</v>
      </c>
      <c r="AH77" s="36"/>
      <c r="AI77" s="3"/>
      <c r="AJ77" s="27"/>
      <c r="AK77" s="37"/>
      <c r="AL77" s="28"/>
      <c r="AM77" s="28"/>
      <c r="AN77" s="37"/>
      <c r="AO77" s="28"/>
      <c r="AP77" s="27"/>
      <c r="AQ77" s="3">
        <v>0.01</v>
      </c>
      <c r="AR77" s="3">
        <v>0.5</v>
      </c>
      <c r="AS77" s="3">
        <f t="shared" si="68"/>
        <v>0.005</v>
      </c>
      <c r="AT77" s="2">
        <f t="shared" si="69"/>
        <v>0.00831562836290786</v>
      </c>
      <c r="AU77" s="30">
        <f t="shared" si="70"/>
        <v>52.122</v>
      </c>
      <c r="AV77" s="1">
        <f t="shared" si="71"/>
        <v>0.26</v>
      </c>
      <c r="AW77" s="2">
        <f t="shared" si="75"/>
        <v>0.1121</v>
      </c>
      <c r="AX77" s="1">
        <f t="shared" si="72"/>
        <v>84.6388798405414</v>
      </c>
    </row>
    <row r="78" s="1" customFormat="1" spans="1:50">
      <c r="A78" s="13"/>
      <c r="B78" s="13"/>
      <c r="C78" s="16">
        <v>4</v>
      </c>
      <c r="D78" s="21">
        <v>15.5875666666667</v>
      </c>
      <c r="E78" s="20">
        <f t="shared" si="73"/>
        <v>12.0849677419355</v>
      </c>
      <c r="F78" s="16" t="s">
        <v>73</v>
      </c>
      <c r="G78" s="13">
        <v>5</v>
      </c>
      <c r="H78" s="18">
        <f t="shared" si="57"/>
        <v>15.5875666666667</v>
      </c>
      <c r="I78" s="18">
        <f t="shared" si="58"/>
        <v>288.737566666667</v>
      </c>
      <c r="J78" s="18">
        <f t="shared" si="59"/>
        <v>0.119385689485226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1.6332413574222</v>
      </c>
      <c r="O78" s="18">
        <f t="shared" si="74"/>
        <v>0.607180071443274</v>
      </c>
      <c r="P78" s="18">
        <f t="shared" si="62"/>
        <v>0.072488611470944</v>
      </c>
      <c r="Q78" s="25">
        <f t="shared" si="63"/>
        <v>0.0188470389824454</v>
      </c>
      <c r="R78" s="18">
        <f t="shared" si="64"/>
        <v>0.1355172</v>
      </c>
      <c r="S78" s="26">
        <f t="shared" si="65"/>
        <v>0.139074884829715</v>
      </c>
      <c r="T78" s="3">
        <v>0.01</v>
      </c>
      <c r="U78" s="27">
        <f t="shared" si="66"/>
        <v>0.00139074884829715</v>
      </c>
      <c r="V78" s="26"/>
      <c r="W78" s="3"/>
      <c r="X78" s="3"/>
      <c r="Y78" s="29"/>
      <c r="Z78" s="3"/>
      <c r="AA78" s="28"/>
      <c r="AB78" s="3"/>
      <c r="AC78" s="3"/>
      <c r="AD78" s="28"/>
      <c r="AE78" s="26">
        <v>0.005</v>
      </c>
      <c r="AF78" s="3">
        <v>0.49</v>
      </c>
      <c r="AG78" s="27">
        <f t="shared" si="67"/>
        <v>0.00245</v>
      </c>
      <c r="AH78" s="36"/>
      <c r="AI78" s="3"/>
      <c r="AJ78" s="27"/>
      <c r="AK78" s="37"/>
      <c r="AL78" s="28"/>
      <c r="AM78" s="28"/>
      <c r="AN78" s="37"/>
      <c r="AO78" s="28"/>
      <c r="AP78" s="27"/>
      <c r="AQ78" s="3">
        <v>0.015</v>
      </c>
      <c r="AR78" s="3">
        <v>0.5</v>
      </c>
      <c r="AS78" s="3">
        <f t="shared" si="68"/>
        <v>0.0075</v>
      </c>
      <c r="AT78" s="2">
        <f t="shared" si="69"/>
        <v>0.0113407488482971</v>
      </c>
      <c r="AU78" s="30">
        <f t="shared" si="70"/>
        <v>52.122</v>
      </c>
      <c r="AV78" s="1">
        <f t="shared" si="71"/>
        <v>0.26</v>
      </c>
      <c r="AW78" s="2">
        <f t="shared" si="75"/>
        <v>0.1121</v>
      </c>
      <c r="AX78" s="1">
        <f t="shared" si="72"/>
        <v>115.429434455525</v>
      </c>
    </row>
    <row r="79" s="1" customFormat="1" spans="1:50">
      <c r="A79" s="13"/>
      <c r="B79" s="13"/>
      <c r="C79" s="16">
        <v>5</v>
      </c>
      <c r="D79" s="21">
        <v>19.0372258064516</v>
      </c>
      <c r="E79" s="20">
        <f t="shared" si="73"/>
        <v>15.5875666666667</v>
      </c>
      <c r="F79" s="16" t="s">
        <v>75</v>
      </c>
      <c r="G79" s="13">
        <v>6</v>
      </c>
      <c r="H79" s="18">
        <f t="shared" si="57"/>
        <v>19.0372258064516</v>
      </c>
      <c r="I79" s="18">
        <f t="shared" si="58"/>
        <v>292.187225806452</v>
      </c>
      <c r="J79" s="18">
        <f t="shared" si="59"/>
        <v>0.177770191619973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4"/>
        <v>1.05591145997233</v>
      </c>
      <c r="P79" s="18">
        <f t="shared" si="62"/>
        <v>0.187709582573007</v>
      </c>
      <c r="Q79" s="25">
        <f t="shared" si="63"/>
        <v>0.0488044914689817</v>
      </c>
      <c r="R79" s="18">
        <f t="shared" si="64"/>
        <v>0.1355172</v>
      </c>
      <c r="S79" s="26">
        <f t="shared" si="65"/>
        <v>0.360135034290715</v>
      </c>
      <c r="T79" s="3">
        <v>0.01</v>
      </c>
      <c r="U79" s="27">
        <f t="shared" si="66"/>
        <v>0.00360135034290715</v>
      </c>
      <c r="V79" s="26"/>
      <c r="W79" s="3"/>
      <c r="X79" s="3"/>
      <c r="Y79" s="29"/>
      <c r="Z79" s="3"/>
      <c r="AA79" s="28"/>
      <c r="AB79" s="3"/>
      <c r="AC79" s="3"/>
      <c r="AD79" s="28"/>
      <c r="AE79" s="26">
        <v>0.005</v>
      </c>
      <c r="AF79" s="3">
        <v>0.49</v>
      </c>
      <c r="AG79" s="27">
        <f t="shared" si="67"/>
        <v>0.00245</v>
      </c>
      <c r="AH79" s="36"/>
      <c r="AI79" s="3"/>
      <c r="AJ79" s="27"/>
      <c r="AK79" s="37"/>
      <c r="AL79" s="28"/>
      <c r="AM79" s="28"/>
      <c r="AN79" s="37"/>
      <c r="AO79" s="28"/>
      <c r="AP79" s="27"/>
      <c r="AQ79" s="3">
        <v>0.015</v>
      </c>
      <c r="AR79" s="3">
        <v>0.5</v>
      </c>
      <c r="AS79" s="3">
        <f t="shared" si="68"/>
        <v>0.0075</v>
      </c>
      <c r="AT79" s="2">
        <f t="shared" si="69"/>
        <v>0.0135513503429072</v>
      </c>
      <c r="AU79" s="30">
        <f t="shared" si="70"/>
        <v>52.122</v>
      </c>
      <c r="AV79" s="1">
        <f t="shared" si="71"/>
        <v>0.26</v>
      </c>
      <c r="AW79" s="2">
        <f t="shared" si="75"/>
        <v>0.1121</v>
      </c>
      <c r="AX79" s="1">
        <f t="shared" si="72"/>
        <v>137.929578294588</v>
      </c>
    </row>
    <row r="80" s="1" customFormat="1" spans="1:50">
      <c r="A80" s="13"/>
      <c r="B80" s="13"/>
      <c r="C80" s="16">
        <v>6</v>
      </c>
      <c r="D80" s="21">
        <v>22.0345666666667</v>
      </c>
      <c r="E80" s="20">
        <f t="shared" si="73"/>
        <v>19.0372258064516</v>
      </c>
      <c r="F80" s="16" t="s">
        <v>73</v>
      </c>
      <c r="G80" s="13">
        <v>7</v>
      </c>
      <c r="H80" s="18">
        <f t="shared" si="57"/>
        <v>22.0345666666667</v>
      </c>
      <c r="I80" s="18">
        <f t="shared" si="58"/>
        <v>295.184566666667</v>
      </c>
      <c r="J80" s="18">
        <f t="shared" si="59"/>
        <v>0.249352034175168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4"/>
        <v>1.38942187739932</v>
      </c>
      <c r="P80" s="18">
        <f t="shared" si="62"/>
        <v>0.346455171457002</v>
      </c>
      <c r="Q80" s="25">
        <f t="shared" si="63"/>
        <v>0.0900783445788206</v>
      </c>
      <c r="R80" s="18">
        <f t="shared" si="64"/>
        <v>0.1355172</v>
      </c>
      <c r="S80" s="26">
        <f t="shared" si="65"/>
        <v>0.664700455579222</v>
      </c>
      <c r="T80" s="3">
        <v>0.01</v>
      </c>
      <c r="U80" s="27">
        <f t="shared" si="66"/>
        <v>0.00664700455579222</v>
      </c>
      <c r="V80" s="26"/>
      <c r="W80" s="3"/>
      <c r="X80" s="3"/>
      <c r="Y80" s="29"/>
      <c r="Z80" s="3"/>
      <c r="AA80" s="28"/>
      <c r="AB80" s="3"/>
      <c r="AC80" s="3"/>
      <c r="AD80" s="28"/>
      <c r="AE80" s="26">
        <v>0.005</v>
      </c>
      <c r="AF80" s="3">
        <v>0.49</v>
      </c>
      <c r="AG80" s="27">
        <f t="shared" si="67"/>
        <v>0.00245</v>
      </c>
      <c r="AH80" s="36"/>
      <c r="AI80" s="3"/>
      <c r="AJ80" s="27"/>
      <c r="AK80" s="37"/>
      <c r="AL80" s="28"/>
      <c r="AM80" s="28"/>
      <c r="AN80" s="37"/>
      <c r="AO80" s="28"/>
      <c r="AP80" s="27"/>
      <c r="AQ80" s="3">
        <v>0.015</v>
      </c>
      <c r="AR80" s="3">
        <v>0.5</v>
      </c>
      <c r="AS80" s="3">
        <f t="shared" si="68"/>
        <v>0.0075</v>
      </c>
      <c r="AT80" s="2">
        <f t="shared" si="69"/>
        <v>0.0165970045557922</v>
      </c>
      <c r="AU80" s="30">
        <f t="shared" si="70"/>
        <v>52.122</v>
      </c>
      <c r="AV80" s="1">
        <f t="shared" si="71"/>
        <v>0.26</v>
      </c>
      <c r="AW80" s="2">
        <f t="shared" si="75"/>
        <v>0.1121</v>
      </c>
      <c r="AX80" s="1">
        <f t="shared" si="72"/>
        <v>168.929131149795</v>
      </c>
    </row>
    <row r="81" s="1" customFormat="1" spans="1:50">
      <c r="A81" s="13"/>
      <c r="B81" s="13"/>
      <c r="C81" s="16">
        <v>7</v>
      </c>
      <c r="D81" s="21">
        <v>24.9350322580645</v>
      </c>
      <c r="E81" s="20">
        <f t="shared" si="73"/>
        <v>22.0345666666667</v>
      </c>
      <c r="F81" s="16" t="s">
        <v>73</v>
      </c>
      <c r="G81" s="13">
        <v>8</v>
      </c>
      <c r="H81" s="18">
        <f t="shared" si="57"/>
        <v>24.9350322580645</v>
      </c>
      <c r="I81" s="18">
        <f t="shared" si="58"/>
        <v>298.085032258064</v>
      </c>
      <c r="J81" s="18">
        <f t="shared" si="59"/>
        <v>0.343719105247211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4"/>
        <v>1.56418670594232</v>
      </c>
      <c r="P81" s="18">
        <f t="shared" si="62"/>
        <v>0.537640855006077</v>
      </c>
      <c r="Q81" s="25">
        <f t="shared" si="63"/>
        <v>0.13978662230158</v>
      </c>
      <c r="R81" s="18">
        <f t="shared" si="64"/>
        <v>0.1355172</v>
      </c>
      <c r="S81" s="26">
        <f t="shared" si="65"/>
        <v>1.03150465255761</v>
      </c>
      <c r="T81" s="3">
        <v>0.01</v>
      </c>
      <c r="U81" s="27">
        <f t="shared" si="66"/>
        <v>0.0103150465255761</v>
      </c>
      <c r="V81" s="26"/>
      <c r="W81" s="3"/>
      <c r="X81" s="3"/>
      <c r="Y81" s="29"/>
      <c r="Z81" s="3"/>
      <c r="AA81" s="28"/>
      <c r="AB81" s="3"/>
      <c r="AC81" s="3"/>
      <c r="AD81" s="28"/>
      <c r="AE81" s="26">
        <v>0.005</v>
      </c>
      <c r="AF81" s="3">
        <v>0.49</v>
      </c>
      <c r="AG81" s="27">
        <f t="shared" si="67"/>
        <v>0.00245</v>
      </c>
      <c r="AH81" s="36"/>
      <c r="AI81" s="3"/>
      <c r="AJ81" s="27"/>
      <c r="AK81" s="37"/>
      <c r="AL81" s="28"/>
      <c r="AM81" s="28"/>
      <c r="AN81" s="37"/>
      <c r="AO81" s="28"/>
      <c r="AP81" s="27"/>
      <c r="AQ81" s="3">
        <v>0.015</v>
      </c>
      <c r="AR81" s="3">
        <v>0.5</v>
      </c>
      <c r="AS81" s="3">
        <f t="shared" si="68"/>
        <v>0.0075</v>
      </c>
      <c r="AT81" s="2">
        <f t="shared" si="69"/>
        <v>0.0202650465255761</v>
      </c>
      <c r="AU81" s="30">
        <f t="shared" si="70"/>
        <v>52.122</v>
      </c>
      <c r="AV81" s="1">
        <f t="shared" si="71"/>
        <v>0.26</v>
      </c>
      <c r="AW81" s="2">
        <f t="shared" si="75"/>
        <v>0.1121</v>
      </c>
      <c r="AX81" s="1">
        <f t="shared" si="72"/>
        <v>206.263527299028</v>
      </c>
    </row>
    <row r="82" s="1" customFormat="1" spans="1:50">
      <c r="A82" s="13"/>
      <c r="B82" s="13"/>
      <c r="C82" s="16">
        <v>8</v>
      </c>
      <c r="D82" s="21">
        <v>24.5742903225806</v>
      </c>
      <c r="E82" s="20">
        <f t="shared" si="73"/>
        <v>24.9350322580645</v>
      </c>
      <c r="F82" s="16" t="s">
        <v>73</v>
      </c>
      <c r="G82" s="13">
        <v>9</v>
      </c>
      <c r="H82" s="18">
        <f t="shared" si="57"/>
        <v>24.5742903225806</v>
      </c>
      <c r="I82" s="18">
        <f t="shared" si="58"/>
        <v>297.724290322581</v>
      </c>
      <c r="J82" s="18">
        <f t="shared" si="59"/>
        <v>0.33038095391078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4"/>
        <v>1.54776585093624</v>
      </c>
      <c r="P82" s="18">
        <f t="shared" si="62"/>
        <v>0.511352358262847</v>
      </c>
      <c r="Q82" s="25">
        <f t="shared" si="63"/>
        <v>0.13295161314834</v>
      </c>
      <c r="R82" s="18">
        <f t="shared" si="64"/>
        <v>0.1355172</v>
      </c>
      <c r="S82" s="26">
        <f t="shared" si="65"/>
        <v>0.981068182845721</v>
      </c>
      <c r="T82" s="3">
        <v>0.01</v>
      </c>
      <c r="U82" s="27">
        <f t="shared" si="66"/>
        <v>0.00981068182845721</v>
      </c>
      <c r="V82" s="26"/>
      <c r="W82" s="3"/>
      <c r="X82" s="3"/>
      <c r="Y82" s="29"/>
      <c r="Z82" s="3"/>
      <c r="AA82" s="28"/>
      <c r="AB82" s="3"/>
      <c r="AC82" s="3"/>
      <c r="AD82" s="28"/>
      <c r="AE82" s="26">
        <v>0.005</v>
      </c>
      <c r="AF82" s="3">
        <v>0.49</v>
      </c>
      <c r="AG82" s="27">
        <f t="shared" si="67"/>
        <v>0.00245</v>
      </c>
      <c r="AH82" s="36"/>
      <c r="AI82" s="3"/>
      <c r="AJ82" s="27"/>
      <c r="AK82" s="37"/>
      <c r="AL82" s="28"/>
      <c r="AM82" s="28"/>
      <c r="AN82" s="37"/>
      <c r="AO82" s="28"/>
      <c r="AP82" s="27"/>
      <c r="AQ82" s="3">
        <v>0.015</v>
      </c>
      <c r="AR82" s="3">
        <v>0.5</v>
      </c>
      <c r="AS82" s="3">
        <f t="shared" si="68"/>
        <v>0.0075</v>
      </c>
      <c r="AT82" s="2">
        <f t="shared" si="69"/>
        <v>0.0197606818284572</v>
      </c>
      <c r="AU82" s="30">
        <f t="shared" si="70"/>
        <v>52.122</v>
      </c>
      <c r="AV82" s="1">
        <f t="shared" si="71"/>
        <v>0.26</v>
      </c>
      <c r="AW82" s="2">
        <f t="shared" si="75"/>
        <v>0.1121</v>
      </c>
      <c r="AX82" s="1">
        <f t="shared" si="72"/>
        <v>201.129956974304</v>
      </c>
    </row>
    <row r="83" s="1" customFormat="1" spans="1:50">
      <c r="A83" s="13"/>
      <c r="B83" s="13"/>
      <c r="C83" s="16">
        <v>9</v>
      </c>
      <c r="D83" s="21">
        <v>24.0815666666667</v>
      </c>
      <c r="E83" s="20">
        <f t="shared" si="73"/>
        <v>24.5742903225806</v>
      </c>
      <c r="F83" s="16" t="s">
        <v>73</v>
      </c>
      <c r="G83" s="13">
        <v>10</v>
      </c>
      <c r="H83" s="18">
        <f t="shared" si="57"/>
        <v>24.0815666666667</v>
      </c>
      <c r="I83" s="18">
        <f t="shared" si="58"/>
        <v>297.231566666667</v>
      </c>
      <c r="J83" s="18">
        <f t="shared" si="59"/>
        <v>0.312946602918095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4"/>
        <v>1.5576334926734</v>
      </c>
      <c r="P83" s="18">
        <f t="shared" si="62"/>
        <v>0.487456110123587</v>
      </c>
      <c r="Q83" s="25">
        <f t="shared" si="63"/>
        <v>0.126738588632133</v>
      </c>
      <c r="R83" s="18">
        <f t="shared" si="64"/>
        <v>0.1355172</v>
      </c>
      <c r="S83" s="26">
        <f t="shared" si="65"/>
        <v>0.935221423052813</v>
      </c>
      <c r="T83" s="3">
        <v>0.01</v>
      </c>
      <c r="U83" s="27">
        <f t="shared" si="66"/>
        <v>0.00935221423052813</v>
      </c>
      <c r="V83" s="26"/>
      <c r="W83" s="3"/>
      <c r="X83" s="3"/>
      <c r="Y83" s="29"/>
      <c r="Z83" s="3"/>
      <c r="AA83" s="28"/>
      <c r="AB83" s="3"/>
      <c r="AC83" s="3"/>
      <c r="AD83" s="28"/>
      <c r="AE83" s="26">
        <v>0.005</v>
      </c>
      <c r="AF83" s="3">
        <v>0.49</v>
      </c>
      <c r="AG83" s="27">
        <f t="shared" si="67"/>
        <v>0.00245</v>
      </c>
      <c r="AH83" s="36"/>
      <c r="AI83" s="3"/>
      <c r="AJ83" s="27"/>
      <c r="AK83" s="37"/>
      <c r="AL83" s="28"/>
      <c r="AM83" s="28"/>
      <c r="AN83" s="37"/>
      <c r="AO83" s="28"/>
      <c r="AP83" s="27"/>
      <c r="AQ83" s="3">
        <v>0.015</v>
      </c>
      <c r="AR83" s="3">
        <v>0.5</v>
      </c>
      <c r="AS83" s="3">
        <f t="shared" si="68"/>
        <v>0.0075</v>
      </c>
      <c r="AT83" s="2">
        <f t="shared" si="69"/>
        <v>0.0193022142305281</v>
      </c>
      <c r="AU83" s="30">
        <f t="shared" si="70"/>
        <v>52.122</v>
      </c>
      <c r="AV83" s="1">
        <f t="shared" si="71"/>
        <v>0.26</v>
      </c>
      <c r="AW83" s="2">
        <f t="shared" si="75"/>
        <v>0.1121</v>
      </c>
      <c r="AX83" s="1">
        <f t="shared" si="72"/>
        <v>196.463540650916</v>
      </c>
    </row>
    <row r="84" s="1" customFormat="1" spans="1:50">
      <c r="A84" s="13"/>
      <c r="B84" s="13"/>
      <c r="C84" s="16">
        <v>10</v>
      </c>
      <c r="D84" s="21">
        <v>21.237935483871</v>
      </c>
      <c r="E84" s="20">
        <f t="shared" si="73"/>
        <v>24.0815666666667</v>
      </c>
      <c r="F84" s="16" t="s">
        <v>73</v>
      </c>
      <c r="G84" s="13">
        <v>11</v>
      </c>
      <c r="H84" s="18">
        <f t="shared" si="57"/>
        <v>21.237935483871</v>
      </c>
      <c r="I84" s="18">
        <f t="shared" si="58"/>
        <v>294.387935483871</v>
      </c>
      <c r="J84" s="18">
        <f t="shared" si="59"/>
        <v>0.228059183056128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1.01666851342232</v>
      </c>
      <c r="O84" s="18">
        <f t="shared" si="74"/>
        <v>0.574728869127491</v>
      </c>
      <c r="P84" s="18">
        <f t="shared" si="62"/>
        <v>0.131072196371988</v>
      </c>
      <c r="Q84" s="25">
        <f t="shared" si="63"/>
        <v>0.0340787710567168</v>
      </c>
      <c r="R84" s="18">
        <f t="shared" si="64"/>
        <v>0.1355172</v>
      </c>
      <c r="S84" s="26">
        <f t="shared" si="65"/>
        <v>0.251471924277633</v>
      </c>
      <c r="T84" s="3">
        <v>0.01</v>
      </c>
      <c r="U84" s="27">
        <f t="shared" si="66"/>
        <v>0.00251471924277633</v>
      </c>
      <c r="V84" s="26"/>
      <c r="W84" s="3"/>
      <c r="X84" s="3"/>
      <c r="Y84" s="29"/>
      <c r="Z84" s="3"/>
      <c r="AA84" s="28"/>
      <c r="AB84" s="3"/>
      <c r="AC84" s="3"/>
      <c r="AD84" s="28"/>
      <c r="AE84" s="26">
        <v>0.005</v>
      </c>
      <c r="AF84" s="3">
        <v>0.49</v>
      </c>
      <c r="AG84" s="27">
        <f t="shared" si="67"/>
        <v>0.00245</v>
      </c>
      <c r="AH84" s="36"/>
      <c r="AI84" s="3"/>
      <c r="AJ84" s="27"/>
      <c r="AK84" s="37"/>
      <c r="AL84" s="28"/>
      <c r="AM84" s="28"/>
      <c r="AN84" s="37"/>
      <c r="AO84" s="28"/>
      <c r="AP84" s="27"/>
      <c r="AQ84" s="3">
        <v>0.015</v>
      </c>
      <c r="AR84" s="3">
        <v>0.5</v>
      </c>
      <c r="AS84" s="3">
        <f t="shared" si="68"/>
        <v>0.0075</v>
      </c>
      <c r="AT84" s="2">
        <f t="shared" si="69"/>
        <v>0.0124647192427763</v>
      </c>
      <c r="AU84" s="30">
        <f t="shared" si="70"/>
        <v>52.122</v>
      </c>
      <c r="AV84" s="1">
        <f t="shared" si="71"/>
        <v>0.26</v>
      </c>
      <c r="AW84" s="2">
        <f t="shared" si="75"/>
        <v>0.1121</v>
      </c>
      <c r="AX84" s="1">
        <f t="shared" si="72"/>
        <v>126.869531464548</v>
      </c>
    </row>
    <row r="85" s="1" customFormat="1" spans="1:51">
      <c r="A85" s="13"/>
      <c r="B85" s="13"/>
      <c r="C85" s="16">
        <v>11</v>
      </c>
      <c r="D85" s="21">
        <v>17.201</v>
      </c>
      <c r="E85" s="20">
        <f t="shared" si="73"/>
        <v>21.237935483871</v>
      </c>
      <c r="F85" s="16" t="s">
        <v>75</v>
      </c>
      <c r="G85" s="13">
        <v>12</v>
      </c>
      <c r="H85" s="18">
        <f t="shared" si="57"/>
        <v>17.201</v>
      </c>
      <c r="I85" s="18">
        <f t="shared" si="58"/>
        <v>290.351</v>
      </c>
      <c r="J85" s="18">
        <f t="shared" si="59"/>
        <v>0.143990402478446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4"/>
        <v>0.964876672755503</v>
      </c>
      <c r="P85" s="18">
        <f t="shared" si="62"/>
        <v>0.138932980452129</v>
      </c>
      <c r="Q85" s="25">
        <f t="shared" si="63"/>
        <v>0.0361225749175534</v>
      </c>
      <c r="R85" s="18">
        <f t="shared" si="64"/>
        <v>0.1355172</v>
      </c>
      <c r="S85" s="26">
        <f t="shared" si="65"/>
        <v>0.26655343319928</v>
      </c>
      <c r="T85" s="3">
        <v>0.01</v>
      </c>
      <c r="U85" s="27">
        <f t="shared" si="66"/>
        <v>0.0026655343319928</v>
      </c>
      <c r="V85" s="26"/>
      <c r="W85" s="3"/>
      <c r="X85" s="3"/>
      <c r="Y85" s="29"/>
      <c r="Z85" s="3"/>
      <c r="AA85" s="28"/>
      <c r="AB85" s="3"/>
      <c r="AC85" s="3"/>
      <c r="AD85" s="28"/>
      <c r="AE85" s="26">
        <v>0.005</v>
      </c>
      <c r="AF85" s="3">
        <v>0.49</v>
      </c>
      <c r="AG85" s="27">
        <f t="shared" si="67"/>
        <v>0.00245</v>
      </c>
      <c r="AH85" s="36"/>
      <c r="AI85" s="3"/>
      <c r="AJ85" s="27"/>
      <c r="AK85" s="37"/>
      <c r="AL85" s="28"/>
      <c r="AM85" s="28"/>
      <c r="AN85" s="37"/>
      <c r="AO85" s="28"/>
      <c r="AP85" s="27"/>
      <c r="AQ85" s="3">
        <v>0.015</v>
      </c>
      <c r="AR85" s="3">
        <v>0.5</v>
      </c>
      <c r="AS85" s="3">
        <f t="shared" si="68"/>
        <v>0.0075</v>
      </c>
      <c r="AT85" s="2">
        <f t="shared" si="69"/>
        <v>0.0126155343319928</v>
      </c>
      <c r="AU85" s="30">
        <f t="shared" si="70"/>
        <v>52.122</v>
      </c>
      <c r="AV85" s="1">
        <f t="shared" si="71"/>
        <v>0.26</v>
      </c>
      <c r="AW85" s="2">
        <f t="shared" si="75"/>
        <v>0.1121</v>
      </c>
      <c r="AX85" s="1">
        <f t="shared" si="72"/>
        <v>128.404571230307</v>
      </c>
      <c r="AY85" s="1">
        <f>SUM(AX74:AX85)</f>
        <v>1576.34358054392</v>
      </c>
    </row>
    <row r="86" s="1" customFormat="1" spans="1:46">
      <c r="A86" s="13"/>
      <c r="B86" s="13"/>
      <c r="C86" s="16">
        <v>12</v>
      </c>
      <c r="D86" s="21">
        <v>15.4598064516129</v>
      </c>
      <c r="E86" s="20">
        <f t="shared" si="73"/>
        <v>17.201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4" t="s">
        <v>43</v>
      </c>
      <c r="T88" s="24"/>
      <c r="U88" s="24"/>
      <c r="V88" s="24" t="s">
        <v>44</v>
      </c>
      <c r="W88" s="24"/>
      <c r="X88" s="24"/>
      <c r="Y88" s="24" t="s">
        <v>45</v>
      </c>
      <c r="Z88" s="24"/>
      <c r="AA88" s="24"/>
      <c r="AB88" s="24" t="s">
        <v>46</v>
      </c>
      <c r="AC88" s="24"/>
      <c r="AD88" s="24"/>
      <c r="AE88" s="24" t="s">
        <v>47</v>
      </c>
      <c r="AF88" s="24"/>
      <c r="AG88" s="24"/>
      <c r="AH88" s="24" t="s">
        <v>48</v>
      </c>
      <c r="AI88" s="24"/>
      <c r="AJ88" s="24"/>
      <c r="AK88" s="32" t="s">
        <v>78</v>
      </c>
      <c r="AL88" s="33"/>
      <c r="AM88" s="34"/>
      <c r="AN88" s="33" t="s">
        <v>79</v>
      </c>
      <c r="AO88" s="33"/>
      <c r="AP88" s="34"/>
      <c r="AQ88" s="24" t="s">
        <v>50</v>
      </c>
      <c r="AR88" s="24"/>
      <c r="AS88" s="24"/>
      <c r="AT88" s="2"/>
    </row>
    <row r="89" s="1" customFormat="1" spans="1:53">
      <c r="A89" s="15" t="s">
        <v>80</v>
      </c>
      <c r="B89" s="15"/>
      <c r="C89" s="16" t="s">
        <v>51</v>
      </c>
      <c r="D89" s="16" t="s">
        <v>52</v>
      </c>
      <c r="E89" s="16" t="s">
        <v>53</v>
      </c>
      <c r="F89" s="16" t="s">
        <v>54</v>
      </c>
      <c r="G89" s="13" t="s">
        <v>51</v>
      </c>
      <c r="H89" s="13" t="s">
        <v>53</v>
      </c>
      <c r="I89" s="13" t="s">
        <v>55</v>
      </c>
      <c r="J89" s="13" t="s">
        <v>56</v>
      </c>
      <c r="K89" s="23" t="s">
        <v>57</v>
      </c>
      <c r="L89" s="23" t="s">
        <v>58</v>
      </c>
      <c r="M89" s="13" t="s">
        <v>59</v>
      </c>
      <c r="N89" s="23" t="s">
        <v>60</v>
      </c>
      <c r="O89" s="13" t="s">
        <v>61</v>
      </c>
      <c r="P89" s="13" t="s">
        <v>62</v>
      </c>
      <c r="Q89" s="23" t="s">
        <v>63</v>
      </c>
      <c r="R89" s="23" t="s">
        <v>64</v>
      </c>
      <c r="S89" s="4" t="s">
        <v>65</v>
      </c>
      <c r="T89" s="3" t="s">
        <v>66</v>
      </c>
      <c r="U89" s="3"/>
      <c r="V89" s="4" t="s">
        <v>65</v>
      </c>
      <c r="W89" s="3" t="s">
        <v>66</v>
      </c>
      <c r="X89" s="3"/>
      <c r="Y89" s="4" t="s">
        <v>65</v>
      </c>
      <c r="Z89" s="3" t="s">
        <v>66</v>
      </c>
      <c r="AA89" s="3"/>
      <c r="AB89" s="4" t="s">
        <v>65</v>
      </c>
      <c r="AC89" s="3" t="s">
        <v>66</v>
      </c>
      <c r="AD89" s="3"/>
      <c r="AE89" s="4" t="s">
        <v>65</v>
      </c>
      <c r="AF89" s="3" t="s">
        <v>66</v>
      </c>
      <c r="AG89" s="3"/>
      <c r="AH89" s="4" t="s">
        <v>65</v>
      </c>
      <c r="AI89" s="3" t="s">
        <v>66</v>
      </c>
      <c r="AJ89" s="3"/>
      <c r="AK89" s="4" t="s">
        <v>65</v>
      </c>
      <c r="AL89" s="3" t="s">
        <v>66</v>
      </c>
      <c r="AM89" s="3"/>
      <c r="AN89" s="4" t="s">
        <v>65</v>
      </c>
      <c r="AO89" s="3" t="s">
        <v>66</v>
      </c>
      <c r="AP89" s="3"/>
      <c r="AQ89" s="35" t="s">
        <v>65</v>
      </c>
      <c r="AR89" s="35" t="s">
        <v>66</v>
      </c>
      <c r="AS89" s="35"/>
      <c r="AT89" s="2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4</v>
      </c>
      <c r="E90" s="16"/>
      <c r="F90" s="16"/>
      <c r="G90" s="13">
        <v>1</v>
      </c>
      <c r="H90" s="18">
        <f t="shared" ref="H90:H101" si="76">E91</f>
        <v>4</v>
      </c>
      <c r="I90" s="18">
        <f t="shared" ref="I90:I101" si="77">H90+273.15</f>
        <v>277.15</v>
      </c>
      <c r="J90" s="18">
        <f t="shared" ref="J90:J101" si="78">EXP(($C$16*(I90-$C$14))/($C$17*I90*$C$14))</f>
        <v>0.0291499847697819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0.00829900066395691</v>
      </c>
      <c r="Q90" s="25">
        <f t="shared" ref="Q90:Q101" si="82">P90*$B$76</f>
        <v>0.0021577401726288</v>
      </c>
      <c r="R90" s="18">
        <f t="shared" ref="R90:R101" si="83">L90*$B$76</f>
        <v>0.074022</v>
      </c>
      <c r="S90" s="26">
        <f t="shared" ref="S90:S101" si="84">Q90/R90</f>
        <v>0.0291499847697819</v>
      </c>
      <c r="T90" s="3">
        <v>0.01</v>
      </c>
      <c r="U90" s="27">
        <f t="shared" ref="U90:U101" si="85">S90*T90</f>
        <v>0.000291499847697819</v>
      </c>
      <c r="V90" s="26"/>
      <c r="W90" s="3"/>
      <c r="X90" s="3"/>
      <c r="Y90" s="29"/>
      <c r="Z90" s="3"/>
      <c r="AA90" s="28"/>
      <c r="AB90" s="3"/>
      <c r="AC90" s="3"/>
      <c r="AD90" s="28"/>
      <c r="AE90" s="26">
        <v>0.001</v>
      </c>
      <c r="AF90" s="3">
        <v>0.49</v>
      </c>
      <c r="AG90" s="27">
        <f t="shared" ref="AG90:AG101" si="86">AF90*AE90</f>
        <v>0.00049</v>
      </c>
      <c r="AH90" s="36"/>
      <c r="AI90" s="3"/>
      <c r="AJ90" s="27"/>
      <c r="AK90" s="37"/>
      <c r="AL90" s="28"/>
      <c r="AM90" s="28"/>
      <c r="AN90" s="37"/>
      <c r="AO90" s="28"/>
      <c r="AP90" s="27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0.00578149984769782</v>
      </c>
      <c r="AU90" s="30">
        <f t="shared" ref="AU90:AU101" si="89">$B$90/12</f>
        <v>28.47</v>
      </c>
      <c r="AV90" s="1">
        <f t="shared" ref="AV90:AV101" si="90">$B$76</f>
        <v>0.26</v>
      </c>
      <c r="AW90" s="2">
        <f>$E$9/12</f>
        <v>1.10999261108792</v>
      </c>
      <c r="AX90" s="1">
        <f t="shared" ref="AX90:AX101" si="91">AW90*10000*AV90*0.67*AU90*AT90</f>
        <v>318.270381112436</v>
      </c>
      <c r="AZ90" s="2">
        <f>$E$10/12</f>
        <v>0.417842737822501</v>
      </c>
      <c r="BA90" s="1">
        <f t="shared" ref="BA90:BA101" si="92">AZ90*10000*AV90*0.67*AU90*AT90</f>
        <v>119.808876278455</v>
      </c>
    </row>
    <row r="91" s="1" customFormat="1" spans="1:53">
      <c r="A91" s="13" t="s">
        <v>74</v>
      </c>
      <c r="B91" s="13">
        <v>1</v>
      </c>
      <c r="C91" s="16">
        <v>1</v>
      </c>
      <c r="D91" s="19">
        <v>12.6311612903226</v>
      </c>
      <c r="E91" s="20">
        <f t="shared" ref="E91:E102" si="93">D90</f>
        <v>4</v>
      </c>
      <c r="F91" s="16" t="s">
        <v>73</v>
      </c>
      <c r="G91" s="13">
        <v>2</v>
      </c>
      <c r="H91" s="18">
        <f t="shared" si="76"/>
        <v>12.6311612903226</v>
      </c>
      <c r="I91" s="18">
        <f t="shared" si="77"/>
        <v>285.781161290323</v>
      </c>
      <c r="J91" s="18">
        <f t="shared" si="78"/>
        <v>0.0842261986999501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4">L91+O90-P90-N91</f>
        <v>0.561100999336043</v>
      </c>
      <c r="P91" s="18">
        <f t="shared" si="81"/>
        <v>0.0472594042608181</v>
      </c>
      <c r="Q91" s="25">
        <f t="shared" si="82"/>
        <v>0.0122874451078127</v>
      </c>
      <c r="R91" s="18">
        <f t="shared" si="83"/>
        <v>0.074022</v>
      </c>
      <c r="S91" s="26">
        <f t="shared" si="84"/>
        <v>0.16599720499058</v>
      </c>
      <c r="T91" s="3">
        <v>0.01</v>
      </c>
      <c r="U91" s="27">
        <f t="shared" si="85"/>
        <v>0.0016599720499058</v>
      </c>
      <c r="V91" s="26"/>
      <c r="W91" s="3"/>
      <c r="X91" s="3"/>
      <c r="Y91" s="29"/>
      <c r="Z91" s="3"/>
      <c r="AA91" s="28"/>
      <c r="AB91" s="3"/>
      <c r="AC91" s="3"/>
      <c r="AD91" s="28"/>
      <c r="AE91" s="26">
        <v>0.001</v>
      </c>
      <c r="AF91" s="3">
        <v>0.49</v>
      </c>
      <c r="AG91" s="27">
        <f t="shared" si="86"/>
        <v>0.00049</v>
      </c>
      <c r="AH91" s="36"/>
      <c r="AI91" s="3"/>
      <c r="AJ91" s="27"/>
      <c r="AK91" s="37"/>
      <c r="AL91" s="28"/>
      <c r="AM91" s="28"/>
      <c r="AN91" s="37"/>
      <c r="AO91" s="28"/>
      <c r="AP91" s="27"/>
      <c r="AQ91" s="3">
        <v>0.01</v>
      </c>
      <c r="AR91" s="3">
        <v>0.5</v>
      </c>
      <c r="AS91" s="3">
        <f t="shared" si="87"/>
        <v>0.005</v>
      </c>
      <c r="AT91" s="2">
        <f t="shared" si="88"/>
        <v>0.0071499720499058</v>
      </c>
      <c r="AU91" s="30">
        <f t="shared" si="89"/>
        <v>28.47</v>
      </c>
      <c r="AV91" s="1">
        <f t="shared" si="90"/>
        <v>0.26</v>
      </c>
      <c r="AW91" s="2">
        <f t="shared" ref="AW91:AW101" si="95">$E$9/12</f>
        <v>1.10999261108792</v>
      </c>
      <c r="AX91" s="1">
        <f t="shared" si="91"/>
        <v>393.604495237154</v>
      </c>
      <c r="AZ91" s="2">
        <f t="shared" ref="AZ91:AZ101" si="96">$E$10/12</f>
        <v>0.417842737822501</v>
      </c>
      <c r="BA91" s="1">
        <f t="shared" si="92"/>
        <v>148.167454689579</v>
      </c>
    </row>
    <row r="92" s="1" customFormat="1" spans="1:53">
      <c r="A92" s="13" t="s">
        <v>36</v>
      </c>
      <c r="B92" s="13">
        <v>0.26</v>
      </c>
      <c r="C92" s="16">
        <v>2</v>
      </c>
      <c r="D92" s="21">
        <v>12.18075</v>
      </c>
      <c r="E92" s="20">
        <f t="shared" si="93"/>
        <v>12.6311612903226</v>
      </c>
      <c r="F92" s="16" t="s">
        <v>73</v>
      </c>
      <c r="G92" s="13">
        <v>3</v>
      </c>
      <c r="H92" s="18">
        <f t="shared" si="76"/>
        <v>12.18075</v>
      </c>
      <c r="I92" s="18">
        <f t="shared" si="77"/>
        <v>285.33075</v>
      </c>
      <c r="J92" s="18">
        <f t="shared" si="78"/>
        <v>0.0798159444344087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4"/>
        <v>0.798541595075225</v>
      </c>
      <c r="P92" s="18">
        <f t="shared" si="81"/>
        <v>0.0637363515810883</v>
      </c>
      <c r="Q92" s="25">
        <f t="shared" si="82"/>
        <v>0.0165714514110829</v>
      </c>
      <c r="R92" s="18">
        <f t="shared" si="83"/>
        <v>0.074022</v>
      </c>
      <c r="S92" s="26">
        <f t="shared" si="84"/>
        <v>0.223871976048782</v>
      </c>
      <c r="T92" s="3">
        <v>0.01</v>
      </c>
      <c r="U92" s="27">
        <f t="shared" si="85"/>
        <v>0.00223871976048782</v>
      </c>
      <c r="V92" s="26"/>
      <c r="W92" s="3"/>
      <c r="X92" s="3"/>
      <c r="Y92" s="29"/>
      <c r="Z92" s="3"/>
      <c r="AA92" s="28"/>
      <c r="AB92" s="3"/>
      <c r="AC92" s="3"/>
      <c r="AD92" s="28"/>
      <c r="AE92" s="26">
        <v>0.001</v>
      </c>
      <c r="AF92" s="3">
        <v>0.49</v>
      </c>
      <c r="AG92" s="27">
        <f t="shared" si="86"/>
        <v>0.00049</v>
      </c>
      <c r="AH92" s="36"/>
      <c r="AI92" s="3"/>
      <c r="AJ92" s="27"/>
      <c r="AK92" s="37"/>
      <c r="AL92" s="28"/>
      <c r="AM92" s="28"/>
      <c r="AN92" s="37"/>
      <c r="AO92" s="28"/>
      <c r="AP92" s="27"/>
      <c r="AQ92" s="3">
        <v>0.01</v>
      </c>
      <c r="AR92" s="3">
        <v>0.5</v>
      </c>
      <c r="AS92" s="3">
        <f t="shared" si="87"/>
        <v>0.005</v>
      </c>
      <c r="AT92" s="2">
        <f t="shared" si="88"/>
        <v>0.00772871976048782</v>
      </c>
      <c r="AU92" s="30">
        <f t="shared" si="89"/>
        <v>28.47</v>
      </c>
      <c r="AV92" s="1">
        <f t="shared" si="90"/>
        <v>0.26</v>
      </c>
      <c r="AW92" s="2">
        <f t="shared" si="95"/>
        <v>1.10999261108792</v>
      </c>
      <c r="AX92" s="1">
        <f t="shared" si="91"/>
        <v>425.464438031797</v>
      </c>
      <c r="AZ92" s="2">
        <f t="shared" si="96"/>
        <v>0.417842737822501</v>
      </c>
      <c r="BA92" s="1">
        <f t="shared" si="92"/>
        <v>160.160728871047</v>
      </c>
    </row>
    <row r="93" s="1" customFormat="1" spans="1:53">
      <c r="A93" s="13"/>
      <c r="B93" s="13"/>
      <c r="C93" s="16">
        <v>3</v>
      </c>
      <c r="D93" s="21">
        <v>12.0849677419355</v>
      </c>
      <c r="E93" s="20">
        <f t="shared" si="93"/>
        <v>12.18075</v>
      </c>
      <c r="F93" s="16" t="s">
        <v>73</v>
      </c>
      <c r="G93" s="13">
        <v>4</v>
      </c>
      <c r="H93" s="18">
        <f t="shared" si="76"/>
        <v>12.0849677419355</v>
      </c>
      <c r="I93" s="18">
        <f t="shared" si="77"/>
        <v>285.234967741935</v>
      </c>
      <c r="J93" s="18">
        <f t="shared" si="78"/>
        <v>0.0789065480588178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4"/>
        <v>1.01950524349414</v>
      </c>
      <c r="P93" s="18">
        <f t="shared" si="81"/>
        <v>0.0804456394919869</v>
      </c>
      <c r="Q93" s="25">
        <f t="shared" si="82"/>
        <v>0.0209158662679166</v>
      </c>
      <c r="R93" s="18">
        <f t="shared" si="83"/>
        <v>0.074022</v>
      </c>
      <c r="S93" s="26">
        <f t="shared" si="84"/>
        <v>0.282562836290786</v>
      </c>
      <c r="T93" s="3">
        <v>0.01</v>
      </c>
      <c r="U93" s="27">
        <f t="shared" si="85"/>
        <v>0.00282562836290786</v>
      </c>
      <c r="V93" s="26"/>
      <c r="W93" s="3"/>
      <c r="X93" s="3"/>
      <c r="Y93" s="29"/>
      <c r="Z93" s="3"/>
      <c r="AA93" s="28"/>
      <c r="AB93" s="3"/>
      <c r="AC93" s="3"/>
      <c r="AD93" s="28"/>
      <c r="AE93" s="26">
        <v>0.001</v>
      </c>
      <c r="AF93" s="3">
        <v>0.49</v>
      </c>
      <c r="AG93" s="27">
        <f t="shared" si="86"/>
        <v>0.00049</v>
      </c>
      <c r="AH93" s="36"/>
      <c r="AI93" s="3"/>
      <c r="AJ93" s="27"/>
      <c r="AK93" s="37"/>
      <c r="AL93" s="28"/>
      <c r="AM93" s="28"/>
      <c r="AN93" s="37"/>
      <c r="AO93" s="28"/>
      <c r="AP93" s="27"/>
      <c r="AQ93" s="3">
        <v>0.01</v>
      </c>
      <c r="AR93" s="3">
        <v>0.5</v>
      </c>
      <c r="AS93" s="3">
        <f t="shared" si="87"/>
        <v>0.005</v>
      </c>
      <c r="AT93" s="2">
        <f t="shared" si="88"/>
        <v>0.00831562836290786</v>
      </c>
      <c r="AU93" s="30">
        <f t="shared" si="89"/>
        <v>28.47</v>
      </c>
      <c r="AV93" s="1">
        <f t="shared" si="90"/>
        <v>0.26</v>
      </c>
      <c r="AW93" s="2">
        <f t="shared" si="95"/>
        <v>1.10999261108792</v>
      </c>
      <c r="AX93" s="1">
        <f t="shared" si="91"/>
        <v>457.773636248722</v>
      </c>
      <c r="AZ93" s="2">
        <f t="shared" si="96"/>
        <v>0.417842737822501</v>
      </c>
      <c r="BA93" s="1">
        <f t="shared" si="92"/>
        <v>172.323119597755</v>
      </c>
    </row>
    <row r="94" s="1" customFormat="1" spans="1:53">
      <c r="A94" s="13"/>
      <c r="B94" s="13"/>
      <c r="C94" s="16">
        <v>4</v>
      </c>
      <c r="D94" s="21">
        <v>15.5875666666667</v>
      </c>
      <c r="E94" s="20">
        <f t="shared" si="93"/>
        <v>12.0849677419355</v>
      </c>
      <c r="F94" s="16" t="s">
        <v>73</v>
      </c>
      <c r="G94" s="13">
        <v>5</v>
      </c>
      <c r="H94" s="18">
        <f t="shared" si="76"/>
        <v>15.5875666666667</v>
      </c>
      <c r="I94" s="18">
        <f t="shared" si="77"/>
        <v>288.737566666667</v>
      </c>
      <c r="J94" s="18">
        <f t="shared" si="78"/>
        <v>0.119385689485226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0.892106623802042</v>
      </c>
      <c r="O94" s="18">
        <f t="shared" si="94"/>
        <v>0.331652980200107</v>
      </c>
      <c r="P94" s="18">
        <f t="shared" si="81"/>
        <v>0.0395946197110198</v>
      </c>
      <c r="Q94" s="25">
        <f t="shared" si="82"/>
        <v>0.0102946011248652</v>
      </c>
      <c r="R94" s="18">
        <f t="shared" si="83"/>
        <v>0.074022</v>
      </c>
      <c r="S94" s="26">
        <f t="shared" si="84"/>
        <v>0.139074884829715</v>
      </c>
      <c r="T94" s="3">
        <v>0.01</v>
      </c>
      <c r="U94" s="27">
        <f t="shared" si="85"/>
        <v>0.00139074884829715</v>
      </c>
      <c r="V94" s="26"/>
      <c r="W94" s="3"/>
      <c r="X94" s="3"/>
      <c r="Y94" s="29"/>
      <c r="Z94" s="3"/>
      <c r="AA94" s="28"/>
      <c r="AB94" s="3"/>
      <c r="AC94" s="3"/>
      <c r="AD94" s="28"/>
      <c r="AE94" s="26">
        <v>0.005</v>
      </c>
      <c r="AF94" s="3">
        <v>0.49</v>
      </c>
      <c r="AG94" s="27">
        <f t="shared" si="86"/>
        <v>0.00245</v>
      </c>
      <c r="AH94" s="36"/>
      <c r="AI94" s="3"/>
      <c r="AJ94" s="27"/>
      <c r="AK94" s="37"/>
      <c r="AL94" s="28"/>
      <c r="AM94" s="28"/>
      <c r="AN94" s="37"/>
      <c r="AO94" s="28"/>
      <c r="AP94" s="27"/>
      <c r="AQ94" s="3">
        <v>0.015</v>
      </c>
      <c r="AR94" s="3">
        <v>0.5</v>
      </c>
      <c r="AS94" s="3">
        <f t="shared" si="87"/>
        <v>0.0075</v>
      </c>
      <c r="AT94" s="2">
        <f t="shared" si="88"/>
        <v>0.0113407488482971</v>
      </c>
      <c r="AU94" s="30">
        <f t="shared" si="89"/>
        <v>28.47</v>
      </c>
      <c r="AV94" s="1">
        <f t="shared" si="90"/>
        <v>0.26</v>
      </c>
      <c r="AW94" s="2">
        <f t="shared" si="95"/>
        <v>1.10999261108792</v>
      </c>
      <c r="AX94" s="1">
        <f t="shared" si="91"/>
        <v>624.305898664897</v>
      </c>
      <c r="AZ94" s="2">
        <f t="shared" si="96"/>
        <v>0.417842737822501</v>
      </c>
      <c r="BA94" s="1">
        <f t="shared" si="92"/>
        <v>235.01209227078</v>
      </c>
    </row>
    <row r="95" s="1" customFormat="1" spans="1:53">
      <c r="A95" s="13"/>
      <c r="B95" s="13"/>
      <c r="C95" s="16">
        <v>5</v>
      </c>
      <c r="D95" s="21">
        <v>19.0372258064516</v>
      </c>
      <c r="E95" s="20">
        <f t="shared" si="93"/>
        <v>15.5875666666667</v>
      </c>
      <c r="F95" s="16" t="s">
        <v>75</v>
      </c>
      <c r="G95" s="13">
        <v>6</v>
      </c>
      <c r="H95" s="18">
        <f t="shared" si="76"/>
        <v>19.0372258064516</v>
      </c>
      <c r="I95" s="18">
        <f t="shared" si="77"/>
        <v>292.187225806452</v>
      </c>
      <c r="J95" s="18">
        <f t="shared" si="78"/>
        <v>0.177770191619973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4"/>
        <v>0.576758360489088</v>
      </c>
      <c r="P95" s="18">
        <f t="shared" si="81"/>
        <v>0.102530444262567</v>
      </c>
      <c r="Q95" s="25">
        <f t="shared" si="82"/>
        <v>0.0266579155082673</v>
      </c>
      <c r="R95" s="18">
        <f t="shared" si="83"/>
        <v>0.074022</v>
      </c>
      <c r="S95" s="26">
        <f t="shared" si="84"/>
        <v>0.360135034290715</v>
      </c>
      <c r="T95" s="3">
        <v>0.01</v>
      </c>
      <c r="U95" s="27">
        <f t="shared" si="85"/>
        <v>0.00360135034290715</v>
      </c>
      <c r="V95" s="26"/>
      <c r="W95" s="3"/>
      <c r="X95" s="3"/>
      <c r="Y95" s="29"/>
      <c r="Z95" s="3"/>
      <c r="AA95" s="28"/>
      <c r="AB95" s="3"/>
      <c r="AC95" s="3"/>
      <c r="AD95" s="28"/>
      <c r="AE95" s="26">
        <v>0.005</v>
      </c>
      <c r="AF95" s="3">
        <v>0.49</v>
      </c>
      <c r="AG95" s="27">
        <f t="shared" si="86"/>
        <v>0.00245</v>
      </c>
      <c r="AH95" s="36"/>
      <c r="AI95" s="3"/>
      <c r="AJ95" s="27"/>
      <c r="AK95" s="37"/>
      <c r="AL95" s="28"/>
      <c r="AM95" s="28"/>
      <c r="AN95" s="37"/>
      <c r="AO95" s="28"/>
      <c r="AP95" s="27"/>
      <c r="AQ95" s="3">
        <v>0.015</v>
      </c>
      <c r="AR95" s="3">
        <v>0.5</v>
      </c>
      <c r="AS95" s="3">
        <f t="shared" si="87"/>
        <v>0.0075</v>
      </c>
      <c r="AT95" s="2">
        <f t="shared" si="88"/>
        <v>0.0135513503429072</v>
      </c>
      <c r="AU95" s="30">
        <f t="shared" si="89"/>
        <v>28.47</v>
      </c>
      <c r="AV95" s="1">
        <f t="shared" si="90"/>
        <v>0.26</v>
      </c>
      <c r="AW95" s="2">
        <f t="shared" si="95"/>
        <v>1.10999261108792</v>
      </c>
      <c r="AX95" s="1">
        <f t="shared" si="91"/>
        <v>745.999057656746</v>
      </c>
      <c r="AZ95" s="2">
        <f t="shared" si="96"/>
        <v>0.417842737822501</v>
      </c>
      <c r="BA95" s="1">
        <f t="shared" si="92"/>
        <v>280.821949218914</v>
      </c>
    </row>
    <row r="96" s="1" customFormat="1" spans="1:53">
      <c r="A96" s="13"/>
      <c r="B96" s="13"/>
      <c r="C96" s="16">
        <v>6</v>
      </c>
      <c r="D96" s="21">
        <v>22.0345666666667</v>
      </c>
      <c r="E96" s="20">
        <f t="shared" si="93"/>
        <v>19.0372258064516</v>
      </c>
      <c r="F96" s="16" t="s">
        <v>73</v>
      </c>
      <c r="G96" s="13">
        <v>7</v>
      </c>
      <c r="H96" s="18">
        <f t="shared" si="76"/>
        <v>22.0345666666667</v>
      </c>
      <c r="I96" s="18">
        <f t="shared" si="77"/>
        <v>295.184566666667</v>
      </c>
      <c r="J96" s="18">
        <f t="shared" si="78"/>
        <v>0.249352034175168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4"/>
        <v>0.758927916226521</v>
      </c>
      <c r="P96" s="18">
        <f t="shared" si="81"/>
        <v>0.189240219703405</v>
      </c>
      <c r="Q96" s="25">
        <f t="shared" si="82"/>
        <v>0.0492024571228852</v>
      </c>
      <c r="R96" s="18">
        <f t="shared" si="83"/>
        <v>0.074022</v>
      </c>
      <c r="S96" s="26">
        <f t="shared" si="84"/>
        <v>0.664700455579222</v>
      </c>
      <c r="T96" s="3">
        <v>0.01</v>
      </c>
      <c r="U96" s="27">
        <f t="shared" si="85"/>
        <v>0.00664700455579222</v>
      </c>
      <c r="V96" s="26"/>
      <c r="W96" s="3"/>
      <c r="X96" s="3"/>
      <c r="Y96" s="29"/>
      <c r="Z96" s="3"/>
      <c r="AA96" s="28"/>
      <c r="AB96" s="3"/>
      <c r="AC96" s="3"/>
      <c r="AD96" s="28"/>
      <c r="AE96" s="26">
        <v>0.005</v>
      </c>
      <c r="AF96" s="3">
        <v>0.49</v>
      </c>
      <c r="AG96" s="27">
        <f t="shared" si="86"/>
        <v>0.00245</v>
      </c>
      <c r="AH96" s="36"/>
      <c r="AI96" s="3"/>
      <c r="AJ96" s="27"/>
      <c r="AK96" s="37"/>
      <c r="AL96" s="28"/>
      <c r="AM96" s="28"/>
      <c r="AN96" s="37"/>
      <c r="AO96" s="28"/>
      <c r="AP96" s="27"/>
      <c r="AQ96" s="3">
        <v>0.015</v>
      </c>
      <c r="AR96" s="3">
        <v>0.5</v>
      </c>
      <c r="AS96" s="3">
        <f t="shared" si="87"/>
        <v>0.0075</v>
      </c>
      <c r="AT96" s="2">
        <f t="shared" si="88"/>
        <v>0.0165970045557922</v>
      </c>
      <c r="AU96" s="30">
        <f t="shared" si="89"/>
        <v>28.47</v>
      </c>
      <c r="AV96" s="1">
        <f t="shared" si="90"/>
        <v>0.26</v>
      </c>
      <c r="AW96" s="2">
        <f t="shared" si="95"/>
        <v>1.10999261108792</v>
      </c>
      <c r="AX96" s="1">
        <f t="shared" si="91"/>
        <v>913.661697561098</v>
      </c>
      <c r="AZ96" s="2">
        <f t="shared" si="96"/>
        <v>0.417842737822501</v>
      </c>
      <c r="BA96" s="1">
        <f t="shared" si="92"/>
        <v>343.936438259989</v>
      </c>
    </row>
    <row r="97" s="1" customFormat="1" spans="1:53">
      <c r="A97" s="13"/>
      <c r="B97" s="13"/>
      <c r="C97" s="16">
        <v>7</v>
      </c>
      <c r="D97" s="21">
        <v>24.9350322580645</v>
      </c>
      <c r="E97" s="20">
        <f t="shared" si="93"/>
        <v>22.0345666666667</v>
      </c>
      <c r="F97" s="16" t="s">
        <v>73</v>
      </c>
      <c r="G97" s="13">
        <v>8</v>
      </c>
      <c r="H97" s="18">
        <f t="shared" si="76"/>
        <v>24.9350322580645</v>
      </c>
      <c r="I97" s="18">
        <f t="shared" si="77"/>
        <v>298.085032258064</v>
      </c>
      <c r="J97" s="18">
        <f t="shared" si="78"/>
        <v>0.343719105247211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4"/>
        <v>0.854387696523117</v>
      </c>
      <c r="P97" s="18">
        <f t="shared" si="81"/>
        <v>0.293669374583151</v>
      </c>
      <c r="Q97" s="25">
        <f t="shared" si="82"/>
        <v>0.0763540373916193</v>
      </c>
      <c r="R97" s="18">
        <f t="shared" si="83"/>
        <v>0.074022</v>
      </c>
      <c r="S97" s="26">
        <f t="shared" si="84"/>
        <v>1.03150465255761</v>
      </c>
      <c r="T97" s="3">
        <v>0.01</v>
      </c>
      <c r="U97" s="27">
        <f t="shared" si="85"/>
        <v>0.0103150465255761</v>
      </c>
      <c r="V97" s="26"/>
      <c r="W97" s="3"/>
      <c r="X97" s="3"/>
      <c r="Y97" s="29"/>
      <c r="Z97" s="3"/>
      <c r="AA97" s="28"/>
      <c r="AB97" s="3"/>
      <c r="AC97" s="3"/>
      <c r="AD97" s="28"/>
      <c r="AE97" s="26">
        <v>0.005</v>
      </c>
      <c r="AF97" s="3">
        <v>0.49</v>
      </c>
      <c r="AG97" s="27">
        <f t="shared" si="86"/>
        <v>0.00245</v>
      </c>
      <c r="AH97" s="36"/>
      <c r="AI97" s="3"/>
      <c r="AJ97" s="27"/>
      <c r="AK97" s="37"/>
      <c r="AL97" s="28"/>
      <c r="AM97" s="28"/>
      <c r="AN97" s="37"/>
      <c r="AO97" s="28"/>
      <c r="AP97" s="27"/>
      <c r="AQ97" s="3">
        <v>0.015</v>
      </c>
      <c r="AR97" s="3">
        <v>0.5</v>
      </c>
      <c r="AS97" s="3">
        <f t="shared" si="87"/>
        <v>0.0075</v>
      </c>
      <c r="AT97" s="2">
        <f t="shared" si="88"/>
        <v>0.0202650465255761</v>
      </c>
      <c r="AU97" s="30">
        <f t="shared" si="89"/>
        <v>28.47</v>
      </c>
      <c r="AV97" s="1">
        <f t="shared" si="90"/>
        <v>0.26</v>
      </c>
      <c r="AW97" s="2">
        <f t="shared" si="95"/>
        <v>1.10999261108792</v>
      </c>
      <c r="AX97" s="1">
        <f t="shared" si="91"/>
        <v>1115.58665586139</v>
      </c>
      <c r="AZ97" s="2">
        <f t="shared" si="96"/>
        <v>0.417842737822501</v>
      </c>
      <c r="BA97" s="1">
        <f t="shared" si="92"/>
        <v>419.948545519147</v>
      </c>
    </row>
    <row r="98" s="1" customFormat="1" spans="1:53">
      <c r="A98" s="13"/>
      <c r="B98" s="13"/>
      <c r="C98" s="16">
        <v>8</v>
      </c>
      <c r="D98" s="21">
        <v>24.5742903225806</v>
      </c>
      <c r="E98" s="20">
        <f t="shared" si="93"/>
        <v>24.9350322580645</v>
      </c>
      <c r="F98" s="16" t="s">
        <v>73</v>
      </c>
      <c r="G98" s="13">
        <v>9</v>
      </c>
      <c r="H98" s="18">
        <f t="shared" si="76"/>
        <v>24.5742903225806</v>
      </c>
      <c r="I98" s="18">
        <f t="shared" si="77"/>
        <v>297.724290322581</v>
      </c>
      <c r="J98" s="18">
        <f t="shared" si="78"/>
        <v>0.33038095391078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4"/>
        <v>0.845418321939965</v>
      </c>
      <c r="P98" s="18">
        <f t="shared" si="81"/>
        <v>0.279310111656177</v>
      </c>
      <c r="Q98" s="25">
        <f t="shared" si="82"/>
        <v>0.0726206290306059</v>
      </c>
      <c r="R98" s="18">
        <f t="shared" si="83"/>
        <v>0.074022</v>
      </c>
      <c r="S98" s="26">
        <f t="shared" si="84"/>
        <v>0.981068182845721</v>
      </c>
      <c r="T98" s="3">
        <v>0.01</v>
      </c>
      <c r="U98" s="27">
        <f t="shared" si="85"/>
        <v>0.00981068182845721</v>
      </c>
      <c r="V98" s="26"/>
      <c r="W98" s="3"/>
      <c r="X98" s="3"/>
      <c r="Y98" s="29"/>
      <c r="Z98" s="3"/>
      <c r="AA98" s="28"/>
      <c r="AB98" s="3"/>
      <c r="AC98" s="3"/>
      <c r="AD98" s="28"/>
      <c r="AE98" s="26">
        <v>0.005</v>
      </c>
      <c r="AF98" s="3">
        <v>0.49</v>
      </c>
      <c r="AG98" s="27">
        <f t="shared" si="86"/>
        <v>0.00245</v>
      </c>
      <c r="AH98" s="36"/>
      <c r="AI98" s="3"/>
      <c r="AJ98" s="27"/>
      <c r="AK98" s="37"/>
      <c r="AL98" s="28"/>
      <c r="AM98" s="28"/>
      <c r="AN98" s="37"/>
      <c r="AO98" s="28"/>
      <c r="AP98" s="27"/>
      <c r="AQ98" s="3">
        <v>0.015</v>
      </c>
      <c r="AR98" s="3">
        <v>0.5</v>
      </c>
      <c r="AS98" s="3">
        <f t="shared" si="87"/>
        <v>0.0075</v>
      </c>
      <c r="AT98" s="2">
        <f t="shared" si="88"/>
        <v>0.0197606818284572</v>
      </c>
      <c r="AU98" s="30">
        <f t="shared" si="89"/>
        <v>28.47</v>
      </c>
      <c r="AV98" s="1">
        <f t="shared" si="90"/>
        <v>0.26</v>
      </c>
      <c r="AW98" s="2">
        <f t="shared" si="95"/>
        <v>1.10999261108792</v>
      </c>
      <c r="AX98" s="1">
        <f t="shared" si="91"/>
        <v>1087.82148270557</v>
      </c>
      <c r="AZ98" s="2">
        <f t="shared" si="96"/>
        <v>0.417842737822501</v>
      </c>
      <c r="BA98" s="1">
        <f t="shared" si="92"/>
        <v>409.496695793613</v>
      </c>
    </row>
    <row r="99" s="1" customFormat="1" spans="1:53">
      <c r="A99" s="13"/>
      <c r="B99" s="13"/>
      <c r="C99" s="16">
        <v>9</v>
      </c>
      <c r="D99" s="21">
        <v>24.0815666666667</v>
      </c>
      <c r="E99" s="20">
        <f t="shared" si="93"/>
        <v>24.5742903225806</v>
      </c>
      <c r="F99" s="16" t="s">
        <v>73</v>
      </c>
      <c r="G99" s="13">
        <v>10</v>
      </c>
      <c r="H99" s="18">
        <f t="shared" si="76"/>
        <v>24.0815666666667</v>
      </c>
      <c r="I99" s="18">
        <f t="shared" si="77"/>
        <v>297.231566666667</v>
      </c>
      <c r="J99" s="18">
        <f t="shared" si="78"/>
        <v>0.312946602918095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4"/>
        <v>0.850808210283789</v>
      </c>
      <c r="P99" s="18">
        <f t="shared" si="81"/>
        <v>0.266257539143136</v>
      </c>
      <c r="Q99" s="25">
        <f t="shared" si="82"/>
        <v>0.0692269601772153</v>
      </c>
      <c r="R99" s="18">
        <f t="shared" si="83"/>
        <v>0.074022</v>
      </c>
      <c r="S99" s="26">
        <f t="shared" si="84"/>
        <v>0.935221423052813</v>
      </c>
      <c r="T99" s="3">
        <v>0.01</v>
      </c>
      <c r="U99" s="27">
        <f t="shared" si="85"/>
        <v>0.00935221423052813</v>
      </c>
      <c r="V99" s="26"/>
      <c r="W99" s="3"/>
      <c r="X99" s="3"/>
      <c r="Y99" s="29"/>
      <c r="Z99" s="3"/>
      <c r="AA99" s="28"/>
      <c r="AB99" s="3"/>
      <c r="AC99" s="3"/>
      <c r="AD99" s="28"/>
      <c r="AE99" s="26">
        <v>0.005</v>
      </c>
      <c r="AF99" s="3">
        <v>0.49</v>
      </c>
      <c r="AG99" s="27">
        <f t="shared" si="86"/>
        <v>0.00245</v>
      </c>
      <c r="AH99" s="36"/>
      <c r="AI99" s="3"/>
      <c r="AJ99" s="27"/>
      <c r="AK99" s="37"/>
      <c r="AL99" s="28"/>
      <c r="AM99" s="28"/>
      <c r="AN99" s="37"/>
      <c r="AO99" s="28"/>
      <c r="AP99" s="27"/>
      <c r="AQ99" s="3">
        <v>0.015</v>
      </c>
      <c r="AR99" s="3">
        <v>0.5</v>
      </c>
      <c r="AS99" s="3">
        <f t="shared" si="87"/>
        <v>0.0075</v>
      </c>
      <c r="AT99" s="2">
        <f t="shared" si="88"/>
        <v>0.0193022142305281</v>
      </c>
      <c r="AU99" s="30">
        <f t="shared" si="89"/>
        <v>28.47</v>
      </c>
      <c r="AV99" s="1">
        <f t="shared" si="90"/>
        <v>0.26</v>
      </c>
      <c r="AW99" s="2">
        <f t="shared" si="95"/>
        <v>1.10999261108792</v>
      </c>
      <c r="AX99" s="1">
        <f t="shared" si="91"/>
        <v>1062.58293544889</v>
      </c>
      <c r="AZ99" s="2">
        <f t="shared" si="96"/>
        <v>0.417842737822501</v>
      </c>
      <c r="BA99" s="1">
        <f t="shared" si="92"/>
        <v>399.995962564356</v>
      </c>
    </row>
    <row r="100" s="1" customFormat="1" spans="1:53">
      <c r="A100" s="13"/>
      <c r="B100" s="13"/>
      <c r="C100" s="16">
        <v>10</v>
      </c>
      <c r="D100" s="21">
        <v>21.237935483871</v>
      </c>
      <c r="E100" s="20">
        <f t="shared" si="93"/>
        <v>24.0815666666667</v>
      </c>
      <c r="F100" s="16" t="s">
        <v>73</v>
      </c>
      <c r="G100" s="13">
        <v>11</v>
      </c>
      <c r="H100" s="18">
        <f t="shared" si="76"/>
        <v>21.237935483871</v>
      </c>
      <c r="I100" s="18">
        <f t="shared" si="77"/>
        <v>294.387935483871</v>
      </c>
      <c r="J100" s="18">
        <f t="shared" si="78"/>
        <v>0.228059183056128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0.55532313758362</v>
      </c>
      <c r="O100" s="18">
        <f t="shared" si="94"/>
        <v>0.313927533557033</v>
      </c>
      <c r="P100" s="18">
        <f t="shared" si="81"/>
        <v>0.0715940568418421</v>
      </c>
      <c r="Q100" s="25">
        <f t="shared" si="82"/>
        <v>0.0186144547788789</v>
      </c>
      <c r="R100" s="18">
        <f t="shared" si="83"/>
        <v>0.074022</v>
      </c>
      <c r="S100" s="26">
        <f t="shared" si="84"/>
        <v>0.251471924277633</v>
      </c>
      <c r="T100" s="3">
        <v>0.01</v>
      </c>
      <c r="U100" s="27">
        <f t="shared" si="85"/>
        <v>0.00251471924277633</v>
      </c>
      <c r="V100" s="26"/>
      <c r="W100" s="3"/>
      <c r="X100" s="3"/>
      <c r="Y100" s="29"/>
      <c r="Z100" s="3"/>
      <c r="AA100" s="28"/>
      <c r="AB100" s="3"/>
      <c r="AC100" s="3"/>
      <c r="AD100" s="28"/>
      <c r="AE100" s="26">
        <v>0.005</v>
      </c>
      <c r="AF100" s="3">
        <v>0.49</v>
      </c>
      <c r="AG100" s="27">
        <f t="shared" si="86"/>
        <v>0.00245</v>
      </c>
      <c r="AH100" s="36"/>
      <c r="AI100" s="3"/>
      <c r="AJ100" s="27"/>
      <c r="AK100" s="37"/>
      <c r="AL100" s="28"/>
      <c r="AM100" s="28"/>
      <c r="AN100" s="37"/>
      <c r="AO100" s="28"/>
      <c r="AP100" s="27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0.0124647192427763</v>
      </c>
      <c r="AU100" s="30">
        <f t="shared" si="89"/>
        <v>28.47</v>
      </c>
      <c r="AV100" s="1">
        <f t="shared" si="90"/>
        <v>0.26</v>
      </c>
      <c r="AW100" s="2">
        <f t="shared" si="95"/>
        <v>1.10999261108792</v>
      </c>
      <c r="AX100" s="1">
        <f t="shared" si="91"/>
        <v>686.180238409527</v>
      </c>
      <c r="AZ100" s="2">
        <f t="shared" si="96"/>
        <v>0.417842737822501</v>
      </c>
      <c r="BA100" s="1">
        <f t="shared" si="92"/>
        <v>258.303908145587</v>
      </c>
    </row>
    <row r="101" s="1" customFormat="1" spans="1:54">
      <c r="A101" s="13"/>
      <c r="B101" s="13"/>
      <c r="C101" s="16">
        <v>11</v>
      </c>
      <c r="D101" s="21">
        <v>17.201</v>
      </c>
      <c r="E101" s="20">
        <f t="shared" si="93"/>
        <v>21.237935483871</v>
      </c>
      <c r="F101" s="16" t="s">
        <v>75</v>
      </c>
      <c r="G101" s="13">
        <v>12</v>
      </c>
      <c r="H101" s="18">
        <f t="shared" si="76"/>
        <v>17.201</v>
      </c>
      <c r="I101" s="18">
        <f t="shared" si="77"/>
        <v>290.351</v>
      </c>
      <c r="J101" s="18">
        <f t="shared" si="78"/>
        <v>0.143990402478446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4"/>
        <v>0.527033476715191</v>
      </c>
      <c r="P101" s="18">
        <f t="shared" si="81"/>
        <v>0.075887762431835</v>
      </c>
      <c r="Q101" s="25">
        <f t="shared" si="82"/>
        <v>0.0197308182322771</v>
      </c>
      <c r="R101" s="18">
        <f t="shared" si="83"/>
        <v>0.074022</v>
      </c>
      <c r="S101" s="26">
        <f t="shared" si="84"/>
        <v>0.26655343319928</v>
      </c>
      <c r="T101" s="3">
        <v>0.01</v>
      </c>
      <c r="U101" s="27">
        <f t="shared" si="85"/>
        <v>0.0026655343319928</v>
      </c>
      <c r="V101" s="26"/>
      <c r="W101" s="3"/>
      <c r="X101" s="3"/>
      <c r="Y101" s="29"/>
      <c r="Z101" s="3"/>
      <c r="AA101" s="28"/>
      <c r="AB101" s="3"/>
      <c r="AC101" s="3"/>
      <c r="AD101" s="28"/>
      <c r="AE101" s="26">
        <v>0.005</v>
      </c>
      <c r="AF101" s="3">
        <v>0.49</v>
      </c>
      <c r="AG101" s="27">
        <f t="shared" si="86"/>
        <v>0.00245</v>
      </c>
      <c r="AH101" s="36"/>
      <c r="AI101" s="3"/>
      <c r="AJ101" s="27"/>
      <c r="AK101" s="37"/>
      <c r="AL101" s="28"/>
      <c r="AM101" s="28"/>
      <c r="AN101" s="37"/>
      <c r="AO101" s="28"/>
      <c r="AP101" s="27"/>
      <c r="AQ101" s="3">
        <v>0.015</v>
      </c>
      <c r="AR101" s="3">
        <v>0.5</v>
      </c>
      <c r="AS101" s="3">
        <f t="shared" si="87"/>
        <v>0.0075</v>
      </c>
      <c r="AT101" s="2">
        <f t="shared" si="88"/>
        <v>0.0126155343319928</v>
      </c>
      <c r="AU101" s="30">
        <f t="shared" si="89"/>
        <v>28.47</v>
      </c>
      <c r="AV101" s="1">
        <f t="shared" si="90"/>
        <v>0.26</v>
      </c>
      <c r="AW101" s="2">
        <f t="shared" si="95"/>
        <v>1.10999261108792</v>
      </c>
      <c r="AX101" s="1">
        <f t="shared" si="91"/>
        <v>694.482578146082</v>
      </c>
      <c r="AY101" s="1">
        <f>SUM(AX90:AX101)</f>
        <v>8525.73349508431</v>
      </c>
      <c r="AZ101" s="2">
        <f t="shared" si="96"/>
        <v>0.417842737822501</v>
      </c>
      <c r="BA101" s="1">
        <f t="shared" si="92"/>
        <v>261.429219369465</v>
      </c>
      <c r="BB101" s="1">
        <f>SUM(BA90:BA101)</f>
        <v>3209.40499057869</v>
      </c>
    </row>
    <row r="102" s="1" customFormat="1" spans="1:46">
      <c r="A102" s="13"/>
      <c r="B102" s="13"/>
      <c r="C102" s="16">
        <v>12</v>
      </c>
      <c r="D102" s="21">
        <v>15.4598064516129</v>
      </c>
      <c r="E102" s="20">
        <f t="shared" si="93"/>
        <v>17.201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J1:AO1"/>
    <mergeCell ref="A7:B7"/>
    <mergeCell ref="A8:B8"/>
    <mergeCell ref="A9:B9"/>
    <mergeCell ref="A10:B10"/>
    <mergeCell ref="AJ10:AN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17"/>
  <sheetViews>
    <sheetView workbookViewId="0">
      <selection activeCell="AE60" sqref="AE60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T1" s="2"/>
    </row>
    <row r="2" s="1" customFormat="1" spans="1:46">
      <c r="A2" s="4" t="s">
        <v>4</v>
      </c>
      <c r="B2" s="5" t="s">
        <v>5</v>
      </c>
      <c r="C2" s="3"/>
      <c r="D2" s="3"/>
      <c r="E2" s="6">
        <v>987.870283307665</v>
      </c>
      <c r="F2" s="3">
        <v>759.42</v>
      </c>
      <c r="G2" s="22">
        <f>(F2+F3+F4)/3</f>
        <v>1282.9875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T2" s="2"/>
    </row>
    <row r="3" s="1" customFormat="1" spans="1:46">
      <c r="A3" s="4"/>
      <c r="B3" s="5" t="s">
        <v>6</v>
      </c>
      <c r="C3" s="3"/>
      <c r="D3" s="3"/>
      <c r="E3" s="8"/>
      <c r="F3" s="3">
        <v>1433.9025</v>
      </c>
      <c r="G3" s="22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T3" s="2"/>
    </row>
    <row r="4" s="1" customFormat="1" spans="1:46">
      <c r="A4" s="4"/>
      <c r="B4" s="5" t="s">
        <v>7</v>
      </c>
      <c r="C4" s="3"/>
      <c r="D4" s="3"/>
      <c r="E4" s="10"/>
      <c r="F4" s="3">
        <v>1655.64</v>
      </c>
      <c r="G4" s="22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T4" s="2"/>
    </row>
    <row r="5" s="1" customFormat="1" spans="1:46">
      <c r="A5" s="4" t="s">
        <v>8</v>
      </c>
      <c r="B5" s="5" t="s">
        <v>9</v>
      </c>
      <c r="C5" s="3"/>
      <c r="D5" s="3"/>
      <c r="E5" s="6">
        <v>10285.4623561644</v>
      </c>
      <c r="F5" s="3">
        <v>91.104</v>
      </c>
      <c r="G5" s="22">
        <f>(F5+F6)/2</f>
        <v>92.50925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T5" s="2"/>
    </row>
    <row r="6" s="1" customFormat="1" spans="1:46">
      <c r="A6" s="4"/>
      <c r="B6" s="5" t="s">
        <v>10</v>
      </c>
      <c r="C6" s="3"/>
      <c r="D6" s="3"/>
      <c r="E6" s="10"/>
      <c r="F6" s="3">
        <v>93.9145</v>
      </c>
      <c r="G6" s="22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T6" s="2"/>
    </row>
    <row r="7" s="1" customFormat="1" spans="1:46">
      <c r="A7" s="4" t="s">
        <v>11</v>
      </c>
      <c r="B7" s="5"/>
      <c r="C7" s="3"/>
      <c r="D7" s="3"/>
      <c r="E7" s="12">
        <v>1176.87302395594</v>
      </c>
      <c r="F7" s="3">
        <v>122.786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T7" s="2"/>
    </row>
    <row r="8" s="1" customFormat="1" spans="1:46">
      <c r="A8" s="4" t="s">
        <v>12</v>
      </c>
      <c r="B8" s="5"/>
      <c r="C8" s="3"/>
      <c r="D8" s="3"/>
      <c r="E8" s="12">
        <v>60.9854725226428</v>
      </c>
      <c r="F8" s="3">
        <v>625.464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T8" s="2"/>
    </row>
    <row r="9" s="1" customFormat="1" spans="1:46">
      <c r="A9" s="4" t="s">
        <v>13</v>
      </c>
      <c r="B9" s="5"/>
      <c r="C9" s="3"/>
      <c r="D9" s="3"/>
      <c r="E9" s="12">
        <v>87.0211909740569</v>
      </c>
      <c r="F9" s="3">
        <v>341.64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T9" s="2"/>
    </row>
    <row r="10" s="1" customFormat="1" spans="1:46">
      <c r="A10" s="4" t="s">
        <v>14</v>
      </c>
      <c r="B10" s="5"/>
      <c r="C10" s="3"/>
      <c r="D10" s="3"/>
      <c r="E10" s="12">
        <v>12.6729520013361</v>
      </c>
      <c r="F10" s="3">
        <v>341.64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T10" s="2"/>
    </row>
    <row r="11" s="1" customFormat="1" spans="1:46">
      <c r="A11" s="4" t="s">
        <v>15</v>
      </c>
      <c r="B11" s="5"/>
      <c r="C11" s="3"/>
      <c r="D11" s="3"/>
      <c r="E11" s="12">
        <v>16.4199463769576</v>
      </c>
      <c r="F11" s="3">
        <v>910.8575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T11" s="2"/>
    </row>
    <row r="12" s="1" customFormat="1" spans="8:46"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spans="46:46">
      <c r="AT13" s="2"/>
    </row>
    <row r="14" s="1" customFormat="1" spans="1:46">
      <c r="A14" s="13" t="s">
        <v>16</v>
      </c>
      <c r="B14" s="13" t="s">
        <v>17</v>
      </c>
      <c r="C14" s="13">
        <v>308.16</v>
      </c>
      <c r="D14" s="13"/>
      <c r="E14" s="13"/>
      <c r="F14" s="13"/>
      <c r="G14" s="14" t="s">
        <v>18</v>
      </c>
      <c r="H14" s="14" t="s">
        <v>19</v>
      </c>
      <c r="I14" s="14">
        <f>AV38+AV53+BB69+AY85+AY101+BB101+AY116+AG69</f>
        <v>37308432.4471019</v>
      </c>
      <c r="J14" s="14" t="s">
        <v>20</v>
      </c>
      <c r="K14" s="14">
        <f>I14/(10000*1000)</f>
        <v>3.73084324471019</v>
      </c>
      <c r="L14" s="14" t="s">
        <v>21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13" t="s">
        <v>22</v>
      </c>
      <c r="B15" s="13" t="s">
        <v>17</v>
      </c>
      <c r="C15" s="13"/>
      <c r="D15" s="13"/>
      <c r="E15" s="13"/>
      <c r="F15" s="13"/>
      <c r="G15" s="14"/>
      <c r="H15" s="14" t="s">
        <v>23</v>
      </c>
      <c r="I15" s="14">
        <v>59464640.1928037</v>
      </c>
      <c r="J15" s="14" t="s">
        <v>20</v>
      </c>
      <c r="K15" s="14">
        <f>I15/(10000*1000)</f>
        <v>5.94646401928037</v>
      </c>
      <c r="L15" s="14" t="s">
        <v>21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13" t="s">
        <v>24</v>
      </c>
      <c r="B16" s="13" t="s">
        <v>25</v>
      </c>
      <c r="C16" s="13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13" t="s">
        <v>26</v>
      </c>
      <c r="B17" s="13" t="s">
        <v>27</v>
      </c>
      <c r="C17" s="13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29</v>
      </c>
      <c r="AT17" s="2"/>
    </row>
    <row r="18" s="1" customFormat="1" spans="1:46">
      <c r="A18" s="13" t="s">
        <v>30</v>
      </c>
      <c r="B18" s="13" t="s">
        <v>31</v>
      </c>
      <c r="C18" s="13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13" t="s">
        <v>33</v>
      </c>
      <c r="B19" s="13" t="s">
        <v>31</v>
      </c>
      <c r="C19" s="13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13" t="s">
        <v>36</v>
      </c>
      <c r="B20" s="13" t="s">
        <v>37</v>
      </c>
      <c r="C20" s="13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13" t="s">
        <v>38</v>
      </c>
      <c r="B21" s="13" t="s">
        <v>39</v>
      </c>
      <c r="C21" s="13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13" t="s">
        <v>40</v>
      </c>
      <c r="B22" s="13" t="s">
        <v>35</v>
      </c>
      <c r="C22" s="13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13" t="s">
        <v>41</v>
      </c>
      <c r="B23" s="13" t="s">
        <v>42</v>
      </c>
      <c r="C23" s="13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4" t="s">
        <v>43</v>
      </c>
      <c r="T25" s="24"/>
      <c r="U25" s="24"/>
      <c r="V25" s="24" t="s">
        <v>44</v>
      </c>
      <c r="W25" s="24"/>
      <c r="X25" s="24"/>
      <c r="Y25" s="24" t="s">
        <v>45</v>
      </c>
      <c r="Z25" s="24"/>
      <c r="AA25" s="24"/>
      <c r="AB25" s="24" t="s">
        <v>46</v>
      </c>
      <c r="AC25" s="24"/>
      <c r="AD25" s="24"/>
      <c r="AE25" s="24" t="s">
        <v>47</v>
      </c>
      <c r="AF25" s="24"/>
      <c r="AG25" s="24"/>
      <c r="AH25" s="24" t="s">
        <v>48</v>
      </c>
      <c r="AI25" s="24"/>
      <c r="AJ25" s="24"/>
      <c r="AK25" s="32" t="s">
        <v>49</v>
      </c>
      <c r="AL25" s="33"/>
      <c r="AM25" s="34"/>
      <c r="AN25" s="24" t="s">
        <v>50</v>
      </c>
      <c r="AO25" s="24"/>
      <c r="AP25" s="24"/>
      <c r="AT25" s="2"/>
    </row>
    <row r="26" s="1" customFormat="1" spans="1:47">
      <c r="A26" s="15" t="s">
        <v>4</v>
      </c>
      <c r="B26" s="15"/>
      <c r="C26" s="16" t="s">
        <v>51</v>
      </c>
      <c r="D26" s="16" t="s">
        <v>52</v>
      </c>
      <c r="E26" s="16" t="s">
        <v>53</v>
      </c>
      <c r="F26" s="16" t="s">
        <v>54</v>
      </c>
      <c r="G26" s="13" t="s">
        <v>51</v>
      </c>
      <c r="H26" s="13" t="s">
        <v>53</v>
      </c>
      <c r="I26" s="13" t="s">
        <v>55</v>
      </c>
      <c r="J26" s="13" t="s">
        <v>56</v>
      </c>
      <c r="K26" s="23" t="s">
        <v>57</v>
      </c>
      <c r="L26" s="23" t="s">
        <v>58</v>
      </c>
      <c r="M26" s="13" t="s">
        <v>59</v>
      </c>
      <c r="N26" s="23" t="s">
        <v>60</v>
      </c>
      <c r="O26" s="13" t="s">
        <v>61</v>
      </c>
      <c r="P26" s="13" t="s">
        <v>62</v>
      </c>
      <c r="Q26" s="23" t="s">
        <v>63</v>
      </c>
      <c r="R26" s="23" t="s">
        <v>64</v>
      </c>
      <c r="S26" s="4" t="s">
        <v>65</v>
      </c>
      <c r="T26" s="3" t="s">
        <v>66</v>
      </c>
      <c r="U26" s="3"/>
      <c r="V26" s="4" t="s">
        <v>65</v>
      </c>
      <c r="W26" s="3" t="s">
        <v>66</v>
      </c>
      <c r="X26" s="3"/>
      <c r="Y26" s="4" t="s">
        <v>65</v>
      </c>
      <c r="Z26" s="3" t="s">
        <v>66</v>
      </c>
      <c r="AA26" s="3"/>
      <c r="AB26" s="4" t="s">
        <v>65</v>
      </c>
      <c r="AC26" s="3" t="s">
        <v>66</v>
      </c>
      <c r="AD26" s="3"/>
      <c r="AE26" s="4" t="s">
        <v>65</v>
      </c>
      <c r="AF26" s="3" t="s">
        <v>66</v>
      </c>
      <c r="AG26" s="3"/>
      <c r="AH26" s="4" t="s">
        <v>65</v>
      </c>
      <c r="AI26" s="3" t="s">
        <v>66</v>
      </c>
      <c r="AJ26" s="3"/>
      <c r="AK26" s="4" t="s">
        <v>65</v>
      </c>
      <c r="AL26" s="3" t="s">
        <v>66</v>
      </c>
      <c r="AM26" s="3"/>
      <c r="AN26" s="35" t="s">
        <v>65</v>
      </c>
      <c r="AO26" s="35" t="s">
        <v>66</v>
      </c>
      <c r="AP26" s="35"/>
      <c r="AQ26" s="1" t="s">
        <v>67</v>
      </c>
      <c r="AR26" s="1" t="s">
        <v>68</v>
      </c>
      <c r="AS26" s="1" t="s">
        <v>36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1282.9875</v>
      </c>
      <c r="C27" s="16" t="s">
        <v>72</v>
      </c>
      <c r="D27" s="17">
        <v>-2</v>
      </c>
      <c r="E27" s="16"/>
      <c r="F27" s="16"/>
      <c r="G27" s="13">
        <v>1</v>
      </c>
      <c r="H27" s="18">
        <f t="shared" ref="H27:H38" si="0">E28</f>
        <v>-2</v>
      </c>
      <c r="I27" s="18">
        <f t="shared" ref="I27:I38" si="1">H27+273.15</f>
        <v>271.15</v>
      </c>
      <c r="J27" s="18">
        <f t="shared" ref="J27:J38" si="2">EXP(($C$16*(I27-$C$14))/($C$17*I27*$C$14))</f>
        <v>0.0133973643023479</v>
      </c>
      <c r="K27" s="18">
        <f t="shared" ref="K27:K38" si="3">$B$27/12</f>
        <v>106.915625</v>
      </c>
      <c r="L27" s="18">
        <f t="shared" ref="L27:L38" si="4">K27*$B$28/100</f>
        <v>1.06915625</v>
      </c>
      <c r="M27" s="13" t="s">
        <v>73</v>
      </c>
      <c r="N27" s="13"/>
      <c r="O27" s="18">
        <f>L27</f>
        <v>1.06915625</v>
      </c>
      <c r="P27" s="18">
        <f t="shared" ref="P27:P38" si="5">O27*J27</f>
        <v>0.0143238757773821</v>
      </c>
      <c r="Q27" s="25">
        <f t="shared" ref="Q27:Q38" si="6">P27*$B$29</f>
        <v>0.00343773018657171</v>
      </c>
      <c r="R27" s="18">
        <f t="shared" ref="R27:R38" si="7">L27*$B$29</f>
        <v>0.2565975</v>
      </c>
      <c r="S27" s="26">
        <f t="shared" ref="S27:S38" si="8">Q27/R27</f>
        <v>0.0133973643023479</v>
      </c>
      <c r="T27" s="3">
        <v>0.01</v>
      </c>
      <c r="U27" s="27">
        <f t="shared" ref="U27:U38" si="9">S27*T27</f>
        <v>0.000133973643023479</v>
      </c>
      <c r="V27" s="26"/>
      <c r="W27" s="3"/>
      <c r="X27" s="27"/>
      <c r="Y27" s="29">
        <v>0.02</v>
      </c>
      <c r="Z27" s="3">
        <v>0.21</v>
      </c>
      <c r="AA27" s="28">
        <f t="shared" ref="AA27:AA38" si="10">Y27*Z27</f>
        <v>0.0042</v>
      </c>
      <c r="AB27" s="3">
        <v>0.01</v>
      </c>
      <c r="AC27" s="3">
        <v>0.29</v>
      </c>
      <c r="AD27" s="28">
        <f t="shared" ref="AD27:AD38" si="11">AB27*AC27</f>
        <v>0.0029</v>
      </c>
      <c r="AE27" s="26"/>
      <c r="AF27" s="3"/>
      <c r="AG27" s="27"/>
      <c r="AH27" s="26"/>
      <c r="AI27" s="3"/>
      <c r="AJ27" s="27"/>
      <c r="AK27" s="1">
        <v>0.1</v>
      </c>
      <c r="AL27" s="28">
        <v>0.11</v>
      </c>
      <c r="AM27" s="28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0.0220339736430235</v>
      </c>
      <c r="AR27" s="30">
        <f t="shared" ref="AR27:AR38" si="15">$B$27/12</f>
        <v>106.915625</v>
      </c>
      <c r="AS27" s="1">
        <f t="shared" ref="AS27:AS38" si="16">$B$29</f>
        <v>0.24</v>
      </c>
      <c r="AT27" s="2">
        <f>$E$2/12</f>
        <v>82.3225236089721</v>
      </c>
      <c r="AU27" s="1">
        <f t="shared" ref="AU27:AU38" si="17">AT27*10000*AS27*0.67*AR27*AQ27</f>
        <v>311844.956383259</v>
      </c>
    </row>
    <row r="28" s="1" customFormat="1" spans="1:47">
      <c r="A28" s="13" t="s">
        <v>74</v>
      </c>
      <c r="B28" s="13">
        <v>1</v>
      </c>
      <c r="C28" s="16">
        <v>1</v>
      </c>
      <c r="D28" s="19">
        <v>-2.65987096774194</v>
      </c>
      <c r="E28" s="20">
        <f t="shared" ref="E28:E39" si="18">D27</f>
        <v>-2</v>
      </c>
      <c r="F28" s="16" t="s">
        <v>73</v>
      </c>
      <c r="G28" s="13">
        <v>2</v>
      </c>
      <c r="H28" s="18">
        <f t="shared" si="0"/>
        <v>-2.65987096774194</v>
      </c>
      <c r="I28" s="18">
        <f t="shared" si="1"/>
        <v>270.490129032258</v>
      </c>
      <c r="J28" s="18">
        <f t="shared" si="2"/>
        <v>0.0122736666838725</v>
      </c>
      <c r="K28" s="18">
        <f t="shared" si="3"/>
        <v>106.915625</v>
      </c>
      <c r="L28" s="18">
        <f t="shared" si="4"/>
        <v>1.06915625</v>
      </c>
      <c r="M28" s="13" t="s">
        <v>73</v>
      </c>
      <c r="N28" s="13"/>
      <c r="O28" s="18">
        <f t="shared" ref="O28:O38" si="19">L28+O27-P27-N28</f>
        <v>2.12398862422262</v>
      </c>
      <c r="P28" s="18">
        <f t="shared" si="5"/>
        <v>0.0260691284140453</v>
      </c>
      <c r="Q28" s="25">
        <f t="shared" si="6"/>
        <v>0.00625659081937088</v>
      </c>
      <c r="R28" s="18">
        <f t="shared" si="7"/>
        <v>0.2565975</v>
      </c>
      <c r="S28" s="26">
        <f t="shared" si="8"/>
        <v>0.0243828985838556</v>
      </c>
      <c r="T28" s="3">
        <v>0.01</v>
      </c>
      <c r="U28" s="27">
        <f t="shared" si="9"/>
        <v>0.000243828985838556</v>
      </c>
      <c r="V28" s="26"/>
      <c r="W28" s="3"/>
      <c r="X28" s="27"/>
      <c r="Y28" s="29">
        <v>0.02</v>
      </c>
      <c r="Z28" s="3">
        <v>0.21</v>
      </c>
      <c r="AA28" s="28">
        <f t="shared" si="10"/>
        <v>0.0042</v>
      </c>
      <c r="AB28" s="3">
        <v>0.01</v>
      </c>
      <c r="AC28" s="3">
        <v>0.29</v>
      </c>
      <c r="AD28" s="28">
        <f t="shared" si="11"/>
        <v>0.0029</v>
      </c>
      <c r="AE28" s="26"/>
      <c r="AF28" s="3"/>
      <c r="AG28" s="27"/>
      <c r="AH28" s="26"/>
      <c r="AI28" s="3"/>
      <c r="AJ28" s="27"/>
      <c r="AK28" s="28">
        <v>0.1</v>
      </c>
      <c r="AL28" s="28">
        <v>0.11</v>
      </c>
      <c r="AM28" s="28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0.0221438289858386</v>
      </c>
      <c r="AR28" s="30">
        <f t="shared" si="15"/>
        <v>106.915625</v>
      </c>
      <c r="AS28" s="1">
        <f t="shared" si="16"/>
        <v>0.24</v>
      </c>
      <c r="AT28" s="2">
        <f t="shared" ref="AT28:AT38" si="20">$E$2/12</f>
        <v>82.3225236089721</v>
      </c>
      <c r="AU28" s="1">
        <f t="shared" si="17"/>
        <v>313399.729713918</v>
      </c>
    </row>
    <row r="29" s="1" customFormat="1" spans="1:47">
      <c r="A29" s="13" t="s">
        <v>36</v>
      </c>
      <c r="B29" s="13">
        <v>0.24</v>
      </c>
      <c r="C29" s="16">
        <v>2</v>
      </c>
      <c r="D29" s="21">
        <v>-3.24807142857143</v>
      </c>
      <c r="E29" s="20">
        <f t="shared" si="18"/>
        <v>-2.65987096774194</v>
      </c>
      <c r="F29" s="16" t="s">
        <v>73</v>
      </c>
      <c r="G29" s="13">
        <v>3</v>
      </c>
      <c r="H29" s="18">
        <f t="shared" si="0"/>
        <v>-3.24807142857143</v>
      </c>
      <c r="I29" s="18">
        <f t="shared" si="1"/>
        <v>269.901928571429</v>
      </c>
      <c r="J29" s="18">
        <f t="shared" si="2"/>
        <v>0.011347616421092</v>
      </c>
      <c r="K29" s="18">
        <f t="shared" si="3"/>
        <v>106.915625</v>
      </c>
      <c r="L29" s="18">
        <f t="shared" si="4"/>
        <v>1.06915625</v>
      </c>
      <c r="M29" s="13" t="s">
        <v>73</v>
      </c>
      <c r="N29" s="13"/>
      <c r="O29" s="18">
        <f t="shared" si="19"/>
        <v>3.16707574580857</v>
      </c>
      <c r="P29" s="18">
        <f t="shared" si="5"/>
        <v>0.0359387607399795</v>
      </c>
      <c r="Q29" s="25">
        <f t="shared" si="6"/>
        <v>0.00862530257759509</v>
      </c>
      <c r="R29" s="18">
        <f t="shared" si="7"/>
        <v>0.2565975</v>
      </c>
      <c r="S29" s="26">
        <f t="shared" si="8"/>
        <v>0.0336141333317553</v>
      </c>
      <c r="T29" s="3">
        <v>0.01</v>
      </c>
      <c r="U29" s="27">
        <f t="shared" si="9"/>
        <v>0.000336141333317553</v>
      </c>
      <c r="V29" s="26"/>
      <c r="W29" s="3"/>
      <c r="X29" s="27"/>
      <c r="Y29" s="29">
        <v>0.02</v>
      </c>
      <c r="Z29" s="3">
        <v>0.21</v>
      </c>
      <c r="AA29" s="28">
        <f t="shared" si="10"/>
        <v>0.0042</v>
      </c>
      <c r="AB29" s="3">
        <v>0.01</v>
      </c>
      <c r="AC29" s="3">
        <v>0.29</v>
      </c>
      <c r="AD29" s="28">
        <f t="shared" si="11"/>
        <v>0.0029</v>
      </c>
      <c r="AE29" s="26"/>
      <c r="AF29" s="3"/>
      <c r="AG29" s="27"/>
      <c r="AH29" s="26"/>
      <c r="AI29" s="3"/>
      <c r="AJ29" s="27"/>
      <c r="AK29" s="1">
        <v>0.1</v>
      </c>
      <c r="AL29" s="28">
        <v>0.11</v>
      </c>
      <c r="AM29" s="28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0.0222361413333176</v>
      </c>
      <c r="AR29" s="30">
        <f t="shared" si="15"/>
        <v>106.915625</v>
      </c>
      <c r="AS29" s="1">
        <f t="shared" si="16"/>
        <v>0.24</v>
      </c>
      <c r="AT29" s="2">
        <f t="shared" si="20"/>
        <v>82.3225236089721</v>
      </c>
      <c r="AU29" s="1">
        <f t="shared" si="17"/>
        <v>314706.218522501</v>
      </c>
    </row>
    <row r="30" s="1" customFormat="1" spans="1:47">
      <c r="A30" s="13"/>
      <c r="B30" s="13"/>
      <c r="C30" s="16">
        <v>3</v>
      </c>
      <c r="D30" s="21">
        <v>-1.83235483870968</v>
      </c>
      <c r="E30" s="20">
        <f t="shared" si="18"/>
        <v>-3.24807142857143</v>
      </c>
      <c r="F30" s="16" t="s">
        <v>73</v>
      </c>
      <c r="G30" s="13">
        <v>4</v>
      </c>
      <c r="H30" s="18">
        <f t="shared" si="0"/>
        <v>-1.83235483870968</v>
      </c>
      <c r="I30" s="18">
        <f t="shared" si="1"/>
        <v>271.31764516129</v>
      </c>
      <c r="J30" s="18">
        <f t="shared" si="2"/>
        <v>0.0136979480459929</v>
      </c>
      <c r="K30" s="18">
        <f t="shared" si="3"/>
        <v>106.915625</v>
      </c>
      <c r="L30" s="18">
        <f t="shared" si="4"/>
        <v>1.06915625</v>
      </c>
      <c r="M30" s="13" t="s">
        <v>73</v>
      </c>
      <c r="N30" s="13"/>
      <c r="O30" s="18">
        <f t="shared" si="19"/>
        <v>4.20029323506859</v>
      </c>
      <c r="P30" s="18">
        <f t="shared" si="5"/>
        <v>0.057535398511905</v>
      </c>
      <c r="Q30" s="25">
        <f t="shared" si="6"/>
        <v>0.0138084956428572</v>
      </c>
      <c r="R30" s="18">
        <f t="shared" si="7"/>
        <v>0.2565975</v>
      </c>
      <c r="S30" s="26">
        <f t="shared" si="8"/>
        <v>0.053813835453803</v>
      </c>
      <c r="T30" s="3">
        <v>0.01</v>
      </c>
      <c r="U30" s="27">
        <f t="shared" si="9"/>
        <v>0.00053813835453803</v>
      </c>
      <c r="V30" s="26"/>
      <c r="W30" s="3"/>
      <c r="X30" s="27"/>
      <c r="Y30" s="29">
        <v>0.02</v>
      </c>
      <c r="Z30" s="3">
        <v>0.21</v>
      </c>
      <c r="AA30" s="28">
        <f t="shared" si="10"/>
        <v>0.0042</v>
      </c>
      <c r="AB30" s="3">
        <v>0.01</v>
      </c>
      <c r="AC30" s="3">
        <v>0.29</v>
      </c>
      <c r="AD30" s="28">
        <f t="shared" si="11"/>
        <v>0.0029</v>
      </c>
      <c r="AE30" s="26"/>
      <c r="AF30" s="3"/>
      <c r="AG30" s="27"/>
      <c r="AH30" s="26"/>
      <c r="AI30" s="3"/>
      <c r="AJ30" s="27"/>
      <c r="AK30" s="28">
        <v>0.1</v>
      </c>
      <c r="AL30" s="28">
        <v>0.11</v>
      </c>
      <c r="AM30" s="28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0.022438138354538</v>
      </c>
      <c r="AR30" s="30">
        <f t="shared" si="15"/>
        <v>106.915625</v>
      </c>
      <c r="AS30" s="1">
        <f t="shared" si="16"/>
        <v>0.24</v>
      </c>
      <c r="AT30" s="2">
        <f t="shared" si="20"/>
        <v>82.3225236089721</v>
      </c>
      <c r="AU30" s="1">
        <f t="shared" si="17"/>
        <v>317565.06519685</v>
      </c>
    </row>
    <row r="31" s="1" customFormat="1" spans="1:47">
      <c r="A31" s="13"/>
      <c r="B31" s="13"/>
      <c r="C31" s="16">
        <v>4</v>
      </c>
      <c r="D31" s="21">
        <v>4.7774</v>
      </c>
      <c r="E31" s="20">
        <f t="shared" si="18"/>
        <v>-1.83235483870968</v>
      </c>
      <c r="F31" s="16" t="s">
        <v>73</v>
      </c>
      <c r="G31" s="13">
        <v>5</v>
      </c>
      <c r="H31" s="18">
        <f t="shared" si="0"/>
        <v>4.7774</v>
      </c>
      <c r="I31" s="18">
        <f t="shared" si="1"/>
        <v>277.9274</v>
      </c>
      <c r="J31" s="18">
        <f t="shared" si="2"/>
        <v>0.0321599801925225</v>
      </c>
      <c r="K31" s="18">
        <f t="shared" si="3"/>
        <v>106.915625</v>
      </c>
      <c r="L31" s="18">
        <f t="shared" si="4"/>
        <v>1.06915625</v>
      </c>
      <c r="M31" s="13" t="s">
        <v>75</v>
      </c>
      <c r="N31" s="18">
        <f>(O30-P30)*C22/100</f>
        <v>3.93561994472885</v>
      </c>
      <c r="O31" s="18">
        <f t="shared" si="19"/>
        <v>1.27629414182783</v>
      </c>
      <c r="P31" s="18">
        <f t="shared" si="5"/>
        <v>0.0410455943210156</v>
      </c>
      <c r="Q31" s="25">
        <f t="shared" si="6"/>
        <v>0.00985094263704376</v>
      </c>
      <c r="R31" s="18">
        <f t="shared" si="7"/>
        <v>0.2565975</v>
      </c>
      <c r="S31" s="26">
        <f t="shared" si="8"/>
        <v>0.0383906415185018</v>
      </c>
      <c r="T31" s="3">
        <v>0.01</v>
      </c>
      <c r="U31" s="27">
        <f t="shared" si="9"/>
        <v>0.000383906415185018</v>
      </c>
      <c r="V31" s="26"/>
      <c r="W31" s="3"/>
      <c r="X31" s="27"/>
      <c r="Y31" s="29">
        <v>0.04</v>
      </c>
      <c r="Z31" s="3">
        <v>0.21</v>
      </c>
      <c r="AA31" s="28">
        <f t="shared" si="10"/>
        <v>0.0084</v>
      </c>
      <c r="AB31" s="3">
        <v>0.015</v>
      </c>
      <c r="AC31" s="3">
        <v>0.29</v>
      </c>
      <c r="AD31" s="28">
        <f t="shared" si="11"/>
        <v>0.00435</v>
      </c>
      <c r="AE31" s="26"/>
      <c r="AF31" s="3"/>
      <c r="AG31" s="27"/>
      <c r="AH31" s="26"/>
      <c r="AI31" s="3"/>
      <c r="AJ31" s="27"/>
      <c r="AK31" s="1">
        <v>0.1</v>
      </c>
      <c r="AL31" s="28">
        <v>0.11</v>
      </c>
      <c r="AM31" s="28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0.029833906415185</v>
      </c>
      <c r="AR31" s="30">
        <f t="shared" si="15"/>
        <v>106.915625</v>
      </c>
      <c r="AS31" s="1">
        <f t="shared" si="16"/>
        <v>0.24</v>
      </c>
      <c r="AT31" s="2">
        <f t="shared" si="20"/>
        <v>82.3225236089721</v>
      </c>
      <c r="AU31" s="1">
        <f t="shared" si="17"/>
        <v>422236.742020036</v>
      </c>
    </row>
    <row r="32" s="1" customFormat="1" spans="1:47">
      <c r="A32" s="13"/>
      <c r="B32" s="13"/>
      <c r="C32" s="16">
        <v>5</v>
      </c>
      <c r="D32" s="21">
        <v>9.30696774193548</v>
      </c>
      <c r="E32" s="20">
        <f t="shared" si="18"/>
        <v>4.7774</v>
      </c>
      <c r="F32" s="16" t="s">
        <v>75</v>
      </c>
      <c r="G32" s="13">
        <v>6</v>
      </c>
      <c r="H32" s="18">
        <f t="shared" si="0"/>
        <v>9.30696774193548</v>
      </c>
      <c r="I32" s="18">
        <f t="shared" si="1"/>
        <v>282.456967741935</v>
      </c>
      <c r="J32" s="18">
        <f t="shared" si="2"/>
        <v>0.056403547413997</v>
      </c>
      <c r="K32" s="18">
        <f t="shared" si="3"/>
        <v>106.915625</v>
      </c>
      <c r="L32" s="18">
        <f t="shared" si="4"/>
        <v>1.06915625</v>
      </c>
      <c r="M32" s="13" t="s">
        <v>73</v>
      </c>
      <c r="N32" s="13"/>
      <c r="O32" s="18">
        <f t="shared" si="19"/>
        <v>2.30440479750682</v>
      </c>
      <c r="P32" s="18">
        <f t="shared" si="5"/>
        <v>0.129976605257218</v>
      </c>
      <c r="Q32" s="25">
        <f t="shared" si="6"/>
        <v>0.0311943852617323</v>
      </c>
      <c r="R32" s="18">
        <f t="shared" si="7"/>
        <v>0.2565975</v>
      </c>
      <c r="S32" s="26">
        <f t="shared" si="8"/>
        <v>0.121569326520065</v>
      </c>
      <c r="T32" s="3">
        <v>0.01</v>
      </c>
      <c r="U32" s="27">
        <f t="shared" si="9"/>
        <v>0.00121569326520065</v>
      </c>
      <c r="V32" s="26"/>
      <c r="W32" s="3"/>
      <c r="X32" s="27"/>
      <c r="Y32" s="29">
        <v>0.04</v>
      </c>
      <c r="Z32" s="3">
        <v>0.21</v>
      </c>
      <c r="AA32" s="28">
        <f t="shared" si="10"/>
        <v>0.0084</v>
      </c>
      <c r="AB32" s="3">
        <v>0.015</v>
      </c>
      <c r="AC32" s="3">
        <v>0.29</v>
      </c>
      <c r="AD32" s="28">
        <f t="shared" si="11"/>
        <v>0.00435</v>
      </c>
      <c r="AE32" s="26"/>
      <c r="AF32" s="3"/>
      <c r="AG32" s="27"/>
      <c r="AH32" s="26"/>
      <c r="AI32" s="3"/>
      <c r="AJ32" s="27"/>
      <c r="AK32" s="28">
        <v>0.1</v>
      </c>
      <c r="AL32" s="28">
        <v>0.11</v>
      </c>
      <c r="AM32" s="28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0.0306656932652006</v>
      </c>
      <c r="AR32" s="30">
        <f t="shared" si="15"/>
        <v>106.915625</v>
      </c>
      <c r="AS32" s="1">
        <f t="shared" si="16"/>
        <v>0.24</v>
      </c>
      <c r="AT32" s="2">
        <f t="shared" si="20"/>
        <v>82.3225236089721</v>
      </c>
      <c r="AU32" s="1">
        <f t="shared" si="17"/>
        <v>434008.9506178</v>
      </c>
    </row>
    <row r="33" s="1" customFormat="1" spans="1:47">
      <c r="A33" s="13"/>
      <c r="B33" s="13"/>
      <c r="C33" s="16">
        <v>6</v>
      </c>
      <c r="D33" s="21">
        <v>14.6938333333333</v>
      </c>
      <c r="E33" s="20">
        <f t="shared" si="18"/>
        <v>9.30696774193548</v>
      </c>
      <c r="F33" s="16" t="s">
        <v>73</v>
      </c>
      <c r="G33" s="13">
        <v>7</v>
      </c>
      <c r="H33" s="18">
        <f t="shared" si="0"/>
        <v>14.6938333333333</v>
      </c>
      <c r="I33" s="18">
        <f t="shared" si="1"/>
        <v>287.843833333333</v>
      </c>
      <c r="J33" s="18">
        <f t="shared" si="2"/>
        <v>0.107517678572338</v>
      </c>
      <c r="K33" s="18">
        <f t="shared" si="3"/>
        <v>106.915625</v>
      </c>
      <c r="L33" s="18">
        <f t="shared" si="4"/>
        <v>1.06915625</v>
      </c>
      <c r="M33" s="13" t="s">
        <v>73</v>
      </c>
      <c r="N33" s="13"/>
      <c r="O33" s="18">
        <f t="shared" si="19"/>
        <v>3.2435844422496</v>
      </c>
      <c r="P33" s="18">
        <f t="shared" si="5"/>
        <v>0.348742669484029</v>
      </c>
      <c r="Q33" s="25">
        <f t="shared" si="6"/>
        <v>0.0836982406761669</v>
      </c>
      <c r="R33" s="18">
        <f t="shared" si="7"/>
        <v>0.2565975</v>
      </c>
      <c r="S33" s="26">
        <f t="shared" si="8"/>
        <v>0.326184942083095</v>
      </c>
      <c r="T33" s="3">
        <v>0.01</v>
      </c>
      <c r="U33" s="27">
        <f t="shared" si="9"/>
        <v>0.00326184942083095</v>
      </c>
      <c r="V33" s="26"/>
      <c r="W33" s="3"/>
      <c r="X33" s="27"/>
      <c r="Y33" s="29">
        <v>0.04</v>
      </c>
      <c r="Z33" s="3">
        <v>0.21</v>
      </c>
      <c r="AA33" s="28">
        <f t="shared" si="10"/>
        <v>0.0084</v>
      </c>
      <c r="AB33" s="3">
        <v>0.015</v>
      </c>
      <c r="AC33" s="3">
        <v>0.29</v>
      </c>
      <c r="AD33" s="28">
        <f t="shared" si="11"/>
        <v>0.00435</v>
      </c>
      <c r="AE33" s="26"/>
      <c r="AF33" s="3"/>
      <c r="AG33" s="27"/>
      <c r="AH33" s="26"/>
      <c r="AI33" s="3"/>
      <c r="AJ33" s="27"/>
      <c r="AK33" s="1">
        <v>0.1</v>
      </c>
      <c r="AL33" s="28">
        <v>0.11</v>
      </c>
      <c r="AM33" s="28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0.0327118494208309</v>
      </c>
      <c r="AR33" s="30">
        <f t="shared" si="15"/>
        <v>106.915625</v>
      </c>
      <c r="AS33" s="1">
        <f t="shared" si="16"/>
        <v>0.24</v>
      </c>
      <c r="AT33" s="2">
        <f t="shared" si="20"/>
        <v>82.3225236089721</v>
      </c>
      <c r="AU33" s="1">
        <f t="shared" si="17"/>
        <v>462968.024793143</v>
      </c>
    </row>
    <row r="34" s="1" customFormat="1" spans="1:47">
      <c r="A34" s="13"/>
      <c r="B34" s="13"/>
      <c r="C34" s="16">
        <v>7</v>
      </c>
      <c r="D34" s="21">
        <v>19.2807419354839</v>
      </c>
      <c r="E34" s="20">
        <f t="shared" si="18"/>
        <v>14.6938333333333</v>
      </c>
      <c r="F34" s="16" t="s">
        <v>73</v>
      </c>
      <c r="G34" s="13">
        <v>8</v>
      </c>
      <c r="H34" s="18">
        <f t="shared" si="0"/>
        <v>19.2807419354839</v>
      </c>
      <c r="I34" s="18">
        <f t="shared" si="1"/>
        <v>292.430741935484</v>
      </c>
      <c r="J34" s="18">
        <f t="shared" si="2"/>
        <v>0.182772355362063</v>
      </c>
      <c r="K34" s="18">
        <f t="shared" si="3"/>
        <v>106.915625</v>
      </c>
      <c r="L34" s="18">
        <f t="shared" si="4"/>
        <v>1.06915625</v>
      </c>
      <c r="M34" s="13" t="s">
        <v>73</v>
      </c>
      <c r="N34" s="13"/>
      <c r="O34" s="18">
        <f t="shared" si="19"/>
        <v>3.96399802276557</v>
      </c>
      <c r="P34" s="18">
        <f t="shared" si="5"/>
        <v>0.724509255271424</v>
      </c>
      <c r="Q34" s="25">
        <f t="shared" si="6"/>
        <v>0.173882221265142</v>
      </c>
      <c r="R34" s="18">
        <f t="shared" si="7"/>
        <v>0.2565975</v>
      </c>
      <c r="S34" s="26">
        <f t="shared" si="8"/>
        <v>0.677645812079782</v>
      </c>
      <c r="T34" s="3">
        <v>0.01</v>
      </c>
      <c r="U34" s="27">
        <f t="shared" si="9"/>
        <v>0.00677645812079782</v>
      </c>
      <c r="V34" s="26"/>
      <c r="W34" s="3"/>
      <c r="X34" s="27"/>
      <c r="Y34" s="29">
        <v>0.04</v>
      </c>
      <c r="Z34" s="3">
        <v>0.21</v>
      </c>
      <c r="AA34" s="28">
        <f t="shared" si="10"/>
        <v>0.0084</v>
      </c>
      <c r="AB34" s="3">
        <v>0.015</v>
      </c>
      <c r="AC34" s="3">
        <v>0.29</v>
      </c>
      <c r="AD34" s="28">
        <f t="shared" si="11"/>
        <v>0.00435</v>
      </c>
      <c r="AE34" s="26"/>
      <c r="AF34" s="3"/>
      <c r="AG34" s="27"/>
      <c r="AH34" s="26"/>
      <c r="AI34" s="3"/>
      <c r="AJ34" s="27"/>
      <c r="AK34" s="28">
        <v>0.1</v>
      </c>
      <c r="AL34" s="28">
        <v>0.11</v>
      </c>
      <c r="AM34" s="28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0.0362264581207978</v>
      </c>
      <c r="AR34" s="30">
        <f t="shared" si="15"/>
        <v>106.915625</v>
      </c>
      <c r="AS34" s="1">
        <f t="shared" si="16"/>
        <v>0.24</v>
      </c>
      <c r="AT34" s="2">
        <f t="shared" si="20"/>
        <v>82.3225236089721</v>
      </c>
      <c r="AU34" s="1">
        <f t="shared" si="17"/>
        <v>512709.983030095</v>
      </c>
    </row>
    <row r="35" s="1" customFormat="1" spans="1:47">
      <c r="A35" s="13"/>
      <c r="B35" s="13"/>
      <c r="C35" s="16">
        <v>8</v>
      </c>
      <c r="D35" s="21">
        <v>18.8898709677419</v>
      </c>
      <c r="E35" s="20">
        <f t="shared" si="18"/>
        <v>19.2807419354839</v>
      </c>
      <c r="F35" s="16" t="s">
        <v>73</v>
      </c>
      <c r="G35" s="13">
        <v>9</v>
      </c>
      <c r="H35" s="18">
        <f t="shared" si="0"/>
        <v>18.8898709677419</v>
      </c>
      <c r="I35" s="18">
        <f t="shared" si="1"/>
        <v>292.039870967742</v>
      </c>
      <c r="J35" s="18">
        <f t="shared" si="2"/>
        <v>0.174806113213582</v>
      </c>
      <c r="K35" s="18">
        <f t="shared" si="3"/>
        <v>106.915625</v>
      </c>
      <c r="L35" s="18">
        <f t="shared" si="4"/>
        <v>1.06915625</v>
      </c>
      <c r="M35" s="13" t="s">
        <v>73</v>
      </c>
      <c r="N35" s="13"/>
      <c r="O35" s="18">
        <f t="shared" si="19"/>
        <v>4.30864501749415</v>
      </c>
      <c r="P35" s="18">
        <f t="shared" si="5"/>
        <v>0.753177488725218</v>
      </c>
      <c r="Q35" s="25">
        <f t="shared" si="6"/>
        <v>0.180762597294052</v>
      </c>
      <c r="R35" s="18">
        <f t="shared" si="7"/>
        <v>0.2565975</v>
      </c>
      <c r="S35" s="26">
        <f t="shared" si="8"/>
        <v>0.70445969775252</v>
      </c>
      <c r="T35" s="3">
        <v>0.01</v>
      </c>
      <c r="U35" s="27">
        <f t="shared" si="9"/>
        <v>0.0070445969775252</v>
      </c>
      <c r="V35" s="26"/>
      <c r="W35" s="3"/>
      <c r="X35" s="27"/>
      <c r="Y35" s="29">
        <v>0.04</v>
      </c>
      <c r="Z35" s="3">
        <v>0.21</v>
      </c>
      <c r="AA35" s="28">
        <f t="shared" si="10"/>
        <v>0.0084</v>
      </c>
      <c r="AB35" s="3">
        <v>0.015</v>
      </c>
      <c r="AC35" s="3">
        <v>0.29</v>
      </c>
      <c r="AD35" s="28">
        <f t="shared" si="11"/>
        <v>0.00435</v>
      </c>
      <c r="AE35" s="26"/>
      <c r="AF35" s="3"/>
      <c r="AG35" s="27"/>
      <c r="AH35" s="26"/>
      <c r="AI35" s="3"/>
      <c r="AJ35" s="27"/>
      <c r="AK35" s="1">
        <v>0.1</v>
      </c>
      <c r="AL35" s="28">
        <v>0.11</v>
      </c>
      <c r="AM35" s="28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0.0364945969775252</v>
      </c>
      <c r="AR35" s="30">
        <f t="shared" si="15"/>
        <v>106.915625</v>
      </c>
      <c r="AS35" s="1">
        <f t="shared" si="16"/>
        <v>0.24</v>
      </c>
      <c r="AT35" s="2">
        <f t="shared" si="20"/>
        <v>82.3225236089721</v>
      </c>
      <c r="AU35" s="1">
        <f t="shared" si="17"/>
        <v>516504.929481222</v>
      </c>
    </row>
    <row r="36" s="1" customFormat="1" spans="1:47">
      <c r="A36" s="13"/>
      <c r="B36" s="13"/>
      <c r="C36" s="16">
        <v>9</v>
      </c>
      <c r="D36" s="21">
        <v>16.3375</v>
      </c>
      <c r="E36" s="20">
        <f t="shared" si="18"/>
        <v>18.8898709677419</v>
      </c>
      <c r="F36" s="16" t="s">
        <v>73</v>
      </c>
      <c r="G36" s="13">
        <v>10</v>
      </c>
      <c r="H36" s="18">
        <f t="shared" si="0"/>
        <v>16.3375</v>
      </c>
      <c r="I36" s="18">
        <f t="shared" si="1"/>
        <v>289.4875</v>
      </c>
      <c r="J36" s="18">
        <f t="shared" si="2"/>
        <v>0.130284154590251</v>
      </c>
      <c r="K36" s="18">
        <f t="shared" si="3"/>
        <v>106.915625</v>
      </c>
      <c r="L36" s="18">
        <f t="shared" si="4"/>
        <v>1.06915625</v>
      </c>
      <c r="M36" s="13" t="s">
        <v>73</v>
      </c>
      <c r="N36" s="13"/>
      <c r="O36" s="18">
        <f t="shared" si="19"/>
        <v>4.62462377876893</v>
      </c>
      <c r="P36" s="18">
        <f t="shared" si="5"/>
        <v>0.602515199314882</v>
      </c>
      <c r="Q36" s="25">
        <f t="shared" si="6"/>
        <v>0.144603647835572</v>
      </c>
      <c r="R36" s="18">
        <f t="shared" si="7"/>
        <v>0.2565975</v>
      </c>
      <c r="S36" s="26">
        <f t="shared" si="8"/>
        <v>0.563542699502418</v>
      </c>
      <c r="T36" s="3">
        <v>0.01</v>
      </c>
      <c r="U36" s="27">
        <f t="shared" si="9"/>
        <v>0.00563542699502418</v>
      </c>
      <c r="V36" s="26"/>
      <c r="W36" s="3"/>
      <c r="X36" s="27"/>
      <c r="Y36" s="29">
        <v>0.04</v>
      </c>
      <c r="Z36" s="3">
        <v>0.21</v>
      </c>
      <c r="AA36" s="28">
        <f t="shared" si="10"/>
        <v>0.0084</v>
      </c>
      <c r="AB36" s="3">
        <v>0.015</v>
      </c>
      <c r="AC36" s="3">
        <v>0.29</v>
      </c>
      <c r="AD36" s="28">
        <f t="shared" si="11"/>
        <v>0.00435</v>
      </c>
      <c r="AE36" s="26"/>
      <c r="AF36" s="3"/>
      <c r="AG36" s="27"/>
      <c r="AH36" s="26"/>
      <c r="AI36" s="3"/>
      <c r="AJ36" s="27"/>
      <c r="AK36" s="28">
        <v>0.1</v>
      </c>
      <c r="AL36" s="28">
        <v>0.11</v>
      </c>
      <c r="AM36" s="28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0.0350854269950242</v>
      </c>
      <c r="AR36" s="30">
        <f t="shared" si="15"/>
        <v>106.915625</v>
      </c>
      <c r="AS36" s="1">
        <f t="shared" si="16"/>
        <v>0.24</v>
      </c>
      <c r="AT36" s="2">
        <f t="shared" si="20"/>
        <v>82.3225236089721</v>
      </c>
      <c r="AU36" s="1">
        <f t="shared" si="17"/>
        <v>496561.066479064</v>
      </c>
    </row>
    <row r="37" s="1" customFormat="1" spans="1:47">
      <c r="A37" s="13"/>
      <c r="B37" s="13"/>
      <c r="C37" s="16">
        <v>10</v>
      </c>
      <c r="D37" s="21">
        <v>12.6306774193548</v>
      </c>
      <c r="E37" s="20">
        <f t="shared" si="18"/>
        <v>16.3375</v>
      </c>
      <c r="F37" s="16" t="s">
        <v>73</v>
      </c>
      <c r="G37" s="13">
        <v>11</v>
      </c>
      <c r="H37" s="18">
        <f t="shared" si="0"/>
        <v>12.6306774193548</v>
      </c>
      <c r="I37" s="18">
        <f t="shared" si="1"/>
        <v>285.780677419355</v>
      </c>
      <c r="J37" s="18">
        <f t="shared" si="2"/>
        <v>0.084221340073101</v>
      </c>
      <c r="K37" s="18">
        <f t="shared" si="3"/>
        <v>106.915625</v>
      </c>
      <c r="L37" s="18">
        <f t="shared" si="4"/>
        <v>1.06915625</v>
      </c>
      <c r="M37" s="13" t="s">
        <v>75</v>
      </c>
      <c r="N37" s="18">
        <f>(O36-P36)*C22/100</f>
        <v>3.82100315048134</v>
      </c>
      <c r="O37" s="18">
        <f t="shared" si="19"/>
        <v>1.2702616789727</v>
      </c>
      <c r="P37" s="18">
        <f t="shared" si="5"/>
        <v>0.106983140846588</v>
      </c>
      <c r="Q37" s="25">
        <f t="shared" si="6"/>
        <v>0.0256759538031812</v>
      </c>
      <c r="R37" s="18">
        <f t="shared" si="7"/>
        <v>0.2565975</v>
      </c>
      <c r="S37" s="26">
        <f t="shared" si="8"/>
        <v>0.100063148718055</v>
      </c>
      <c r="T37" s="3">
        <v>0.01</v>
      </c>
      <c r="U37" s="27">
        <f t="shared" si="9"/>
        <v>0.00100063148718055</v>
      </c>
      <c r="V37" s="26"/>
      <c r="W37" s="3"/>
      <c r="X37" s="27"/>
      <c r="Y37" s="29">
        <v>0.04</v>
      </c>
      <c r="Z37" s="3">
        <v>0.21</v>
      </c>
      <c r="AA37" s="28">
        <f t="shared" si="10"/>
        <v>0.0084</v>
      </c>
      <c r="AB37" s="3">
        <v>0.015</v>
      </c>
      <c r="AC37" s="3">
        <v>0.29</v>
      </c>
      <c r="AD37" s="28">
        <f t="shared" si="11"/>
        <v>0.00435</v>
      </c>
      <c r="AE37" s="26"/>
      <c r="AF37" s="3"/>
      <c r="AG37" s="27"/>
      <c r="AH37" s="26"/>
      <c r="AI37" s="3"/>
      <c r="AJ37" s="27"/>
      <c r="AK37" s="1">
        <v>0.1</v>
      </c>
      <c r="AL37" s="28">
        <v>0.11</v>
      </c>
      <c r="AM37" s="28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0.0304506314871806</v>
      </c>
      <c r="AR37" s="30">
        <f t="shared" si="15"/>
        <v>106.915625</v>
      </c>
      <c r="AS37" s="1">
        <f t="shared" si="16"/>
        <v>0.24</v>
      </c>
      <c r="AT37" s="2">
        <f t="shared" si="20"/>
        <v>82.3225236089721</v>
      </c>
      <c r="AU37" s="1">
        <f t="shared" si="17"/>
        <v>430965.199550792</v>
      </c>
    </row>
    <row r="38" s="1" customFormat="1" spans="1:48">
      <c r="A38" s="13"/>
      <c r="B38" s="13"/>
      <c r="C38" s="16">
        <v>11</v>
      </c>
      <c r="D38" s="21">
        <v>5.685</v>
      </c>
      <c r="E38" s="20">
        <f t="shared" si="18"/>
        <v>12.6306774193548</v>
      </c>
      <c r="F38" s="16" t="s">
        <v>75</v>
      </c>
      <c r="G38" s="13">
        <v>12</v>
      </c>
      <c r="H38" s="18">
        <f t="shared" si="0"/>
        <v>5.685</v>
      </c>
      <c r="I38" s="18">
        <f t="shared" si="1"/>
        <v>278.835</v>
      </c>
      <c r="J38" s="18">
        <f t="shared" si="2"/>
        <v>0.0360445655316656</v>
      </c>
      <c r="K38" s="18">
        <f t="shared" si="3"/>
        <v>106.915625</v>
      </c>
      <c r="L38" s="18">
        <f t="shared" si="4"/>
        <v>1.06915625</v>
      </c>
      <c r="M38" s="13" t="s">
        <v>73</v>
      </c>
      <c r="N38" s="13"/>
      <c r="O38" s="18">
        <f t="shared" si="19"/>
        <v>2.23243478812611</v>
      </c>
      <c r="P38" s="18">
        <f t="shared" si="5"/>
        <v>0.0804671420157818</v>
      </c>
      <c r="Q38" s="25">
        <f t="shared" si="6"/>
        <v>0.0193121140837876</v>
      </c>
      <c r="R38" s="18">
        <f t="shared" si="7"/>
        <v>0.2565975</v>
      </c>
      <c r="S38" s="26">
        <f t="shared" si="8"/>
        <v>0.0752622846434109</v>
      </c>
      <c r="T38" s="3">
        <v>0.01</v>
      </c>
      <c r="U38" s="27">
        <f t="shared" si="9"/>
        <v>0.000752622846434109</v>
      </c>
      <c r="V38" s="26"/>
      <c r="W38" s="3"/>
      <c r="X38" s="27"/>
      <c r="Y38" s="29">
        <v>0.04</v>
      </c>
      <c r="Z38" s="3">
        <v>0.21</v>
      </c>
      <c r="AA38" s="28">
        <f t="shared" si="10"/>
        <v>0.0084</v>
      </c>
      <c r="AB38" s="3">
        <v>0.015</v>
      </c>
      <c r="AC38" s="3">
        <v>0.29</v>
      </c>
      <c r="AD38" s="28">
        <f t="shared" si="11"/>
        <v>0.00435</v>
      </c>
      <c r="AE38" s="26"/>
      <c r="AF38" s="3"/>
      <c r="AG38" s="27"/>
      <c r="AH38" s="26"/>
      <c r="AI38" s="3"/>
      <c r="AJ38" s="27"/>
      <c r="AK38" s="28">
        <v>0.1</v>
      </c>
      <c r="AL38" s="28">
        <v>0.11</v>
      </c>
      <c r="AM38" s="28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0.0302026228464341</v>
      </c>
      <c r="AR38" s="30">
        <f t="shared" si="15"/>
        <v>106.915625</v>
      </c>
      <c r="AS38" s="1">
        <f t="shared" si="16"/>
        <v>0.24</v>
      </c>
      <c r="AT38" s="2">
        <f t="shared" si="20"/>
        <v>82.3225236089721</v>
      </c>
      <c r="AU38" s="1">
        <f t="shared" si="17"/>
        <v>427455.15433565</v>
      </c>
      <c r="AV38" s="1">
        <f>SUM(AU27:AU38)</f>
        <v>4960926.02012433</v>
      </c>
    </row>
    <row r="39" s="1" customFormat="1" spans="1:46">
      <c r="A39" s="13"/>
      <c r="B39" s="13"/>
      <c r="C39" s="16">
        <v>12</v>
      </c>
      <c r="D39" s="21">
        <v>2.74483870967742</v>
      </c>
      <c r="E39" s="20">
        <f t="shared" si="18"/>
        <v>5.685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4" t="s">
        <v>43</v>
      </c>
      <c r="T40" s="24"/>
      <c r="U40" s="24"/>
      <c r="V40" s="24" t="s">
        <v>44</v>
      </c>
      <c r="W40" s="24"/>
      <c r="X40" s="24"/>
      <c r="Y40" s="24" t="s">
        <v>45</v>
      </c>
      <c r="Z40" s="24"/>
      <c r="AA40" s="24"/>
      <c r="AB40" s="24" t="s">
        <v>46</v>
      </c>
      <c r="AC40" s="24"/>
      <c r="AD40" s="24"/>
      <c r="AE40" s="24" t="s">
        <v>47</v>
      </c>
      <c r="AF40" s="24"/>
      <c r="AG40" s="24"/>
      <c r="AH40" s="24" t="s">
        <v>48</v>
      </c>
      <c r="AI40" s="24"/>
      <c r="AJ40" s="24"/>
      <c r="AK40" s="32" t="s">
        <v>49</v>
      </c>
      <c r="AL40" s="33"/>
      <c r="AM40" s="34"/>
      <c r="AN40" s="24" t="s">
        <v>50</v>
      </c>
      <c r="AO40" s="24"/>
      <c r="AP40" s="24"/>
      <c r="AT40" s="2"/>
    </row>
    <row r="41" s="1" customFormat="1" spans="1:47">
      <c r="A41" s="15" t="s">
        <v>8</v>
      </c>
      <c r="B41" s="15"/>
      <c r="C41" s="16" t="s">
        <v>51</v>
      </c>
      <c r="D41" s="16" t="s">
        <v>52</v>
      </c>
      <c r="E41" s="16" t="s">
        <v>53</v>
      </c>
      <c r="F41" s="16" t="s">
        <v>54</v>
      </c>
      <c r="G41" s="13" t="s">
        <v>51</v>
      </c>
      <c r="H41" s="13" t="s">
        <v>53</v>
      </c>
      <c r="I41" s="13" t="s">
        <v>55</v>
      </c>
      <c r="J41" s="13" t="s">
        <v>56</v>
      </c>
      <c r="K41" s="23" t="s">
        <v>57</v>
      </c>
      <c r="L41" s="23" t="s">
        <v>58</v>
      </c>
      <c r="M41" s="13" t="s">
        <v>59</v>
      </c>
      <c r="N41" s="23" t="s">
        <v>60</v>
      </c>
      <c r="O41" s="13" t="s">
        <v>61</v>
      </c>
      <c r="P41" s="13" t="s">
        <v>62</v>
      </c>
      <c r="Q41" s="23" t="s">
        <v>63</v>
      </c>
      <c r="R41" s="23" t="s">
        <v>64</v>
      </c>
      <c r="S41" s="4" t="s">
        <v>65</v>
      </c>
      <c r="T41" s="3" t="s">
        <v>66</v>
      </c>
      <c r="U41" s="3"/>
      <c r="V41" s="4" t="s">
        <v>65</v>
      </c>
      <c r="W41" s="3" t="s">
        <v>66</v>
      </c>
      <c r="X41" s="3"/>
      <c r="Y41" s="4" t="s">
        <v>65</v>
      </c>
      <c r="Z41" s="3" t="s">
        <v>66</v>
      </c>
      <c r="AA41" s="3"/>
      <c r="AB41" s="4" t="s">
        <v>65</v>
      </c>
      <c r="AC41" s="3" t="s">
        <v>66</v>
      </c>
      <c r="AD41" s="3"/>
      <c r="AE41" s="4" t="s">
        <v>65</v>
      </c>
      <c r="AF41" s="3" t="s">
        <v>66</v>
      </c>
      <c r="AG41" s="3"/>
      <c r="AH41" s="4" t="s">
        <v>65</v>
      </c>
      <c r="AI41" s="3" t="s">
        <v>66</v>
      </c>
      <c r="AJ41" s="3"/>
      <c r="AK41" s="4" t="s">
        <v>65</v>
      </c>
      <c r="AL41" s="3" t="s">
        <v>66</v>
      </c>
      <c r="AM41" s="3"/>
      <c r="AN41" s="35" t="s">
        <v>65</v>
      </c>
      <c r="AO41" s="35" t="s">
        <v>66</v>
      </c>
      <c r="AP41" s="35"/>
      <c r="AQ41" s="1" t="s">
        <v>67</v>
      </c>
      <c r="AR41" s="1" t="s">
        <v>68</v>
      </c>
      <c r="AS41" s="1" t="s">
        <v>36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-2</v>
      </c>
      <c r="E42" s="16"/>
      <c r="F42" s="16"/>
      <c r="G42" s="13">
        <v>1</v>
      </c>
      <c r="H42" s="18">
        <f t="shared" ref="H42:H53" si="21">E43</f>
        <v>-2</v>
      </c>
      <c r="I42" s="18">
        <f t="shared" ref="I42:I53" si="22">H42+273.15</f>
        <v>271.15</v>
      </c>
      <c r="J42" s="18">
        <f t="shared" ref="J42:J53" si="23">EXP(($C$16*(I42-$C$14))/($C$17*I42*$C$14))</f>
        <v>0.0133973643023479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0.00103281676965581</v>
      </c>
      <c r="Q42" s="25">
        <f t="shared" ref="Q42:Q53" si="27">P42*$B$44</f>
        <v>0.000185907018538047</v>
      </c>
      <c r="R42" s="18">
        <f t="shared" ref="R42:R53" si="28">L42*$B$44</f>
        <v>0.0138763875</v>
      </c>
      <c r="S42" s="26">
        <f t="shared" ref="S42:S53" si="29">Q42/R42</f>
        <v>0.0133973643023479</v>
      </c>
      <c r="T42" s="3">
        <v>0.01</v>
      </c>
      <c r="U42" s="27">
        <f t="shared" ref="U42:U53" si="30">S42*T42</f>
        <v>0.000133973643023479</v>
      </c>
      <c r="V42" s="26"/>
      <c r="W42" s="3"/>
      <c r="X42" s="27"/>
      <c r="Y42" s="29">
        <v>0.02</v>
      </c>
      <c r="Z42" s="3">
        <v>0.49</v>
      </c>
      <c r="AA42" s="28">
        <f t="shared" ref="AA42:AA53" si="31">Y42*Z42</f>
        <v>0.0098</v>
      </c>
      <c r="AB42" s="3"/>
      <c r="AC42" s="3"/>
      <c r="AD42" s="28"/>
      <c r="AE42" s="26"/>
      <c r="AF42" s="3"/>
      <c r="AG42" s="27"/>
      <c r="AH42" s="26"/>
      <c r="AI42" s="3"/>
      <c r="AJ42" s="27"/>
      <c r="AL42" s="28"/>
      <c r="AM42" s="28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0.0149339736430235</v>
      </c>
      <c r="AR42" s="30">
        <f t="shared" ref="AR42:AR53" si="34">$B$42/12</f>
        <v>7.70910416666667</v>
      </c>
      <c r="AS42" s="1">
        <f t="shared" ref="AS42:AS53" si="35">$B$44</f>
        <v>0.18</v>
      </c>
      <c r="AT42" s="2">
        <f>$E$5/12</f>
        <v>857.1218630137</v>
      </c>
      <c r="AU42" s="1">
        <f t="shared" ref="AU42:AU53" si="36">AT42*10000*AS42*0.67*AR42*AQ42</f>
        <v>119006.086929618</v>
      </c>
    </row>
    <row r="43" s="1" customFormat="1" spans="1:47">
      <c r="A43" s="13" t="s">
        <v>74</v>
      </c>
      <c r="B43" s="13">
        <v>1</v>
      </c>
      <c r="C43" s="16">
        <v>1</v>
      </c>
      <c r="D43" s="19">
        <v>-2.65987096774194</v>
      </c>
      <c r="E43" s="20">
        <f t="shared" ref="E43:E54" si="37">D42</f>
        <v>-2</v>
      </c>
      <c r="F43" s="16" t="s">
        <v>73</v>
      </c>
      <c r="G43" s="13">
        <v>2</v>
      </c>
      <c r="H43" s="18">
        <f t="shared" si="21"/>
        <v>-2.65987096774194</v>
      </c>
      <c r="I43" s="18">
        <f t="shared" si="22"/>
        <v>270.490129032258</v>
      </c>
      <c r="J43" s="18">
        <f t="shared" si="23"/>
        <v>0.0122736666838725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8">L43+O42-P42-N43</f>
        <v>0.153149266563678</v>
      </c>
      <c r="P43" s="18">
        <f t="shared" si="26"/>
        <v>0.00187970305068212</v>
      </c>
      <c r="Q43" s="25">
        <f t="shared" si="27"/>
        <v>0.000338346549122781</v>
      </c>
      <c r="R43" s="18">
        <f t="shared" si="28"/>
        <v>0.0138763875</v>
      </c>
      <c r="S43" s="26">
        <f t="shared" si="29"/>
        <v>0.0243828985838556</v>
      </c>
      <c r="T43" s="3">
        <v>0.01</v>
      </c>
      <c r="U43" s="27">
        <f t="shared" si="30"/>
        <v>0.000243828985838556</v>
      </c>
      <c r="V43" s="26"/>
      <c r="W43" s="3"/>
      <c r="X43" s="27"/>
      <c r="Y43" s="29">
        <v>0.02</v>
      </c>
      <c r="Z43" s="3">
        <v>0.49</v>
      </c>
      <c r="AA43" s="28">
        <f t="shared" si="31"/>
        <v>0.0098</v>
      </c>
      <c r="AB43" s="3"/>
      <c r="AC43" s="3"/>
      <c r="AD43" s="28"/>
      <c r="AE43" s="26"/>
      <c r="AF43" s="3"/>
      <c r="AG43" s="27"/>
      <c r="AH43" s="26"/>
      <c r="AI43" s="3"/>
      <c r="AJ43" s="27"/>
      <c r="AK43" s="28"/>
      <c r="AL43" s="28"/>
      <c r="AM43" s="28"/>
      <c r="AN43" s="3">
        <v>0.01</v>
      </c>
      <c r="AO43" s="3">
        <v>0.5</v>
      </c>
      <c r="AP43" s="3">
        <f t="shared" si="32"/>
        <v>0.005</v>
      </c>
      <c r="AQ43" s="1">
        <f t="shared" si="33"/>
        <v>0.0150438289858386</v>
      </c>
      <c r="AR43" s="30">
        <f t="shared" si="34"/>
        <v>7.70910416666667</v>
      </c>
      <c r="AS43" s="1">
        <f t="shared" si="35"/>
        <v>0.18</v>
      </c>
      <c r="AT43" s="2">
        <f t="shared" ref="AT43:AT53" si="39">$E$5/12</f>
        <v>857.1218630137</v>
      </c>
      <c r="AU43" s="1">
        <f t="shared" si="36"/>
        <v>119881.503934445</v>
      </c>
    </row>
    <row r="44" s="1" customFormat="1" spans="1:47">
      <c r="A44" s="13" t="s">
        <v>36</v>
      </c>
      <c r="B44" s="13">
        <v>0.18</v>
      </c>
      <c r="C44" s="16">
        <v>2</v>
      </c>
      <c r="D44" s="21">
        <v>-3.24807142857143</v>
      </c>
      <c r="E44" s="20">
        <f t="shared" si="37"/>
        <v>-2.65987096774194</v>
      </c>
      <c r="F44" s="16" t="s">
        <v>73</v>
      </c>
      <c r="G44" s="13">
        <v>3</v>
      </c>
      <c r="H44" s="18">
        <f t="shared" si="21"/>
        <v>-3.24807142857143</v>
      </c>
      <c r="I44" s="18">
        <f t="shared" si="22"/>
        <v>269.901928571429</v>
      </c>
      <c r="J44" s="18">
        <f t="shared" si="23"/>
        <v>0.011347616421092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8"/>
        <v>0.228360605179662</v>
      </c>
      <c r="P44" s="18">
        <f t="shared" si="26"/>
        <v>0.00259134855326724</v>
      </c>
      <c r="Q44" s="25">
        <f t="shared" si="27"/>
        <v>0.000466442739588103</v>
      </c>
      <c r="R44" s="18">
        <f t="shared" si="28"/>
        <v>0.0138763875</v>
      </c>
      <c r="S44" s="26">
        <f t="shared" si="29"/>
        <v>0.0336141333317553</v>
      </c>
      <c r="T44" s="3">
        <v>0.01</v>
      </c>
      <c r="U44" s="27">
        <f t="shared" si="30"/>
        <v>0.000336141333317553</v>
      </c>
      <c r="V44" s="26"/>
      <c r="W44" s="3"/>
      <c r="X44" s="27"/>
      <c r="Y44" s="29">
        <v>0.02</v>
      </c>
      <c r="Z44" s="3">
        <v>0.49</v>
      </c>
      <c r="AA44" s="28">
        <f t="shared" si="31"/>
        <v>0.0098</v>
      </c>
      <c r="AB44" s="3"/>
      <c r="AC44" s="3"/>
      <c r="AD44" s="28"/>
      <c r="AE44" s="26"/>
      <c r="AF44" s="3"/>
      <c r="AG44" s="27"/>
      <c r="AH44" s="26"/>
      <c r="AI44" s="3"/>
      <c r="AJ44" s="27"/>
      <c r="AL44" s="28"/>
      <c r="AM44" s="28"/>
      <c r="AN44" s="3">
        <v>0.01</v>
      </c>
      <c r="AO44" s="3">
        <v>0.5</v>
      </c>
      <c r="AP44" s="3">
        <f t="shared" si="32"/>
        <v>0.005</v>
      </c>
      <c r="AQ44" s="1">
        <f t="shared" si="33"/>
        <v>0.0151361413333176</v>
      </c>
      <c r="AR44" s="30">
        <f t="shared" si="34"/>
        <v>7.70910416666667</v>
      </c>
      <c r="AS44" s="1">
        <f t="shared" si="35"/>
        <v>0.18</v>
      </c>
      <c r="AT44" s="2">
        <f t="shared" si="39"/>
        <v>857.1218630137</v>
      </c>
      <c r="AU44" s="1">
        <f t="shared" si="36"/>
        <v>120617.124038736</v>
      </c>
    </row>
    <row r="45" s="1" customFormat="1" spans="1:47">
      <c r="A45" s="13"/>
      <c r="B45" s="13"/>
      <c r="C45" s="16">
        <v>3</v>
      </c>
      <c r="D45" s="21">
        <v>-1.83235483870968</v>
      </c>
      <c r="E45" s="20">
        <f t="shared" si="37"/>
        <v>-3.24807142857143</v>
      </c>
      <c r="F45" s="16" t="s">
        <v>73</v>
      </c>
      <c r="G45" s="13">
        <v>4</v>
      </c>
      <c r="H45" s="18">
        <f t="shared" si="21"/>
        <v>-1.83235483870968</v>
      </c>
      <c r="I45" s="18">
        <f t="shared" si="22"/>
        <v>271.31764516129</v>
      </c>
      <c r="J45" s="18">
        <f t="shared" si="23"/>
        <v>0.0136979480459929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8"/>
        <v>0.302860298293061</v>
      </c>
      <c r="P45" s="18">
        <f t="shared" si="26"/>
        <v>0.00414856463121227</v>
      </c>
      <c r="Q45" s="25">
        <f t="shared" si="27"/>
        <v>0.000746741633618208</v>
      </c>
      <c r="R45" s="18">
        <f t="shared" si="28"/>
        <v>0.0138763875</v>
      </c>
      <c r="S45" s="26">
        <f t="shared" si="29"/>
        <v>0.053813835453803</v>
      </c>
      <c r="T45" s="3">
        <v>0.01</v>
      </c>
      <c r="U45" s="27">
        <f t="shared" si="30"/>
        <v>0.00053813835453803</v>
      </c>
      <c r="V45" s="26"/>
      <c r="W45" s="3"/>
      <c r="X45" s="27"/>
      <c r="Y45" s="29">
        <v>0.02</v>
      </c>
      <c r="Z45" s="3">
        <v>0.49</v>
      </c>
      <c r="AA45" s="28">
        <f t="shared" si="31"/>
        <v>0.0098</v>
      </c>
      <c r="AB45" s="3"/>
      <c r="AC45" s="3"/>
      <c r="AD45" s="28"/>
      <c r="AE45" s="26"/>
      <c r="AF45" s="3"/>
      <c r="AG45" s="27"/>
      <c r="AH45" s="26"/>
      <c r="AI45" s="3"/>
      <c r="AJ45" s="27"/>
      <c r="AK45" s="28"/>
      <c r="AL45" s="28"/>
      <c r="AM45" s="28"/>
      <c r="AN45" s="3">
        <v>0.01</v>
      </c>
      <c r="AO45" s="3">
        <v>0.5</v>
      </c>
      <c r="AP45" s="3">
        <f t="shared" si="32"/>
        <v>0.005</v>
      </c>
      <c r="AQ45" s="1">
        <f t="shared" si="33"/>
        <v>0.015338138354538</v>
      </c>
      <c r="AR45" s="30">
        <f t="shared" si="34"/>
        <v>7.70910416666667</v>
      </c>
      <c r="AS45" s="1">
        <f t="shared" si="35"/>
        <v>0.18</v>
      </c>
      <c r="AT45" s="2">
        <f t="shared" si="39"/>
        <v>857.1218630137</v>
      </c>
      <c r="AU45" s="1">
        <f t="shared" si="36"/>
        <v>122226.801117423</v>
      </c>
    </row>
    <row r="46" s="1" customFormat="1" spans="1:47">
      <c r="A46" s="13"/>
      <c r="B46" s="13"/>
      <c r="C46" s="16">
        <v>4</v>
      </c>
      <c r="D46" s="21">
        <v>4.7774</v>
      </c>
      <c r="E46" s="20">
        <f t="shared" si="37"/>
        <v>-1.83235483870968</v>
      </c>
      <c r="F46" s="16" t="s">
        <v>73</v>
      </c>
      <c r="G46" s="13">
        <v>5</v>
      </c>
      <c r="H46" s="18">
        <f t="shared" si="21"/>
        <v>4.7774</v>
      </c>
      <c r="I46" s="18">
        <f t="shared" si="22"/>
        <v>277.9274</v>
      </c>
      <c r="J46" s="18">
        <f t="shared" si="23"/>
        <v>0.0321599801925225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0.283776146978757</v>
      </c>
      <c r="O46" s="18">
        <f t="shared" si="38"/>
        <v>0.0920266283497592</v>
      </c>
      <c r="P46" s="18">
        <f t="shared" si="26"/>
        <v>0.00295957454491288</v>
      </c>
      <c r="Q46" s="25">
        <f t="shared" si="27"/>
        <v>0.000532723418084319</v>
      </c>
      <c r="R46" s="18">
        <f t="shared" si="28"/>
        <v>0.0138763875</v>
      </c>
      <c r="S46" s="26">
        <f t="shared" si="29"/>
        <v>0.0383906415185018</v>
      </c>
      <c r="T46" s="3">
        <v>0.01</v>
      </c>
      <c r="U46" s="27">
        <f t="shared" si="30"/>
        <v>0.000383906415185018</v>
      </c>
      <c r="V46" s="26"/>
      <c r="W46" s="3"/>
      <c r="X46" s="27"/>
      <c r="Y46" s="29">
        <v>0.04</v>
      </c>
      <c r="Z46" s="3">
        <v>0.49</v>
      </c>
      <c r="AA46" s="28">
        <f t="shared" si="31"/>
        <v>0.0196</v>
      </c>
      <c r="AB46" s="3"/>
      <c r="AC46" s="3"/>
      <c r="AD46" s="28"/>
      <c r="AE46" s="26"/>
      <c r="AF46" s="3"/>
      <c r="AG46" s="27"/>
      <c r="AH46" s="26"/>
      <c r="AI46" s="3"/>
      <c r="AJ46" s="27"/>
      <c r="AL46" s="28"/>
      <c r="AM46" s="28"/>
      <c r="AN46" s="3">
        <v>0.015</v>
      </c>
      <c r="AO46" s="3">
        <v>0.5</v>
      </c>
      <c r="AP46" s="3">
        <f t="shared" si="32"/>
        <v>0.0075</v>
      </c>
      <c r="AQ46" s="1">
        <f t="shared" si="33"/>
        <v>0.027483906415185</v>
      </c>
      <c r="AR46" s="30">
        <f t="shared" si="34"/>
        <v>7.70910416666667</v>
      </c>
      <c r="AS46" s="1">
        <f t="shared" si="35"/>
        <v>0.18</v>
      </c>
      <c r="AT46" s="2">
        <f t="shared" si="39"/>
        <v>857.1218630137</v>
      </c>
      <c r="AU46" s="1">
        <f t="shared" si="36"/>
        <v>219014.191011309</v>
      </c>
    </row>
    <row r="47" s="1" customFormat="1" spans="1:47">
      <c r="A47" s="13"/>
      <c r="B47" s="13"/>
      <c r="C47" s="16">
        <v>5</v>
      </c>
      <c r="D47" s="21">
        <v>9.30696774193548</v>
      </c>
      <c r="E47" s="20">
        <f t="shared" si="37"/>
        <v>4.7774</v>
      </c>
      <c r="F47" s="16" t="s">
        <v>75</v>
      </c>
      <c r="G47" s="13">
        <v>6</v>
      </c>
      <c r="H47" s="18">
        <f t="shared" si="21"/>
        <v>9.30696774193548</v>
      </c>
      <c r="I47" s="18">
        <f t="shared" si="22"/>
        <v>282.456967741935</v>
      </c>
      <c r="J47" s="18">
        <f t="shared" si="23"/>
        <v>0.056403547413997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8"/>
        <v>0.166158095471513</v>
      </c>
      <c r="P47" s="18">
        <f t="shared" si="26"/>
        <v>0.00937190601614692</v>
      </c>
      <c r="Q47" s="25">
        <f t="shared" si="27"/>
        <v>0.00168694308290645</v>
      </c>
      <c r="R47" s="18">
        <f t="shared" si="28"/>
        <v>0.0138763875</v>
      </c>
      <c r="S47" s="26">
        <f t="shared" si="29"/>
        <v>0.121569326520065</v>
      </c>
      <c r="T47" s="3">
        <v>0.01</v>
      </c>
      <c r="U47" s="27">
        <f t="shared" si="30"/>
        <v>0.00121569326520065</v>
      </c>
      <c r="V47" s="26"/>
      <c r="W47" s="3"/>
      <c r="X47" s="27"/>
      <c r="Y47" s="29">
        <v>0.04</v>
      </c>
      <c r="Z47" s="3">
        <v>0.49</v>
      </c>
      <c r="AA47" s="28">
        <f t="shared" si="31"/>
        <v>0.0196</v>
      </c>
      <c r="AB47" s="3"/>
      <c r="AC47" s="3"/>
      <c r="AD47" s="28"/>
      <c r="AE47" s="26"/>
      <c r="AF47" s="3"/>
      <c r="AG47" s="27"/>
      <c r="AH47" s="26"/>
      <c r="AI47" s="3"/>
      <c r="AJ47" s="27"/>
      <c r="AK47" s="28"/>
      <c r="AL47" s="28"/>
      <c r="AM47" s="28"/>
      <c r="AN47" s="3">
        <v>0.015</v>
      </c>
      <c r="AO47" s="3">
        <v>0.5</v>
      </c>
      <c r="AP47" s="3">
        <f t="shared" si="32"/>
        <v>0.0075</v>
      </c>
      <c r="AQ47" s="1">
        <f t="shared" si="33"/>
        <v>0.0283156932652006</v>
      </c>
      <c r="AR47" s="30">
        <f t="shared" si="34"/>
        <v>7.70910416666667</v>
      </c>
      <c r="AS47" s="1">
        <f t="shared" si="35"/>
        <v>0.18</v>
      </c>
      <c r="AT47" s="2">
        <f t="shared" si="39"/>
        <v>857.1218630137</v>
      </c>
      <c r="AU47" s="1">
        <f t="shared" si="36"/>
        <v>225642.547304553</v>
      </c>
    </row>
    <row r="48" s="1" customFormat="1" spans="1:47">
      <c r="A48" s="13"/>
      <c r="B48" s="13"/>
      <c r="C48" s="16">
        <v>6</v>
      </c>
      <c r="D48" s="21">
        <v>14.6938333333333</v>
      </c>
      <c r="E48" s="20">
        <f t="shared" si="37"/>
        <v>9.30696774193548</v>
      </c>
      <c r="F48" s="16" t="s">
        <v>73</v>
      </c>
      <c r="G48" s="13">
        <v>7</v>
      </c>
      <c r="H48" s="18">
        <f t="shared" si="21"/>
        <v>14.6938333333333</v>
      </c>
      <c r="I48" s="18">
        <f t="shared" si="22"/>
        <v>287.843833333333</v>
      </c>
      <c r="J48" s="18">
        <f t="shared" si="23"/>
        <v>0.107517678572338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8"/>
        <v>0.233877231122033</v>
      </c>
      <c r="P48" s="18">
        <f t="shared" si="26"/>
        <v>0.0251459369611671</v>
      </c>
      <c r="Q48" s="25">
        <f t="shared" si="27"/>
        <v>0.00452626865301008</v>
      </c>
      <c r="R48" s="18">
        <f t="shared" si="28"/>
        <v>0.0138763875</v>
      </c>
      <c r="S48" s="26">
        <f t="shared" si="29"/>
        <v>0.326184942083095</v>
      </c>
      <c r="T48" s="3">
        <v>0.01</v>
      </c>
      <c r="U48" s="27">
        <f t="shared" si="30"/>
        <v>0.00326184942083095</v>
      </c>
      <c r="V48" s="26"/>
      <c r="W48" s="3"/>
      <c r="X48" s="27"/>
      <c r="Y48" s="29">
        <v>0.04</v>
      </c>
      <c r="Z48" s="3">
        <v>0.49</v>
      </c>
      <c r="AA48" s="28">
        <f t="shared" si="31"/>
        <v>0.0196</v>
      </c>
      <c r="AB48" s="3"/>
      <c r="AC48" s="3"/>
      <c r="AD48" s="28"/>
      <c r="AE48" s="26"/>
      <c r="AF48" s="3"/>
      <c r="AG48" s="27"/>
      <c r="AH48" s="26"/>
      <c r="AI48" s="3"/>
      <c r="AJ48" s="27"/>
      <c r="AL48" s="28"/>
      <c r="AM48" s="28"/>
      <c r="AN48" s="3">
        <v>0.015</v>
      </c>
      <c r="AO48" s="3">
        <v>0.5</v>
      </c>
      <c r="AP48" s="3">
        <f t="shared" si="32"/>
        <v>0.0075</v>
      </c>
      <c r="AQ48" s="1">
        <f t="shared" si="33"/>
        <v>0.0303618494208309</v>
      </c>
      <c r="AR48" s="30">
        <f t="shared" si="34"/>
        <v>7.70910416666667</v>
      </c>
      <c r="AS48" s="1">
        <f t="shared" si="35"/>
        <v>0.18</v>
      </c>
      <c r="AT48" s="2">
        <f t="shared" si="39"/>
        <v>857.1218630137</v>
      </c>
      <c r="AU48" s="1">
        <f t="shared" si="36"/>
        <v>241947.989054296</v>
      </c>
    </row>
    <row r="49" s="1" customFormat="1" spans="1:47">
      <c r="A49" s="13"/>
      <c r="B49" s="13"/>
      <c r="C49" s="16">
        <v>7</v>
      </c>
      <c r="D49" s="21">
        <v>19.2807419354839</v>
      </c>
      <c r="E49" s="20">
        <f t="shared" si="37"/>
        <v>14.6938333333333</v>
      </c>
      <c r="F49" s="16" t="s">
        <v>73</v>
      </c>
      <c r="G49" s="13">
        <v>8</v>
      </c>
      <c r="H49" s="18">
        <f t="shared" si="21"/>
        <v>19.2807419354839</v>
      </c>
      <c r="I49" s="18">
        <f t="shared" si="22"/>
        <v>292.430741935484</v>
      </c>
      <c r="J49" s="18">
        <f t="shared" si="23"/>
        <v>0.182772355362063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8"/>
        <v>0.285822335827532</v>
      </c>
      <c r="P49" s="18">
        <f t="shared" si="26"/>
        <v>0.0522404215342846</v>
      </c>
      <c r="Q49" s="25">
        <f t="shared" si="27"/>
        <v>0.00940327587617123</v>
      </c>
      <c r="R49" s="18">
        <f t="shared" si="28"/>
        <v>0.0138763875</v>
      </c>
      <c r="S49" s="26">
        <f t="shared" si="29"/>
        <v>0.677645812079782</v>
      </c>
      <c r="T49" s="3">
        <v>0.01</v>
      </c>
      <c r="U49" s="27">
        <f t="shared" si="30"/>
        <v>0.00677645812079782</v>
      </c>
      <c r="V49" s="26"/>
      <c r="W49" s="3"/>
      <c r="X49" s="27"/>
      <c r="Y49" s="29">
        <v>0.04</v>
      </c>
      <c r="Z49" s="3">
        <v>0.49</v>
      </c>
      <c r="AA49" s="28">
        <f t="shared" si="31"/>
        <v>0.0196</v>
      </c>
      <c r="AB49" s="3"/>
      <c r="AC49" s="3"/>
      <c r="AD49" s="28"/>
      <c r="AE49" s="26"/>
      <c r="AF49" s="3"/>
      <c r="AG49" s="27"/>
      <c r="AH49" s="26"/>
      <c r="AI49" s="3"/>
      <c r="AJ49" s="27"/>
      <c r="AK49" s="28"/>
      <c r="AL49" s="28"/>
      <c r="AM49" s="28"/>
      <c r="AN49" s="3">
        <v>0.015</v>
      </c>
      <c r="AO49" s="3">
        <v>0.5</v>
      </c>
      <c r="AP49" s="3">
        <f t="shared" si="32"/>
        <v>0.0075</v>
      </c>
      <c r="AQ49" s="1">
        <f t="shared" si="33"/>
        <v>0.0338764581207978</v>
      </c>
      <c r="AR49" s="30">
        <f t="shared" si="34"/>
        <v>7.70910416666667</v>
      </c>
      <c r="AS49" s="1">
        <f t="shared" si="35"/>
        <v>0.18</v>
      </c>
      <c r="AT49" s="2">
        <f t="shared" si="39"/>
        <v>857.1218630137</v>
      </c>
      <c r="AU49" s="1">
        <f t="shared" si="36"/>
        <v>269955.258818512</v>
      </c>
    </row>
    <row r="50" s="1" customFormat="1" spans="1:47">
      <c r="A50" s="13"/>
      <c r="B50" s="13"/>
      <c r="C50" s="16">
        <v>8</v>
      </c>
      <c r="D50" s="21">
        <v>18.8898709677419</v>
      </c>
      <c r="E50" s="20">
        <f t="shared" si="37"/>
        <v>19.2807419354839</v>
      </c>
      <c r="F50" s="16" t="s">
        <v>73</v>
      </c>
      <c r="G50" s="13">
        <v>9</v>
      </c>
      <c r="H50" s="18">
        <f t="shared" si="21"/>
        <v>18.8898709677419</v>
      </c>
      <c r="I50" s="18">
        <f t="shared" si="22"/>
        <v>292.039870967742</v>
      </c>
      <c r="J50" s="18">
        <f t="shared" si="23"/>
        <v>0.174806113213582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8"/>
        <v>0.310672955959914</v>
      </c>
      <c r="P50" s="18">
        <f t="shared" si="26"/>
        <v>0.0543075319119269</v>
      </c>
      <c r="Q50" s="25">
        <f t="shared" si="27"/>
        <v>0.00977535574414685</v>
      </c>
      <c r="R50" s="18">
        <f t="shared" si="28"/>
        <v>0.0138763875</v>
      </c>
      <c r="S50" s="26">
        <f t="shared" si="29"/>
        <v>0.70445969775252</v>
      </c>
      <c r="T50" s="3">
        <v>0.01</v>
      </c>
      <c r="U50" s="27">
        <f t="shared" si="30"/>
        <v>0.0070445969775252</v>
      </c>
      <c r="V50" s="26"/>
      <c r="W50" s="3"/>
      <c r="X50" s="27"/>
      <c r="Y50" s="29">
        <v>0.04</v>
      </c>
      <c r="Z50" s="3">
        <v>0.49</v>
      </c>
      <c r="AA50" s="28">
        <f t="shared" si="31"/>
        <v>0.0196</v>
      </c>
      <c r="AB50" s="3"/>
      <c r="AC50" s="3"/>
      <c r="AD50" s="28"/>
      <c r="AE50" s="26"/>
      <c r="AF50" s="3"/>
      <c r="AG50" s="27"/>
      <c r="AH50" s="26"/>
      <c r="AI50" s="3"/>
      <c r="AJ50" s="27"/>
      <c r="AL50" s="28"/>
      <c r="AM50" s="28"/>
      <c r="AN50" s="3">
        <v>0.015</v>
      </c>
      <c r="AO50" s="3">
        <v>0.5</v>
      </c>
      <c r="AP50" s="3">
        <f t="shared" si="32"/>
        <v>0.0075</v>
      </c>
      <c r="AQ50" s="1">
        <f t="shared" si="33"/>
        <v>0.0341445969775252</v>
      </c>
      <c r="AR50" s="30">
        <f t="shared" si="34"/>
        <v>7.70910416666667</v>
      </c>
      <c r="AS50" s="1">
        <f t="shared" si="35"/>
        <v>0.18</v>
      </c>
      <c r="AT50" s="2">
        <f t="shared" si="39"/>
        <v>857.1218630137</v>
      </c>
      <c r="AU50" s="1">
        <f t="shared" si="36"/>
        <v>272092.008009027</v>
      </c>
    </row>
    <row r="51" s="1" customFormat="1" spans="1:47">
      <c r="A51" s="13"/>
      <c r="B51" s="13"/>
      <c r="C51" s="16">
        <v>9</v>
      </c>
      <c r="D51" s="21">
        <v>16.3375</v>
      </c>
      <c r="E51" s="20">
        <f t="shared" si="37"/>
        <v>18.8898709677419</v>
      </c>
      <c r="F51" s="16" t="s">
        <v>73</v>
      </c>
      <c r="G51" s="13">
        <v>10</v>
      </c>
      <c r="H51" s="18">
        <f t="shared" si="21"/>
        <v>16.3375</v>
      </c>
      <c r="I51" s="18">
        <f t="shared" si="22"/>
        <v>289.4875</v>
      </c>
      <c r="J51" s="18">
        <f t="shared" si="23"/>
        <v>0.130284154590251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8"/>
        <v>0.333456465714654</v>
      </c>
      <c r="P51" s="18">
        <f t="shared" si="26"/>
        <v>0.0434440937282867</v>
      </c>
      <c r="Q51" s="25">
        <f t="shared" si="27"/>
        <v>0.00781993687109161</v>
      </c>
      <c r="R51" s="18">
        <f t="shared" si="28"/>
        <v>0.0138763875</v>
      </c>
      <c r="S51" s="26">
        <f t="shared" si="29"/>
        <v>0.563542699502418</v>
      </c>
      <c r="T51" s="3">
        <v>0.01</v>
      </c>
      <c r="U51" s="27">
        <f t="shared" si="30"/>
        <v>0.00563542699502418</v>
      </c>
      <c r="V51" s="26"/>
      <c r="W51" s="3"/>
      <c r="X51" s="27"/>
      <c r="Y51" s="29">
        <v>0.04</v>
      </c>
      <c r="Z51" s="3">
        <v>0.49</v>
      </c>
      <c r="AA51" s="28">
        <f t="shared" si="31"/>
        <v>0.0196</v>
      </c>
      <c r="AB51" s="3"/>
      <c r="AC51" s="3"/>
      <c r="AD51" s="28"/>
      <c r="AE51" s="26"/>
      <c r="AF51" s="3"/>
      <c r="AG51" s="27"/>
      <c r="AH51" s="26"/>
      <c r="AI51" s="3"/>
      <c r="AJ51" s="27"/>
      <c r="AK51" s="28"/>
      <c r="AL51" s="28"/>
      <c r="AM51" s="28"/>
      <c r="AN51" s="3">
        <v>0.015</v>
      </c>
      <c r="AO51" s="3">
        <v>0.5</v>
      </c>
      <c r="AP51" s="3">
        <f t="shared" si="32"/>
        <v>0.0075</v>
      </c>
      <c r="AQ51" s="1">
        <f t="shared" si="33"/>
        <v>0.0327354269950242</v>
      </c>
      <c r="AR51" s="30">
        <f t="shared" si="34"/>
        <v>7.70910416666667</v>
      </c>
      <c r="AS51" s="1">
        <f t="shared" si="35"/>
        <v>0.18</v>
      </c>
      <c r="AT51" s="2">
        <f t="shared" si="39"/>
        <v>857.1218630137</v>
      </c>
      <c r="AU51" s="1">
        <f t="shared" si="36"/>
        <v>260862.591817144</v>
      </c>
    </row>
    <row r="52" s="1" customFormat="1" spans="1:47">
      <c r="A52" s="13"/>
      <c r="B52" s="13"/>
      <c r="C52" s="16">
        <v>10</v>
      </c>
      <c r="D52" s="21">
        <v>12.6306774193548</v>
      </c>
      <c r="E52" s="20">
        <f t="shared" si="37"/>
        <v>16.3375</v>
      </c>
      <c r="F52" s="16" t="s">
        <v>73</v>
      </c>
      <c r="G52" s="13">
        <v>11</v>
      </c>
      <c r="H52" s="18">
        <f t="shared" si="21"/>
        <v>12.6306774193548</v>
      </c>
      <c r="I52" s="18">
        <f t="shared" si="22"/>
        <v>285.780677419355</v>
      </c>
      <c r="J52" s="18">
        <f t="shared" si="23"/>
        <v>0.084221340073101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0.275511753387049</v>
      </c>
      <c r="O52" s="18">
        <f t="shared" si="38"/>
        <v>0.0915916602659851</v>
      </c>
      <c r="P52" s="18">
        <f t="shared" si="26"/>
        <v>0.00771397236712146</v>
      </c>
      <c r="Q52" s="25">
        <f t="shared" si="27"/>
        <v>0.00138851502608186</v>
      </c>
      <c r="R52" s="18">
        <f t="shared" si="28"/>
        <v>0.0138763875</v>
      </c>
      <c r="S52" s="26">
        <f t="shared" si="29"/>
        <v>0.100063148718055</v>
      </c>
      <c r="T52" s="3">
        <v>0.01</v>
      </c>
      <c r="U52" s="27">
        <f t="shared" si="30"/>
        <v>0.00100063148718055</v>
      </c>
      <c r="V52" s="26"/>
      <c r="W52" s="3"/>
      <c r="X52" s="27"/>
      <c r="Y52" s="29">
        <v>0.04</v>
      </c>
      <c r="Z52" s="3">
        <v>0.49</v>
      </c>
      <c r="AA52" s="28">
        <f t="shared" si="31"/>
        <v>0.0196</v>
      </c>
      <c r="AB52" s="3"/>
      <c r="AC52" s="3"/>
      <c r="AD52" s="28"/>
      <c r="AE52" s="26"/>
      <c r="AF52" s="3"/>
      <c r="AG52" s="27"/>
      <c r="AH52" s="26"/>
      <c r="AI52" s="3"/>
      <c r="AJ52" s="27"/>
      <c r="AL52" s="28"/>
      <c r="AM52" s="28"/>
      <c r="AN52" s="3">
        <v>0.015</v>
      </c>
      <c r="AO52" s="3">
        <v>0.5</v>
      </c>
      <c r="AP52" s="3">
        <f t="shared" si="32"/>
        <v>0.0075</v>
      </c>
      <c r="AQ52" s="1">
        <f t="shared" si="33"/>
        <v>0.0281006314871806</v>
      </c>
      <c r="AR52" s="30">
        <f t="shared" si="34"/>
        <v>7.70910416666667</v>
      </c>
      <c r="AS52" s="1">
        <f t="shared" si="35"/>
        <v>0.18</v>
      </c>
      <c r="AT52" s="2">
        <f t="shared" si="39"/>
        <v>857.1218630137</v>
      </c>
      <c r="AU52" s="1">
        <f t="shared" si="36"/>
        <v>223928.759583878</v>
      </c>
    </row>
    <row r="53" s="1" customFormat="1" spans="1:48">
      <c r="A53" s="13"/>
      <c r="B53" s="13"/>
      <c r="C53" s="16">
        <v>11</v>
      </c>
      <c r="D53" s="21">
        <v>5.685</v>
      </c>
      <c r="E53" s="20">
        <f t="shared" si="37"/>
        <v>12.6306774193548</v>
      </c>
      <c r="F53" s="16" t="s">
        <v>75</v>
      </c>
      <c r="G53" s="13">
        <v>12</v>
      </c>
      <c r="H53" s="18">
        <f t="shared" si="21"/>
        <v>5.685</v>
      </c>
      <c r="I53" s="18">
        <f t="shared" si="22"/>
        <v>278.835</v>
      </c>
      <c r="J53" s="18">
        <f t="shared" si="23"/>
        <v>0.0360445655316656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8"/>
        <v>0.16096872956553</v>
      </c>
      <c r="P53" s="18">
        <f t="shared" si="26"/>
        <v>0.00580204792137371</v>
      </c>
      <c r="Q53" s="25">
        <f t="shared" si="27"/>
        <v>0.00104436862584727</v>
      </c>
      <c r="R53" s="18">
        <f t="shared" si="28"/>
        <v>0.0138763875</v>
      </c>
      <c r="S53" s="26">
        <f t="shared" si="29"/>
        <v>0.0752622846434109</v>
      </c>
      <c r="T53" s="3">
        <v>0.01</v>
      </c>
      <c r="U53" s="27">
        <f t="shared" si="30"/>
        <v>0.000752622846434109</v>
      </c>
      <c r="V53" s="26"/>
      <c r="W53" s="3"/>
      <c r="X53" s="27"/>
      <c r="Y53" s="29">
        <v>0.04</v>
      </c>
      <c r="Z53" s="3">
        <v>0.49</v>
      </c>
      <c r="AA53" s="28">
        <f t="shared" si="31"/>
        <v>0.0196</v>
      </c>
      <c r="AB53" s="3"/>
      <c r="AC53" s="3"/>
      <c r="AD53" s="28"/>
      <c r="AE53" s="26"/>
      <c r="AF53" s="3"/>
      <c r="AG53" s="27"/>
      <c r="AH53" s="26"/>
      <c r="AI53" s="3"/>
      <c r="AJ53" s="27"/>
      <c r="AK53" s="28"/>
      <c r="AL53" s="28"/>
      <c r="AM53" s="28"/>
      <c r="AN53" s="3">
        <v>0.015</v>
      </c>
      <c r="AO53" s="3">
        <v>0.5</v>
      </c>
      <c r="AP53" s="3">
        <f t="shared" si="32"/>
        <v>0.0075</v>
      </c>
      <c r="AQ53" s="1">
        <f t="shared" si="33"/>
        <v>0.0278526228464341</v>
      </c>
      <c r="AR53" s="30">
        <f t="shared" si="34"/>
        <v>7.70910416666667</v>
      </c>
      <c r="AS53" s="1">
        <f t="shared" si="35"/>
        <v>0.18</v>
      </c>
      <c r="AT53" s="2">
        <f t="shared" si="39"/>
        <v>857.1218630137</v>
      </c>
      <c r="AU53" s="1">
        <f t="shared" si="36"/>
        <v>221952.424378964</v>
      </c>
      <c r="AV53" s="1">
        <f>SUM(AU42:AU53)</f>
        <v>2417127.2859979</v>
      </c>
    </row>
    <row r="54" s="1" customFormat="1" spans="1:46">
      <c r="A54" s="13"/>
      <c r="B54" s="13"/>
      <c r="C54" s="16">
        <v>12</v>
      </c>
      <c r="D54" s="21">
        <v>2.74483870967742</v>
      </c>
      <c r="E54" s="20">
        <f t="shared" si="37"/>
        <v>5.685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54">
      <c r="S56" s="24" t="s">
        <v>43</v>
      </c>
      <c r="T56" s="24"/>
      <c r="U56" s="24"/>
      <c r="V56" s="24" t="s">
        <v>44</v>
      </c>
      <c r="W56" s="24" t="s">
        <v>45</v>
      </c>
      <c r="X56" s="24" t="s">
        <v>46</v>
      </c>
      <c r="Y56" s="24" t="s">
        <v>47</v>
      </c>
      <c r="Z56" s="24" t="s">
        <v>48</v>
      </c>
      <c r="AA56" s="24" t="s">
        <v>49</v>
      </c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</row>
    <row r="57" s="1" customFormat="1" spans="1:54">
      <c r="A57" s="15" t="s">
        <v>11</v>
      </c>
      <c r="B57" s="15"/>
      <c r="C57" s="16" t="s">
        <v>51</v>
      </c>
      <c r="D57" s="16" t="s">
        <v>52</v>
      </c>
      <c r="E57" s="16" t="s">
        <v>53</v>
      </c>
      <c r="F57" s="16" t="s">
        <v>54</v>
      </c>
      <c r="G57" s="13" t="s">
        <v>51</v>
      </c>
      <c r="H57" s="13" t="s">
        <v>53</v>
      </c>
      <c r="I57" s="13" t="s">
        <v>55</v>
      </c>
      <c r="J57" s="13" t="s">
        <v>56</v>
      </c>
      <c r="K57" s="23" t="s">
        <v>57</v>
      </c>
      <c r="L57" s="23" t="s">
        <v>58</v>
      </c>
      <c r="M57" s="13" t="s">
        <v>59</v>
      </c>
      <c r="N57" s="23" t="s">
        <v>60</v>
      </c>
      <c r="O57" s="13" t="s">
        <v>61</v>
      </c>
      <c r="P57" s="13" t="s">
        <v>62</v>
      </c>
      <c r="Q57" s="23" t="s">
        <v>63</v>
      </c>
      <c r="R57" s="23" t="s">
        <v>64</v>
      </c>
      <c r="S57" s="4" t="s">
        <v>65</v>
      </c>
      <c r="T57" s="3" t="s">
        <v>66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</row>
    <row r="58" s="1" customFormat="1" spans="1:54">
      <c r="A58" s="13" t="s">
        <v>71</v>
      </c>
      <c r="B58" s="13">
        <f>F7</f>
        <v>122.786</v>
      </c>
      <c r="C58" s="16" t="s">
        <v>72</v>
      </c>
      <c r="D58" s="17">
        <v>-2</v>
      </c>
      <c r="E58" s="16"/>
      <c r="F58" s="16"/>
      <c r="G58" s="13">
        <v>1</v>
      </c>
      <c r="H58" s="18">
        <f t="shared" ref="H58:H69" si="40">E59</f>
        <v>-2</v>
      </c>
      <c r="I58" s="18">
        <f t="shared" ref="I58:I69" si="41">H58+273.15</f>
        <v>271.15</v>
      </c>
      <c r="J58" s="18">
        <f t="shared" ref="J58:J69" si="42">EXP(($C$16*(I58-$C$14))/($C$17*I58*$C$14))</f>
        <v>0.0133973643023479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73</v>
      </c>
      <c r="N58" s="13"/>
      <c r="O58" s="18">
        <f>L58</f>
        <v>2.762685</v>
      </c>
      <c r="P58" s="18">
        <f t="shared" ref="P58:P69" si="45">O58*J58</f>
        <v>0.037012697397632</v>
      </c>
      <c r="Q58" s="25">
        <f t="shared" ref="Q58:Q69" si="46">P58*$B$60</f>
        <v>0.0107336822453133</v>
      </c>
      <c r="R58" s="18">
        <f t="shared" ref="R58:R69" si="47">L58*$B$60</f>
        <v>0.80117865</v>
      </c>
      <c r="S58" s="26">
        <f t="shared" ref="S58:S69" si="48">Q58/R58</f>
        <v>0.0133973643023479</v>
      </c>
      <c r="T58" s="3">
        <v>0.27</v>
      </c>
      <c r="U58" s="27">
        <f t="shared" ref="U58:U69" si="49">S58*T58</f>
        <v>0.00361728836163393</v>
      </c>
      <c r="V58" s="3">
        <v>180.9</v>
      </c>
      <c r="W58" s="28">
        <v>6</v>
      </c>
      <c r="X58" s="28">
        <v>3</v>
      </c>
      <c r="Y58" s="28">
        <v>0.3</v>
      </c>
      <c r="Z58" s="28">
        <v>6</v>
      </c>
      <c r="AA58" s="3">
        <v>30.2</v>
      </c>
      <c r="AB58" s="2">
        <f t="shared" ref="AB58:AB69" si="50">U58*0.67*AD58+(V58+W58+X58+Y58+Z58+AA58)/1000</f>
        <v>0.227102839128665</v>
      </c>
      <c r="AC58" s="30">
        <f t="shared" ref="AC58:AC69" si="51">$B$58/12</f>
        <v>10.2321666666667</v>
      </c>
      <c r="AD58" s="1">
        <f t="shared" ref="AD58:AD69" si="52">$B$60</f>
        <v>0.29</v>
      </c>
      <c r="AE58" s="31">
        <f t="shared" ref="AE58:AE69" si="53">$E$7/12</f>
        <v>98.0727519963283</v>
      </c>
      <c r="AF58" s="1">
        <f t="shared" ref="AF58:AF69" si="54">AE58*10000*AC58*AB58</f>
        <v>2278969.59592677</v>
      </c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</row>
    <row r="59" s="1" customFormat="1" spans="1:54">
      <c r="A59" s="13" t="s">
        <v>74</v>
      </c>
      <c r="B59" s="13">
        <v>27</v>
      </c>
      <c r="C59" s="16">
        <v>1</v>
      </c>
      <c r="D59" s="19">
        <v>-2.65987096774194</v>
      </c>
      <c r="E59" s="20">
        <f t="shared" ref="E59:E70" si="55">D58</f>
        <v>-2</v>
      </c>
      <c r="F59" s="16" t="s">
        <v>73</v>
      </c>
      <c r="G59" s="13">
        <v>2</v>
      </c>
      <c r="H59" s="18">
        <f t="shared" si="40"/>
        <v>-2.65987096774194</v>
      </c>
      <c r="I59" s="18">
        <f t="shared" si="41"/>
        <v>270.490129032258</v>
      </c>
      <c r="J59" s="18">
        <f t="shared" si="42"/>
        <v>0.0122736666838725</v>
      </c>
      <c r="K59" s="18">
        <f t="shared" si="43"/>
        <v>10.2321666666667</v>
      </c>
      <c r="L59" s="18">
        <f t="shared" si="44"/>
        <v>2.762685</v>
      </c>
      <c r="M59" s="13" t="s">
        <v>73</v>
      </c>
      <c r="N59" s="13"/>
      <c r="O59" s="18">
        <f t="shared" ref="O59:O69" si="56">L59+O58-P58-N59</f>
        <v>5.48835730260237</v>
      </c>
      <c r="P59" s="18">
        <f t="shared" si="45"/>
        <v>0.067362268174139</v>
      </c>
      <c r="Q59" s="25">
        <f t="shared" si="46"/>
        <v>0.0195350577705003</v>
      </c>
      <c r="R59" s="18">
        <f t="shared" si="47"/>
        <v>0.80117865</v>
      </c>
      <c r="S59" s="26">
        <f t="shared" si="48"/>
        <v>0.0243828985838556</v>
      </c>
      <c r="T59" s="3">
        <v>0.27</v>
      </c>
      <c r="U59" s="27">
        <f t="shared" si="49"/>
        <v>0.006583382617641</v>
      </c>
      <c r="V59" s="3">
        <v>180.9</v>
      </c>
      <c r="W59" s="28">
        <v>6</v>
      </c>
      <c r="X59" s="28">
        <v>3</v>
      </c>
      <c r="Y59" s="28">
        <v>0.3</v>
      </c>
      <c r="Z59" s="28">
        <v>6</v>
      </c>
      <c r="AA59" s="3">
        <v>30.2</v>
      </c>
      <c r="AB59" s="2">
        <f t="shared" si="50"/>
        <v>0.227679151242608</v>
      </c>
      <c r="AC59" s="30">
        <f t="shared" si="51"/>
        <v>10.2321666666667</v>
      </c>
      <c r="AD59" s="1">
        <f t="shared" si="52"/>
        <v>0.29</v>
      </c>
      <c r="AE59" s="31">
        <f t="shared" si="53"/>
        <v>98.0727519963283</v>
      </c>
      <c r="AF59" s="1">
        <f t="shared" si="54"/>
        <v>2284752.86922479</v>
      </c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</row>
    <row r="60" s="1" customFormat="1" spans="1:54">
      <c r="A60" s="13" t="s">
        <v>36</v>
      </c>
      <c r="B60" s="13">
        <v>0.29</v>
      </c>
      <c r="C60" s="16">
        <v>2</v>
      </c>
      <c r="D60" s="21">
        <v>-3.24807142857143</v>
      </c>
      <c r="E60" s="20">
        <f t="shared" si="55"/>
        <v>-2.65987096774194</v>
      </c>
      <c r="F60" s="16" t="s">
        <v>73</v>
      </c>
      <c r="G60" s="13">
        <v>3</v>
      </c>
      <c r="H60" s="18">
        <f t="shared" si="40"/>
        <v>-3.24807142857143</v>
      </c>
      <c r="I60" s="18">
        <f t="shared" si="41"/>
        <v>269.901928571429</v>
      </c>
      <c r="J60" s="18">
        <f t="shared" si="42"/>
        <v>0.011347616421092</v>
      </c>
      <c r="K60" s="18">
        <f t="shared" si="43"/>
        <v>10.2321666666667</v>
      </c>
      <c r="L60" s="18">
        <f t="shared" si="44"/>
        <v>2.762685</v>
      </c>
      <c r="M60" s="13" t="s">
        <v>73</v>
      </c>
      <c r="N60" s="13"/>
      <c r="O60" s="18">
        <f t="shared" si="56"/>
        <v>8.18368003442823</v>
      </c>
      <c r="P60" s="18">
        <f t="shared" si="45"/>
        <v>0.0928652619436405</v>
      </c>
      <c r="Q60" s="25">
        <f t="shared" si="46"/>
        <v>0.0269309259636557</v>
      </c>
      <c r="R60" s="18">
        <f t="shared" si="47"/>
        <v>0.80117865</v>
      </c>
      <c r="S60" s="26">
        <f t="shared" si="48"/>
        <v>0.0336141333317553</v>
      </c>
      <c r="T60" s="3">
        <v>0.27</v>
      </c>
      <c r="U60" s="27">
        <f t="shared" si="49"/>
        <v>0.00907581599957395</v>
      </c>
      <c r="V60" s="3">
        <v>180.9</v>
      </c>
      <c r="W60" s="28">
        <v>6</v>
      </c>
      <c r="X60" s="28">
        <v>3</v>
      </c>
      <c r="Y60" s="28">
        <v>0.3</v>
      </c>
      <c r="Z60" s="28">
        <v>6</v>
      </c>
      <c r="AA60" s="3">
        <v>30.2</v>
      </c>
      <c r="AB60" s="2">
        <f t="shared" si="50"/>
        <v>0.228163431048717</v>
      </c>
      <c r="AC60" s="30">
        <f t="shared" si="51"/>
        <v>10.2321666666667</v>
      </c>
      <c r="AD60" s="1">
        <f t="shared" si="52"/>
        <v>0.29</v>
      </c>
      <c r="AE60" s="31">
        <f t="shared" si="53"/>
        <v>98.0727519963283</v>
      </c>
      <c r="AF60" s="1">
        <f t="shared" si="54"/>
        <v>2289612.6013104</v>
      </c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</row>
    <row r="61" s="1" customFormat="1" spans="1:54">
      <c r="A61" s="13"/>
      <c r="B61" s="13"/>
      <c r="C61" s="16">
        <v>3</v>
      </c>
      <c r="D61" s="21">
        <v>-1.83235483870968</v>
      </c>
      <c r="E61" s="20">
        <f t="shared" si="55"/>
        <v>-3.24807142857143</v>
      </c>
      <c r="F61" s="16" t="s">
        <v>73</v>
      </c>
      <c r="G61" s="13">
        <v>4</v>
      </c>
      <c r="H61" s="18">
        <f t="shared" si="40"/>
        <v>-1.83235483870968</v>
      </c>
      <c r="I61" s="18">
        <f t="shared" si="41"/>
        <v>271.31764516129</v>
      </c>
      <c r="J61" s="18">
        <f t="shared" si="42"/>
        <v>0.0136979480459929</v>
      </c>
      <c r="K61" s="18">
        <f t="shared" si="43"/>
        <v>10.2321666666667</v>
      </c>
      <c r="L61" s="18">
        <f t="shared" si="44"/>
        <v>2.762685</v>
      </c>
      <c r="M61" s="13" t="s">
        <v>73</v>
      </c>
      <c r="N61" s="13"/>
      <c r="O61" s="18">
        <f t="shared" si="56"/>
        <v>10.8534997724846</v>
      </c>
      <c r="P61" s="18">
        <f t="shared" si="45"/>
        <v>0.14867067600069</v>
      </c>
      <c r="Q61" s="25">
        <f t="shared" si="46"/>
        <v>0.0431144960402</v>
      </c>
      <c r="R61" s="18">
        <f t="shared" si="47"/>
        <v>0.80117865</v>
      </c>
      <c r="S61" s="26">
        <f t="shared" si="48"/>
        <v>0.053813835453803</v>
      </c>
      <c r="T61" s="3">
        <v>0.27</v>
      </c>
      <c r="U61" s="27">
        <f t="shared" si="49"/>
        <v>0.0145297355725268</v>
      </c>
      <c r="V61" s="3">
        <v>180.9</v>
      </c>
      <c r="W61" s="28">
        <v>6</v>
      </c>
      <c r="X61" s="28">
        <v>3</v>
      </c>
      <c r="Y61" s="28">
        <v>0.3</v>
      </c>
      <c r="Z61" s="28">
        <v>6</v>
      </c>
      <c r="AA61" s="3">
        <v>30.2</v>
      </c>
      <c r="AB61" s="2">
        <f t="shared" si="50"/>
        <v>0.229223127621742</v>
      </c>
      <c r="AC61" s="30">
        <f t="shared" si="51"/>
        <v>10.2321666666667</v>
      </c>
      <c r="AD61" s="1">
        <f t="shared" si="52"/>
        <v>0.29</v>
      </c>
      <c r="AE61" s="31">
        <f t="shared" si="53"/>
        <v>98.0727519963283</v>
      </c>
      <c r="AF61" s="1">
        <f t="shared" si="54"/>
        <v>2300246.62191576</v>
      </c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</row>
    <row r="62" s="1" customFormat="1" spans="1:54">
      <c r="A62" s="13"/>
      <c r="B62" s="13"/>
      <c r="C62" s="16">
        <v>4</v>
      </c>
      <c r="D62" s="21">
        <v>4.7774</v>
      </c>
      <c r="E62" s="20">
        <f t="shared" si="55"/>
        <v>-1.83235483870968</v>
      </c>
      <c r="F62" s="16" t="s">
        <v>73</v>
      </c>
      <c r="G62" s="13">
        <v>5</v>
      </c>
      <c r="H62" s="18">
        <f t="shared" si="40"/>
        <v>4.7774</v>
      </c>
      <c r="I62" s="18">
        <f t="shared" si="41"/>
        <v>277.9274</v>
      </c>
      <c r="J62" s="18">
        <f t="shared" si="42"/>
        <v>0.0321599801925225</v>
      </c>
      <c r="K62" s="18">
        <f t="shared" si="43"/>
        <v>10.2321666666667</v>
      </c>
      <c r="L62" s="18">
        <f t="shared" si="44"/>
        <v>2.762685</v>
      </c>
      <c r="M62" s="13" t="s">
        <v>75</v>
      </c>
      <c r="N62" s="18">
        <f>(O61-P61)*$C$22/100</f>
        <v>10.1695876416597</v>
      </c>
      <c r="O62" s="18">
        <f t="shared" si="56"/>
        <v>3.29792645482419</v>
      </c>
      <c r="P62" s="18">
        <f t="shared" si="45"/>
        <v>0.106061249463542</v>
      </c>
      <c r="Q62" s="25">
        <f t="shared" si="46"/>
        <v>0.0307577623444272</v>
      </c>
      <c r="R62" s="18">
        <f t="shared" si="47"/>
        <v>0.80117865</v>
      </c>
      <c r="S62" s="26">
        <f t="shared" si="48"/>
        <v>0.0383906415185018</v>
      </c>
      <c r="T62" s="3">
        <v>0.27</v>
      </c>
      <c r="U62" s="27">
        <f t="shared" si="49"/>
        <v>0.0103654732099955</v>
      </c>
      <c r="V62" s="3">
        <v>180.9</v>
      </c>
      <c r="W62" s="28">
        <v>6</v>
      </c>
      <c r="X62" s="28">
        <v>3</v>
      </c>
      <c r="Y62" s="28">
        <v>0.3</v>
      </c>
      <c r="Z62" s="28">
        <v>6</v>
      </c>
      <c r="AA62" s="3">
        <v>30.2</v>
      </c>
      <c r="AB62" s="2">
        <f t="shared" si="50"/>
        <v>0.228414011444702</v>
      </c>
      <c r="AC62" s="30">
        <f t="shared" si="51"/>
        <v>10.2321666666667</v>
      </c>
      <c r="AD62" s="1">
        <f t="shared" si="52"/>
        <v>0.29</v>
      </c>
      <c r="AE62" s="31">
        <f t="shared" si="53"/>
        <v>98.0727519963283</v>
      </c>
      <c r="AF62" s="1">
        <f t="shared" si="54"/>
        <v>2292127.16742492</v>
      </c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</row>
    <row r="63" s="1" customFormat="1" spans="1:54">
      <c r="A63" s="13"/>
      <c r="B63" s="13"/>
      <c r="C63" s="16">
        <v>5</v>
      </c>
      <c r="D63" s="21">
        <v>9.30696774193548</v>
      </c>
      <c r="E63" s="20">
        <f t="shared" si="55"/>
        <v>4.7774</v>
      </c>
      <c r="F63" s="16" t="s">
        <v>75</v>
      </c>
      <c r="G63" s="13">
        <v>6</v>
      </c>
      <c r="H63" s="18">
        <f t="shared" si="40"/>
        <v>9.30696774193548</v>
      </c>
      <c r="I63" s="18">
        <f t="shared" si="41"/>
        <v>282.456967741935</v>
      </c>
      <c r="J63" s="18">
        <f t="shared" si="42"/>
        <v>0.056403547413997</v>
      </c>
      <c r="K63" s="18">
        <f t="shared" si="43"/>
        <v>10.2321666666667</v>
      </c>
      <c r="L63" s="18">
        <f t="shared" si="44"/>
        <v>2.762685</v>
      </c>
      <c r="M63" s="13" t="s">
        <v>73</v>
      </c>
      <c r="N63" s="13"/>
      <c r="O63" s="18">
        <f t="shared" si="56"/>
        <v>5.95455020536065</v>
      </c>
      <c r="P63" s="18">
        <f t="shared" si="45"/>
        <v>0.335857754837085</v>
      </c>
      <c r="Q63" s="25">
        <f t="shared" si="46"/>
        <v>0.0973987489027547</v>
      </c>
      <c r="R63" s="18">
        <f t="shared" si="47"/>
        <v>0.80117865</v>
      </c>
      <c r="S63" s="26">
        <f t="shared" si="48"/>
        <v>0.121569326520065</v>
      </c>
      <c r="T63" s="3">
        <v>0.27</v>
      </c>
      <c r="U63" s="27">
        <f t="shared" si="49"/>
        <v>0.0328237181604175</v>
      </c>
      <c r="V63" s="3">
        <v>180.9</v>
      </c>
      <c r="W63" s="28">
        <v>6</v>
      </c>
      <c r="X63" s="28">
        <v>3</v>
      </c>
      <c r="Y63" s="28">
        <v>0.3</v>
      </c>
      <c r="Z63" s="28">
        <v>6</v>
      </c>
      <c r="AA63" s="3">
        <v>30.2</v>
      </c>
      <c r="AB63" s="2">
        <f t="shared" si="50"/>
        <v>0.232777648438569</v>
      </c>
      <c r="AC63" s="30">
        <f t="shared" si="51"/>
        <v>10.2321666666667</v>
      </c>
      <c r="AD63" s="1">
        <f t="shared" si="52"/>
        <v>0.29</v>
      </c>
      <c r="AE63" s="31">
        <f t="shared" si="53"/>
        <v>98.0727519963283</v>
      </c>
      <c r="AF63" s="1">
        <f t="shared" si="54"/>
        <v>2335916.12257334</v>
      </c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</row>
    <row r="64" s="1" customFormat="1" spans="1:54">
      <c r="A64" s="13"/>
      <c r="B64" s="13"/>
      <c r="C64" s="16">
        <v>6</v>
      </c>
      <c r="D64" s="21">
        <v>14.6938333333333</v>
      </c>
      <c r="E64" s="20">
        <f t="shared" si="55"/>
        <v>9.30696774193548</v>
      </c>
      <c r="F64" s="16" t="s">
        <v>73</v>
      </c>
      <c r="G64" s="13">
        <v>7</v>
      </c>
      <c r="H64" s="18">
        <f t="shared" si="40"/>
        <v>14.6938333333333</v>
      </c>
      <c r="I64" s="18">
        <f t="shared" si="41"/>
        <v>287.843833333333</v>
      </c>
      <c r="J64" s="18">
        <f t="shared" si="42"/>
        <v>0.107517678572338</v>
      </c>
      <c r="K64" s="18">
        <f t="shared" si="43"/>
        <v>10.2321666666667</v>
      </c>
      <c r="L64" s="18">
        <f t="shared" si="44"/>
        <v>2.762685</v>
      </c>
      <c r="M64" s="13" t="s">
        <v>73</v>
      </c>
      <c r="N64" s="13"/>
      <c r="O64" s="18">
        <f t="shared" si="56"/>
        <v>8.38137745052357</v>
      </c>
      <c r="P64" s="18">
        <f t="shared" si="45"/>
        <v>0.901146246718834</v>
      </c>
      <c r="Q64" s="25">
        <f t="shared" si="46"/>
        <v>0.261332411548462</v>
      </c>
      <c r="R64" s="18">
        <f t="shared" si="47"/>
        <v>0.80117865</v>
      </c>
      <c r="S64" s="26">
        <f t="shared" si="48"/>
        <v>0.326184942083095</v>
      </c>
      <c r="T64" s="3">
        <v>0.27</v>
      </c>
      <c r="U64" s="27">
        <f t="shared" si="49"/>
        <v>0.0880699343624356</v>
      </c>
      <c r="V64" s="3">
        <v>180.9</v>
      </c>
      <c r="W64" s="28">
        <v>12.1</v>
      </c>
      <c r="X64" s="28">
        <v>4.5</v>
      </c>
      <c r="Y64" s="28">
        <v>1.5</v>
      </c>
      <c r="Z64" s="28">
        <v>6.8</v>
      </c>
      <c r="AA64" s="3">
        <v>30.2</v>
      </c>
      <c r="AB64" s="2">
        <f t="shared" si="50"/>
        <v>0.253111988246621</v>
      </c>
      <c r="AC64" s="30">
        <f t="shared" si="51"/>
        <v>10.2321666666667</v>
      </c>
      <c r="AD64" s="1">
        <f t="shared" si="52"/>
        <v>0.29</v>
      </c>
      <c r="AE64" s="31">
        <f t="shared" si="53"/>
        <v>98.0727519963283</v>
      </c>
      <c r="AF64" s="1">
        <f t="shared" si="54"/>
        <v>2539970.56043767</v>
      </c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</row>
    <row r="65" s="1" customFormat="1" spans="1:54">
      <c r="A65" s="13"/>
      <c r="B65" s="13"/>
      <c r="C65" s="16">
        <v>7</v>
      </c>
      <c r="D65" s="21">
        <v>19.2807419354839</v>
      </c>
      <c r="E65" s="20">
        <f t="shared" si="55"/>
        <v>14.6938333333333</v>
      </c>
      <c r="F65" s="16" t="s">
        <v>73</v>
      </c>
      <c r="G65" s="13">
        <v>8</v>
      </c>
      <c r="H65" s="18">
        <f t="shared" si="40"/>
        <v>19.2807419354839</v>
      </c>
      <c r="I65" s="18">
        <f t="shared" si="41"/>
        <v>292.430741935484</v>
      </c>
      <c r="J65" s="18">
        <f t="shared" si="42"/>
        <v>0.182772355362063</v>
      </c>
      <c r="K65" s="18">
        <f t="shared" si="43"/>
        <v>10.2321666666667</v>
      </c>
      <c r="L65" s="18">
        <f t="shared" si="44"/>
        <v>2.762685</v>
      </c>
      <c r="M65" s="13" t="s">
        <v>73</v>
      </c>
      <c r="N65" s="13"/>
      <c r="O65" s="18">
        <f t="shared" si="56"/>
        <v>10.2429162038047</v>
      </c>
      <c r="P65" s="18">
        <f t="shared" si="45"/>
        <v>1.87212192034563</v>
      </c>
      <c r="Q65" s="25">
        <f t="shared" si="46"/>
        <v>0.542915356900233</v>
      </c>
      <c r="R65" s="18">
        <f t="shared" si="47"/>
        <v>0.80117865</v>
      </c>
      <c r="S65" s="26">
        <f t="shared" si="48"/>
        <v>0.677645812079782</v>
      </c>
      <c r="T65" s="3">
        <v>0.27</v>
      </c>
      <c r="U65" s="27">
        <f t="shared" si="49"/>
        <v>0.182964369261541</v>
      </c>
      <c r="V65" s="3">
        <v>220.1</v>
      </c>
      <c r="W65" s="28">
        <v>12.1</v>
      </c>
      <c r="X65" s="28">
        <v>4.5</v>
      </c>
      <c r="Y65" s="28">
        <v>1.5</v>
      </c>
      <c r="Z65" s="28">
        <v>6.8</v>
      </c>
      <c r="AA65" s="3">
        <v>30.2</v>
      </c>
      <c r="AB65" s="2">
        <f t="shared" si="50"/>
        <v>0.310749976947517</v>
      </c>
      <c r="AC65" s="30">
        <f t="shared" si="51"/>
        <v>10.2321666666667</v>
      </c>
      <c r="AD65" s="1">
        <f t="shared" si="52"/>
        <v>0.29</v>
      </c>
      <c r="AE65" s="31">
        <f t="shared" si="53"/>
        <v>98.0727519963283</v>
      </c>
      <c r="AF65" s="1">
        <f t="shared" si="54"/>
        <v>3118365.90029203</v>
      </c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</row>
    <row r="66" s="1" customFormat="1" spans="1:54">
      <c r="A66" s="13"/>
      <c r="B66" s="13"/>
      <c r="C66" s="16">
        <v>8</v>
      </c>
      <c r="D66" s="21">
        <v>18.8898709677419</v>
      </c>
      <c r="E66" s="20">
        <f t="shared" si="55"/>
        <v>19.2807419354839</v>
      </c>
      <c r="F66" s="16" t="s">
        <v>73</v>
      </c>
      <c r="G66" s="13">
        <v>9</v>
      </c>
      <c r="H66" s="18">
        <f t="shared" si="40"/>
        <v>18.8898709677419</v>
      </c>
      <c r="I66" s="18">
        <f t="shared" si="41"/>
        <v>292.039870967742</v>
      </c>
      <c r="J66" s="18">
        <f t="shared" si="42"/>
        <v>0.174806113213582</v>
      </c>
      <c r="K66" s="18">
        <f t="shared" si="43"/>
        <v>10.2321666666667</v>
      </c>
      <c r="L66" s="18">
        <f t="shared" si="44"/>
        <v>2.762685</v>
      </c>
      <c r="M66" s="13" t="s">
        <v>73</v>
      </c>
      <c r="N66" s="13"/>
      <c r="O66" s="18">
        <f t="shared" si="56"/>
        <v>11.1334792834591</v>
      </c>
      <c r="P66" s="18">
        <f t="shared" si="45"/>
        <v>1.94620024008542</v>
      </c>
      <c r="Q66" s="25">
        <f t="shared" si="46"/>
        <v>0.564398069624772</v>
      </c>
      <c r="R66" s="18">
        <f t="shared" si="47"/>
        <v>0.80117865</v>
      </c>
      <c r="S66" s="26">
        <f t="shared" si="48"/>
        <v>0.70445969775252</v>
      </c>
      <c r="T66" s="3">
        <v>0.27</v>
      </c>
      <c r="U66" s="27">
        <f t="shared" si="49"/>
        <v>0.19020411839318</v>
      </c>
      <c r="V66" s="3">
        <v>220.1</v>
      </c>
      <c r="W66" s="28">
        <v>12.1</v>
      </c>
      <c r="X66" s="28">
        <v>4.5</v>
      </c>
      <c r="Y66" s="28">
        <v>1.5</v>
      </c>
      <c r="Z66" s="28">
        <v>6.8</v>
      </c>
      <c r="AA66" s="3">
        <v>30.2</v>
      </c>
      <c r="AB66" s="2">
        <f t="shared" si="50"/>
        <v>0.312156660203795</v>
      </c>
      <c r="AC66" s="30">
        <f t="shared" si="51"/>
        <v>10.2321666666667</v>
      </c>
      <c r="AD66" s="1">
        <f t="shared" si="52"/>
        <v>0.29</v>
      </c>
      <c r="AE66" s="31">
        <f t="shared" si="53"/>
        <v>98.0727519963283</v>
      </c>
      <c r="AF66" s="1">
        <f t="shared" si="54"/>
        <v>3132481.92096555</v>
      </c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</row>
    <row r="67" s="1" customFormat="1" spans="1:54">
      <c r="A67" s="13"/>
      <c r="B67" s="13"/>
      <c r="C67" s="16">
        <v>9</v>
      </c>
      <c r="D67" s="21">
        <v>16.3375</v>
      </c>
      <c r="E67" s="20">
        <f t="shared" si="55"/>
        <v>18.8898709677419</v>
      </c>
      <c r="F67" s="16" t="s">
        <v>73</v>
      </c>
      <c r="G67" s="13">
        <v>10</v>
      </c>
      <c r="H67" s="18">
        <f t="shared" si="40"/>
        <v>16.3375</v>
      </c>
      <c r="I67" s="18">
        <f t="shared" si="41"/>
        <v>289.4875</v>
      </c>
      <c r="J67" s="18">
        <f t="shared" si="42"/>
        <v>0.130284154590251</v>
      </c>
      <c r="K67" s="18">
        <f t="shared" si="43"/>
        <v>10.2321666666667</v>
      </c>
      <c r="L67" s="18">
        <f t="shared" si="44"/>
        <v>2.762685</v>
      </c>
      <c r="M67" s="13" t="s">
        <v>73</v>
      </c>
      <c r="N67" s="13"/>
      <c r="O67" s="18">
        <f t="shared" si="56"/>
        <v>11.9499640433737</v>
      </c>
      <c r="P67" s="18">
        <f t="shared" si="45"/>
        <v>1.55689096277484</v>
      </c>
      <c r="Q67" s="25">
        <f t="shared" si="46"/>
        <v>0.451498379204703</v>
      </c>
      <c r="R67" s="18">
        <f t="shared" si="47"/>
        <v>0.80117865</v>
      </c>
      <c r="S67" s="26">
        <f t="shared" si="48"/>
        <v>0.563542699502418</v>
      </c>
      <c r="T67" s="3">
        <v>0.27</v>
      </c>
      <c r="U67" s="27">
        <f t="shared" si="49"/>
        <v>0.152156528865653</v>
      </c>
      <c r="V67" s="3">
        <v>180.9</v>
      </c>
      <c r="W67" s="28">
        <v>6</v>
      </c>
      <c r="X67" s="28">
        <v>3</v>
      </c>
      <c r="Y67" s="28">
        <v>0.3</v>
      </c>
      <c r="Z67" s="28">
        <v>6</v>
      </c>
      <c r="AA67" s="3">
        <v>30.2</v>
      </c>
      <c r="AB67" s="2">
        <f t="shared" si="50"/>
        <v>0.255964013558596</v>
      </c>
      <c r="AC67" s="30">
        <f t="shared" si="51"/>
        <v>10.2321666666667</v>
      </c>
      <c r="AD67" s="1">
        <f t="shared" si="52"/>
        <v>0.29</v>
      </c>
      <c r="AE67" s="31">
        <f t="shared" si="53"/>
        <v>98.0727519963283</v>
      </c>
      <c r="AF67" s="1">
        <f t="shared" si="54"/>
        <v>2568590.54157812</v>
      </c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</row>
    <row r="68" s="1" customFormat="1" spans="1:54">
      <c r="A68" s="13"/>
      <c r="B68" s="13"/>
      <c r="C68" s="16">
        <v>10</v>
      </c>
      <c r="D68" s="21">
        <v>12.6306774193548</v>
      </c>
      <c r="E68" s="20">
        <f t="shared" si="55"/>
        <v>16.3375</v>
      </c>
      <c r="F68" s="16" t="s">
        <v>73</v>
      </c>
      <c r="G68" s="13">
        <v>11</v>
      </c>
      <c r="H68" s="18">
        <f t="shared" si="40"/>
        <v>12.6306774193548</v>
      </c>
      <c r="I68" s="18">
        <f t="shared" si="41"/>
        <v>285.780677419355</v>
      </c>
      <c r="J68" s="18">
        <f t="shared" si="42"/>
        <v>0.084221340073101</v>
      </c>
      <c r="K68" s="18">
        <f t="shared" si="43"/>
        <v>10.2321666666667</v>
      </c>
      <c r="L68" s="18">
        <f t="shared" si="44"/>
        <v>2.762685</v>
      </c>
      <c r="M68" s="13" t="s">
        <v>75</v>
      </c>
      <c r="N68" s="18">
        <f>(O67-P67)*$C$22/100</f>
        <v>9.8734194265689</v>
      </c>
      <c r="O68" s="18">
        <f t="shared" si="56"/>
        <v>3.28233865402994</v>
      </c>
      <c r="P68" s="18">
        <f t="shared" si="45"/>
        <v>0.27644296001614</v>
      </c>
      <c r="Q68" s="25">
        <f t="shared" si="46"/>
        <v>0.0801684584046807</v>
      </c>
      <c r="R68" s="18">
        <f t="shared" si="47"/>
        <v>0.80117865</v>
      </c>
      <c r="S68" s="26">
        <f t="shared" si="48"/>
        <v>0.100063148718055</v>
      </c>
      <c r="T68" s="3">
        <v>0.27</v>
      </c>
      <c r="U68" s="27">
        <f t="shared" si="49"/>
        <v>0.0270170501538749</v>
      </c>
      <c r="V68" s="3">
        <v>180.9</v>
      </c>
      <c r="W68" s="28">
        <v>6</v>
      </c>
      <c r="X68" s="28">
        <v>3</v>
      </c>
      <c r="Y68" s="28">
        <v>0.3</v>
      </c>
      <c r="Z68" s="28">
        <v>6</v>
      </c>
      <c r="AA68" s="3">
        <v>30.2</v>
      </c>
      <c r="AB68" s="2">
        <f t="shared" si="50"/>
        <v>0.231649412844898</v>
      </c>
      <c r="AC68" s="30">
        <f t="shared" si="51"/>
        <v>10.2321666666667</v>
      </c>
      <c r="AD68" s="1">
        <f t="shared" si="52"/>
        <v>0.29</v>
      </c>
      <c r="AE68" s="31">
        <f t="shared" si="53"/>
        <v>98.0727519963283</v>
      </c>
      <c r="AF68" s="1">
        <f t="shared" si="54"/>
        <v>2324594.3151275</v>
      </c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</row>
    <row r="69" s="1" customFormat="1" spans="1:54">
      <c r="A69" s="13"/>
      <c r="B69" s="13"/>
      <c r="C69" s="16">
        <v>11</v>
      </c>
      <c r="D69" s="21">
        <v>5.685</v>
      </c>
      <c r="E69" s="20">
        <f t="shared" si="55"/>
        <v>12.6306774193548</v>
      </c>
      <c r="F69" s="16" t="s">
        <v>75</v>
      </c>
      <c r="G69" s="13">
        <v>12</v>
      </c>
      <c r="H69" s="18">
        <f t="shared" si="40"/>
        <v>5.685</v>
      </c>
      <c r="I69" s="18">
        <f t="shared" si="41"/>
        <v>278.835</v>
      </c>
      <c r="J69" s="18">
        <f t="shared" si="42"/>
        <v>0.0360445655316656</v>
      </c>
      <c r="K69" s="18">
        <f t="shared" si="43"/>
        <v>10.2321666666667</v>
      </c>
      <c r="L69" s="18">
        <f t="shared" si="44"/>
        <v>2.762685</v>
      </c>
      <c r="M69" s="13" t="s">
        <v>73</v>
      </c>
      <c r="N69" s="13"/>
      <c r="O69" s="18">
        <f t="shared" si="56"/>
        <v>5.7685806940138</v>
      </c>
      <c r="P69" s="18">
        <f t="shared" si="45"/>
        <v>0.207925984850081</v>
      </c>
      <c r="Q69" s="25">
        <f t="shared" si="46"/>
        <v>0.0602985356065236</v>
      </c>
      <c r="R69" s="18">
        <f t="shared" si="47"/>
        <v>0.80117865</v>
      </c>
      <c r="S69" s="26">
        <f t="shared" si="48"/>
        <v>0.0752622846434109</v>
      </c>
      <c r="T69" s="3">
        <v>0.27</v>
      </c>
      <c r="U69" s="27">
        <f t="shared" si="49"/>
        <v>0.0203208168537209</v>
      </c>
      <c r="V69" s="3">
        <v>180.9</v>
      </c>
      <c r="W69" s="28">
        <v>6</v>
      </c>
      <c r="X69" s="28">
        <v>3</v>
      </c>
      <c r="Y69" s="28">
        <v>0.3</v>
      </c>
      <c r="Z69" s="28">
        <v>6</v>
      </c>
      <c r="AA69" s="3">
        <v>30.2</v>
      </c>
      <c r="AB69" s="2">
        <f t="shared" si="50"/>
        <v>0.230348334714678</v>
      </c>
      <c r="AC69" s="30">
        <f t="shared" si="51"/>
        <v>10.2321666666667</v>
      </c>
      <c r="AD69" s="1">
        <f t="shared" si="52"/>
        <v>0.29</v>
      </c>
      <c r="AE69" s="31">
        <f t="shared" si="53"/>
        <v>98.0727519963283</v>
      </c>
      <c r="AF69" s="1">
        <f t="shared" si="54"/>
        <v>2311538.03845534</v>
      </c>
      <c r="AG69" s="1">
        <f>SUM(AF58:AF69)</f>
        <v>29777166.2552322</v>
      </c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</row>
    <row r="70" s="1" customFormat="1" spans="1:46">
      <c r="A70" s="13"/>
      <c r="B70" s="13"/>
      <c r="C70" s="16">
        <v>12</v>
      </c>
      <c r="D70" s="21">
        <v>2.74483870967742</v>
      </c>
      <c r="E70" s="20">
        <f t="shared" si="55"/>
        <v>5.685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46">
      <c r="AT71" s="2"/>
    </row>
    <row r="72" s="1" customFormat="1" spans="19:46">
      <c r="S72" s="24" t="s">
        <v>43</v>
      </c>
      <c r="T72" s="24"/>
      <c r="U72" s="24"/>
      <c r="V72" s="24" t="s">
        <v>44</v>
      </c>
      <c r="W72" s="24"/>
      <c r="X72" s="24"/>
      <c r="Y72" s="24" t="s">
        <v>45</v>
      </c>
      <c r="Z72" s="24"/>
      <c r="AA72" s="24"/>
      <c r="AB72" s="24" t="s">
        <v>46</v>
      </c>
      <c r="AC72" s="24"/>
      <c r="AD72" s="24"/>
      <c r="AE72" s="24" t="s">
        <v>47</v>
      </c>
      <c r="AF72" s="24"/>
      <c r="AG72" s="24"/>
      <c r="AH72" s="24" t="s">
        <v>48</v>
      </c>
      <c r="AI72" s="24"/>
      <c r="AJ72" s="24"/>
      <c r="AK72" s="32" t="s">
        <v>78</v>
      </c>
      <c r="AL72" s="33"/>
      <c r="AM72" s="34"/>
      <c r="AN72" s="33" t="s">
        <v>79</v>
      </c>
      <c r="AO72" s="33"/>
      <c r="AP72" s="34"/>
      <c r="AQ72" s="24" t="s">
        <v>50</v>
      </c>
      <c r="AR72" s="24"/>
      <c r="AS72" s="24"/>
      <c r="AT72" s="2"/>
    </row>
    <row r="73" s="1" customFormat="1" spans="1:50">
      <c r="A73" s="15" t="s">
        <v>12</v>
      </c>
      <c r="B73" s="15"/>
      <c r="C73" s="16" t="s">
        <v>51</v>
      </c>
      <c r="D73" s="16" t="s">
        <v>52</v>
      </c>
      <c r="E73" s="16" t="s">
        <v>53</v>
      </c>
      <c r="F73" s="16" t="s">
        <v>54</v>
      </c>
      <c r="G73" s="13" t="s">
        <v>51</v>
      </c>
      <c r="H73" s="13" t="s">
        <v>53</v>
      </c>
      <c r="I73" s="13" t="s">
        <v>55</v>
      </c>
      <c r="J73" s="13" t="s">
        <v>56</v>
      </c>
      <c r="K73" s="23" t="s">
        <v>57</v>
      </c>
      <c r="L73" s="23" t="s">
        <v>58</v>
      </c>
      <c r="M73" s="13" t="s">
        <v>59</v>
      </c>
      <c r="N73" s="23" t="s">
        <v>60</v>
      </c>
      <c r="O73" s="13" t="s">
        <v>61</v>
      </c>
      <c r="P73" s="13" t="s">
        <v>62</v>
      </c>
      <c r="Q73" s="23" t="s">
        <v>63</v>
      </c>
      <c r="R73" s="23" t="s">
        <v>64</v>
      </c>
      <c r="S73" s="4" t="s">
        <v>65</v>
      </c>
      <c r="T73" s="3" t="s">
        <v>66</v>
      </c>
      <c r="U73" s="3"/>
      <c r="V73" s="4" t="s">
        <v>65</v>
      </c>
      <c r="W73" s="3" t="s">
        <v>66</v>
      </c>
      <c r="X73" s="3"/>
      <c r="Y73" s="4" t="s">
        <v>65</v>
      </c>
      <c r="Z73" s="3" t="s">
        <v>66</v>
      </c>
      <c r="AA73" s="3"/>
      <c r="AB73" s="4" t="s">
        <v>65</v>
      </c>
      <c r="AC73" s="3" t="s">
        <v>66</v>
      </c>
      <c r="AD73" s="3"/>
      <c r="AE73" s="4" t="s">
        <v>65</v>
      </c>
      <c r="AF73" s="3" t="s">
        <v>66</v>
      </c>
      <c r="AG73" s="3"/>
      <c r="AH73" s="4" t="s">
        <v>65</v>
      </c>
      <c r="AI73" s="3" t="s">
        <v>66</v>
      </c>
      <c r="AJ73" s="3"/>
      <c r="AK73" s="4" t="s">
        <v>65</v>
      </c>
      <c r="AL73" s="3" t="s">
        <v>66</v>
      </c>
      <c r="AM73" s="3"/>
      <c r="AN73" s="4" t="s">
        <v>65</v>
      </c>
      <c r="AO73" s="3" t="s">
        <v>66</v>
      </c>
      <c r="AP73" s="3"/>
      <c r="AQ73" s="35" t="s">
        <v>65</v>
      </c>
      <c r="AR73" s="35" t="s">
        <v>66</v>
      </c>
      <c r="AS73" s="35"/>
      <c r="AT73" s="2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-2</v>
      </c>
      <c r="E74" s="16"/>
      <c r="F74" s="16"/>
      <c r="G74" s="13">
        <v>1</v>
      </c>
      <c r="H74" s="18">
        <f t="shared" ref="H74:H85" si="57">E75</f>
        <v>-2</v>
      </c>
      <c r="I74" s="18">
        <f t="shared" ref="I74:I85" si="58">H74+273.15</f>
        <v>271.15</v>
      </c>
      <c r="J74" s="18">
        <f t="shared" ref="J74:J85" si="59">EXP(($C$16*(I74-$C$14))/($C$17*I74*$C$14))</f>
        <v>0.0133973643023479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0.00698297422166977</v>
      </c>
      <c r="Q74" s="25">
        <f t="shared" ref="Q74:Q85" si="63">P74*$B$76</f>
        <v>0.00209489226650093</v>
      </c>
      <c r="R74" s="18">
        <f t="shared" ref="R74:R85" si="64">L74*$B$76</f>
        <v>0.156366</v>
      </c>
      <c r="S74" s="26">
        <f t="shared" ref="S74:S85" si="65">Q74/R74</f>
        <v>0.0133973643023479</v>
      </c>
      <c r="T74" s="3">
        <v>0.01</v>
      </c>
      <c r="U74" s="27">
        <f t="shared" ref="U74:U85" si="66">S74*T74</f>
        <v>0.000133973643023479</v>
      </c>
      <c r="V74" s="26"/>
      <c r="W74" s="3"/>
      <c r="X74" s="3"/>
      <c r="Y74" s="29"/>
      <c r="Z74" s="3"/>
      <c r="AA74" s="28"/>
      <c r="AB74" s="3"/>
      <c r="AC74" s="3"/>
      <c r="AD74" s="28"/>
      <c r="AE74" s="26">
        <v>0.001</v>
      </c>
      <c r="AF74" s="3">
        <v>0.49</v>
      </c>
      <c r="AG74" s="27">
        <f t="shared" ref="AG74:AG85" si="67">AF74*AE74</f>
        <v>0.00049</v>
      </c>
      <c r="AH74" s="36"/>
      <c r="AI74" s="3"/>
      <c r="AJ74" s="27"/>
      <c r="AK74" s="37"/>
      <c r="AL74" s="28"/>
      <c r="AM74" s="28"/>
      <c r="AN74" s="37"/>
      <c r="AO74" s="28"/>
      <c r="AP74" s="27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0.00562397364302348</v>
      </c>
      <c r="AU74" s="30">
        <f t="shared" ref="AU74:AU85" si="70">$B$74/12</f>
        <v>52.122</v>
      </c>
      <c r="AV74" s="1">
        <f t="shared" ref="AV74:AV85" si="71">$B$76</f>
        <v>0.3</v>
      </c>
      <c r="AW74" s="2">
        <f>$E$8/12</f>
        <v>5.08212271022023</v>
      </c>
      <c r="AX74" s="1">
        <f t="shared" ref="AX74:AX85" si="72">AW74*10000*AV74*0.67*AU74*AT74</f>
        <v>2994.3706209521</v>
      </c>
    </row>
    <row r="75" s="1" customFormat="1" spans="1:50">
      <c r="A75" s="13" t="s">
        <v>74</v>
      </c>
      <c r="B75" s="13">
        <v>1</v>
      </c>
      <c r="C75" s="16">
        <v>1</v>
      </c>
      <c r="D75" s="19">
        <v>-2.65987096774194</v>
      </c>
      <c r="E75" s="20">
        <f t="shared" ref="E75:E86" si="73">D74</f>
        <v>-2</v>
      </c>
      <c r="F75" s="16" t="s">
        <v>73</v>
      </c>
      <c r="G75" s="13">
        <v>2</v>
      </c>
      <c r="H75" s="18">
        <f t="shared" si="57"/>
        <v>-2.65987096774194</v>
      </c>
      <c r="I75" s="18">
        <f t="shared" si="58"/>
        <v>270.490129032258</v>
      </c>
      <c r="J75" s="18">
        <f t="shared" si="59"/>
        <v>0.0122736666838725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4">L75+O74-P74-N75</f>
        <v>1.03545702577833</v>
      </c>
      <c r="P75" s="18">
        <f t="shared" si="62"/>
        <v>0.0127088543998772</v>
      </c>
      <c r="Q75" s="25">
        <f t="shared" si="63"/>
        <v>0.00381265631996316</v>
      </c>
      <c r="R75" s="18">
        <f t="shared" si="64"/>
        <v>0.156366</v>
      </c>
      <c r="S75" s="26">
        <f t="shared" si="65"/>
        <v>0.0243828985838556</v>
      </c>
      <c r="T75" s="3">
        <v>0.01</v>
      </c>
      <c r="U75" s="27">
        <f t="shared" si="66"/>
        <v>0.000243828985838556</v>
      </c>
      <c r="V75" s="26"/>
      <c r="W75" s="3"/>
      <c r="X75" s="3"/>
      <c r="Y75" s="29"/>
      <c r="Z75" s="3"/>
      <c r="AA75" s="28"/>
      <c r="AB75" s="3"/>
      <c r="AC75" s="3"/>
      <c r="AD75" s="28"/>
      <c r="AE75" s="26">
        <v>0.001</v>
      </c>
      <c r="AF75" s="3">
        <v>0.49</v>
      </c>
      <c r="AG75" s="27">
        <f t="shared" si="67"/>
        <v>0.00049</v>
      </c>
      <c r="AH75" s="36"/>
      <c r="AI75" s="3"/>
      <c r="AJ75" s="27"/>
      <c r="AK75" s="37"/>
      <c r="AL75" s="28"/>
      <c r="AM75" s="28"/>
      <c r="AN75" s="37"/>
      <c r="AO75" s="28"/>
      <c r="AP75" s="27"/>
      <c r="AQ75" s="3">
        <v>0.01</v>
      </c>
      <c r="AR75" s="3">
        <v>0.5</v>
      </c>
      <c r="AS75" s="3">
        <f t="shared" si="68"/>
        <v>0.005</v>
      </c>
      <c r="AT75" s="2">
        <f t="shared" si="69"/>
        <v>0.00573382898583856</v>
      </c>
      <c r="AU75" s="30">
        <f t="shared" si="70"/>
        <v>52.122</v>
      </c>
      <c r="AV75" s="1">
        <f t="shared" si="71"/>
        <v>0.3</v>
      </c>
      <c r="AW75" s="2">
        <f t="shared" ref="AW75:AW85" si="75">$E$8/12</f>
        <v>5.08212271022023</v>
      </c>
      <c r="AX75" s="1">
        <f t="shared" si="72"/>
        <v>3052.86086858833</v>
      </c>
    </row>
    <row r="76" s="1" customFormat="1" spans="1:50">
      <c r="A76" s="13" t="s">
        <v>36</v>
      </c>
      <c r="B76" s="13">
        <v>0.3</v>
      </c>
      <c r="C76" s="16">
        <v>2</v>
      </c>
      <c r="D76" s="21">
        <v>-3.24807142857143</v>
      </c>
      <c r="E76" s="20">
        <f t="shared" si="73"/>
        <v>-2.65987096774194</v>
      </c>
      <c r="F76" s="16" t="s">
        <v>73</v>
      </c>
      <c r="G76" s="13">
        <v>3</v>
      </c>
      <c r="H76" s="18">
        <f t="shared" si="57"/>
        <v>-3.24807142857143</v>
      </c>
      <c r="I76" s="18">
        <f t="shared" si="58"/>
        <v>269.901928571429</v>
      </c>
      <c r="J76" s="18">
        <f t="shared" si="59"/>
        <v>0.011347616421092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4"/>
        <v>1.54396817137845</v>
      </c>
      <c r="P76" s="18">
        <f t="shared" si="62"/>
        <v>0.0175203585751775</v>
      </c>
      <c r="Q76" s="25">
        <f t="shared" si="63"/>
        <v>0.00525610757255326</v>
      </c>
      <c r="R76" s="18">
        <f t="shared" si="64"/>
        <v>0.156366</v>
      </c>
      <c r="S76" s="26">
        <f t="shared" si="65"/>
        <v>0.0336141333317553</v>
      </c>
      <c r="T76" s="3">
        <v>0.01</v>
      </c>
      <c r="U76" s="27">
        <f t="shared" si="66"/>
        <v>0.000336141333317553</v>
      </c>
      <c r="V76" s="26"/>
      <c r="W76" s="3"/>
      <c r="X76" s="3"/>
      <c r="Y76" s="29"/>
      <c r="Z76" s="3"/>
      <c r="AA76" s="28"/>
      <c r="AB76" s="3"/>
      <c r="AC76" s="3"/>
      <c r="AD76" s="28"/>
      <c r="AE76" s="26">
        <v>0.001</v>
      </c>
      <c r="AF76" s="3">
        <v>0.49</v>
      </c>
      <c r="AG76" s="27">
        <f t="shared" si="67"/>
        <v>0.00049</v>
      </c>
      <c r="AH76" s="36"/>
      <c r="AI76" s="3"/>
      <c r="AJ76" s="27"/>
      <c r="AK76" s="37"/>
      <c r="AL76" s="28"/>
      <c r="AM76" s="28"/>
      <c r="AN76" s="37"/>
      <c r="AO76" s="28"/>
      <c r="AP76" s="27"/>
      <c r="AQ76" s="3">
        <v>0.01</v>
      </c>
      <c r="AR76" s="3">
        <v>0.5</v>
      </c>
      <c r="AS76" s="3">
        <f t="shared" si="68"/>
        <v>0.005</v>
      </c>
      <c r="AT76" s="2">
        <f t="shared" si="69"/>
        <v>0.00582614133331755</v>
      </c>
      <c r="AU76" s="30">
        <f t="shared" si="70"/>
        <v>52.122</v>
      </c>
      <c r="AV76" s="1">
        <f t="shared" si="71"/>
        <v>0.3</v>
      </c>
      <c r="AW76" s="2">
        <f t="shared" si="75"/>
        <v>5.08212271022023</v>
      </c>
      <c r="AX76" s="1">
        <f t="shared" si="72"/>
        <v>3102.01070441396</v>
      </c>
    </row>
    <row r="77" s="1" customFormat="1" spans="1:50">
      <c r="A77" s="13"/>
      <c r="B77" s="13"/>
      <c r="C77" s="16">
        <v>3</v>
      </c>
      <c r="D77" s="21">
        <v>-1.83235483870968</v>
      </c>
      <c r="E77" s="20">
        <f t="shared" si="73"/>
        <v>-3.24807142857143</v>
      </c>
      <c r="F77" s="16" t="s">
        <v>73</v>
      </c>
      <c r="G77" s="13">
        <v>4</v>
      </c>
      <c r="H77" s="18">
        <f t="shared" si="57"/>
        <v>-1.83235483870968</v>
      </c>
      <c r="I77" s="18">
        <f t="shared" si="58"/>
        <v>271.31764516129</v>
      </c>
      <c r="J77" s="18">
        <f t="shared" si="59"/>
        <v>0.0136979480459929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4"/>
        <v>2.04766781280328</v>
      </c>
      <c r="P77" s="18">
        <f t="shared" si="62"/>
        <v>0.0280488473152312</v>
      </c>
      <c r="Q77" s="25">
        <f t="shared" si="63"/>
        <v>0.00841465419456935</v>
      </c>
      <c r="R77" s="18">
        <f t="shared" si="64"/>
        <v>0.156366</v>
      </c>
      <c r="S77" s="26">
        <f t="shared" si="65"/>
        <v>0.053813835453803</v>
      </c>
      <c r="T77" s="3">
        <v>0.01</v>
      </c>
      <c r="U77" s="27">
        <f t="shared" si="66"/>
        <v>0.00053813835453803</v>
      </c>
      <c r="V77" s="26"/>
      <c r="W77" s="3"/>
      <c r="X77" s="3"/>
      <c r="Y77" s="29"/>
      <c r="Z77" s="3"/>
      <c r="AA77" s="28"/>
      <c r="AB77" s="3"/>
      <c r="AC77" s="3"/>
      <c r="AD77" s="28"/>
      <c r="AE77" s="26">
        <v>0.001</v>
      </c>
      <c r="AF77" s="3">
        <v>0.49</v>
      </c>
      <c r="AG77" s="27">
        <f t="shared" si="67"/>
        <v>0.00049</v>
      </c>
      <c r="AH77" s="36"/>
      <c r="AI77" s="3"/>
      <c r="AJ77" s="27"/>
      <c r="AK77" s="37"/>
      <c r="AL77" s="28"/>
      <c r="AM77" s="28"/>
      <c r="AN77" s="37"/>
      <c r="AO77" s="28"/>
      <c r="AP77" s="27"/>
      <c r="AQ77" s="3">
        <v>0.01</v>
      </c>
      <c r="AR77" s="3">
        <v>0.5</v>
      </c>
      <c r="AS77" s="3">
        <f t="shared" si="68"/>
        <v>0.005</v>
      </c>
      <c r="AT77" s="2">
        <f t="shared" si="69"/>
        <v>0.00602813835453803</v>
      </c>
      <c r="AU77" s="30">
        <f t="shared" si="70"/>
        <v>52.122</v>
      </c>
      <c r="AV77" s="1">
        <f t="shared" si="71"/>
        <v>0.3</v>
      </c>
      <c r="AW77" s="2">
        <f t="shared" si="75"/>
        <v>5.08212271022023</v>
      </c>
      <c r="AX77" s="1">
        <f t="shared" si="72"/>
        <v>3209.55991859151</v>
      </c>
    </row>
    <row r="78" s="1" customFormat="1" spans="1:50">
      <c r="A78" s="13"/>
      <c r="B78" s="13"/>
      <c r="C78" s="16">
        <v>4</v>
      </c>
      <c r="D78" s="21">
        <v>4.7774</v>
      </c>
      <c r="E78" s="20">
        <f t="shared" si="73"/>
        <v>-1.83235483870968</v>
      </c>
      <c r="F78" s="16" t="s">
        <v>73</v>
      </c>
      <c r="G78" s="13">
        <v>5</v>
      </c>
      <c r="H78" s="18">
        <f t="shared" si="57"/>
        <v>4.7774</v>
      </c>
      <c r="I78" s="18">
        <f t="shared" si="58"/>
        <v>277.9274</v>
      </c>
      <c r="J78" s="18">
        <f t="shared" si="59"/>
        <v>0.0321599801925225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1.91863801721364</v>
      </c>
      <c r="O78" s="18">
        <f t="shared" si="74"/>
        <v>0.622200948274402</v>
      </c>
      <c r="P78" s="18">
        <f t="shared" si="62"/>
        <v>0.0200099701722735</v>
      </c>
      <c r="Q78" s="25">
        <f t="shared" si="63"/>
        <v>0.00600299105168205</v>
      </c>
      <c r="R78" s="18">
        <f t="shared" si="64"/>
        <v>0.156366</v>
      </c>
      <c r="S78" s="26">
        <f t="shared" si="65"/>
        <v>0.0383906415185018</v>
      </c>
      <c r="T78" s="3">
        <v>0.01</v>
      </c>
      <c r="U78" s="27">
        <f t="shared" si="66"/>
        <v>0.000383906415185018</v>
      </c>
      <c r="V78" s="26"/>
      <c r="W78" s="3"/>
      <c r="X78" s="3"/>
      <c r="Y78" s="29"/>
      <c r="Z78" s="3"/>
      <c r="AA78" s="28"/>
      <c r="AB78" s="3"/>
      <c r="AC78" s="3"/>
      <c r="AD78" s="28"/>
      <c r="AE78" s="26">
        <v>0.005</v>
      </c>
      <c r="AF78" s="3">
        <v>0.49</v>
      </c>
      <c r="AG78" s="27">
        <f t="shared" si="67"/>
        <v>0.00245</v>
      </c>
      <c r="AH78" s="36"/>
      <c r="AI78" s="3"/>
      <c r="AJ78" s="27"/>
      <c r="AK78" s="37"/>
      <c r="AL78" s="28"/>
      <c r="AM78" s="28"/>
      <c r="AN78" s="37"/>
      <c r="AO78" s="28"/>
      <c r="AP78" s="27"/>
      <c r="AQ78" s="3">
        <v>0.015</v>
      </c>
      <c r="AR78" s="3">
        <v>0.5</v>
      </c>
      <c r="AS78" s="3">
        <f t="shared" si="68"/>
        <v>0.0075</v>
      </c>
      <c r="AT78" s="2">
        <f t="shared" si="69"/>
        <v>0.010333906415185</v>
      </c>
      <c r="AU78" s="30">
        <f t="shared" si="70"/>
        <v>52.122</v>
      </c>
      <c r="AV78" s="1">
        <f t="shared" si="71"/>
        <v>0.3</v>
      </c>
      <c r="AW78" s="2">
        <f t="shared" si="75"/>
        <v>5.08212271022023</v>
      </c>
      <c r="AX78" s="1">
        <f t="shared" si="72"/>
        <v>5502.07873176715</v>
      </c>
    </row>
    <row r="79" s="1" customFormat="1" spans="1:50">
      <c r="A79" s="13"/>
      <c r="B79" s="13"/>
      <c r="C79" s="16">
        <v>5</v>
      </c>
      <c r="D79" s="21">
        <v>9.30696774193548</v>
      </c>
      <c r="E79" s="20">
        <f t="shared" si="73"/>
        <v>4.7774</v>
      </c>
      <c r="F79" s="16" t="s">
        <v>75</v>
      </c>
      <c r="G79" s="13">
        <v>6</v>
      </c>
      <c r="H79" s="18">
        <f t="shared" si="57"/>
        <v>9.30696774193548</v>
      </c>
      <c r="I79" s="18">
        <f t="shared" si="58"/>
        <v>282.456967741935</v>
      </c>
      <c r="J79" s="18">
        <f t="shared" si="59"/>
        <v>0.056403547413997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4"/>
        <v>1.12341097810213</v>
      </c>
      <c r="P79" s="18">
        <f t="shared" si="62"/>
        <v>0.0633643643687882</v>
      </c>
      <c r="Q79" s="25">
        <f t="shared" si="63"/>
        <v>0.0190093093106364</v>
      </c>
      <c r="R79" s="18">
        <f t="shared" si="64"/>
        <v>0.156366</v>
      </c>
      <c r="S79" s="26">
        <f t="shared" si="65"/>
        <v>0.121569326520065</v>
      </c>
      <c r="T79" s="3">
        <v>0.01</v>
      </c>
      <c r="U79" s="27">
        <f t="shared" si="66"/>
        <v>0.00121569326520065</v>
      </c>
      <c r="V79" s="26"/>
      <c r="W79" s="3"/>
      <c r="X79" s="3"/>
      <c r="Y79" s="29"/>
      <c r="Z79" s="3"/>
      <c r="AA79" s="28"/>
      <c r="AB79" s="3"/>
      <c r="AC79" s="3"/>
      <c r="AD79" s="28"/>
      <c r="AE79" s="26">
        <v>0.005</v>
      </c>
      <c r="AF79" s="3">
        <v>0.49</v>
      </c>
      <c r="AG79" s="27">
        <f t="shared" si="67"/>
        <v>0.00245</v>
      </c>
      <c r="AH79" s="36"/>
      <c r="AI79" s="3"/>
      <c r="AJ79" s="27"/>
      <c r="AK79" s="37"/>
      <c r="AL79" s="28"/>
      <c r="AM79" s="28"/>
      <c r="AN79" s="37"/>
      <c r="AO79" s="28"/>
      <c r="AP79" s="27"/>
      <c r="AQ79" s="3">
        <v>0.015</v>
      </c>
      <c r="AR79" s="3">
        <v>0.5</v>
      </c>
      <c r="AS79" s="3">
        <f t="shared" si="68"/>
        <v>0.0075</v>
      </c>
      <c r="AT79" s="2">
        <f t="shared" si="69"/>
        <v>0.0111656932652006</v>
      </c>
      <c r="AU79" s="30">
        <f t="shared" si="70"/>
        <v>52.122</v>
      </c>
      <c r="AV79" s="1">
        <f t="shared" si="71"/>
        <v>0.3</v>
      </c>
      <c r="AW79" s="2">
        <f t="shared" si="75"/>
        <v>5.08212271022023</v>
      </c>
      <c r="AX79" s="1">
        <f t="shared" si="72"/>
        <v>5944.94675794838</v>
      </c>
    </row>
    <row r="80" s="1" customFormat="1" spans="1:50">
      <c r="A80" s="13"/>
      <c r="B80" s="13"/>
      <c r="C80" s="16">
        <v>6</v>
      </c>
      <c r="D80" s="21">
        <v>14.6938333333333</v>
      </c>
      <c r="E80" s="20">
        <f t="shared" si="73"/>
        <v>9.30696774193548</v>
      </c>
      <c r="F80" s="16" t="s">
        <v>73</v>
      </c>
      <c r="G80" s="13">
        <v>7</v>
      </c>
      <c r="H80" s="18">
        <f t="shared" si="57"/>
        <v>14.6938333333333</v>
      </c>
      <c r="I80" s="18">
        <f t="shared" si="58"/>
        <v>287.843833333333</v>
      </c>
      <c r="J80" s="18">
        <f t="shared" si="59"/>
        <v>0.107517678572338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4"/>
        <v>1.58126661373334</v>
      </c>
      <c r="P80" s="18">
        <f t="shared" si="62"/>
        <v>0.170014115512551</v>
      </c>
      <c r="Q80" s="25">
        <f t="shared" si="63"/>
        <v>0.0510042346537652</v>
      </c>
      <c r="R80" s="18">
        <f t="shared" si="64"/>
        <v>0.156366</v>
      </c>
      <c r="S80" s="26">
        <f t="shared" si="65"/>
        <v>0.326184942083095</v>
      </c>
      <c r="T80" s="3">
        <v>0.01</v>
      </c>
      <c r="U80" s="27">
        <f t="shared" si="66"/>
        <v>0.00326184942083095</v>
      </c>
      <c r="V80" s="26"/>
      <c r="W80" s="3"/>
      <c r="X80" s="3"/>
      <c r="Y80" s="29"/>
      <c r="Z80" s="3"/>
      <c r="AA80" s="28"/>
      <c r="AB80" s="3"/>
      <c r="AC80" s="3"/>
      <c r="AD80" s="28"/>
      <c r="AE80" s="26">
        <v>0.005</v>
      </c>
      <c r="AF80" s="3">
        <v>0.49</v>
      </c>
      <c r="AG80" s="27">
        <f t="shared" si="67"/>
        <v>0.00245</v>
      </c>
      <c r="AH80" s="36"/>
      <c r="AI80" s="3"/>
      <c r="AJ80" s="27"/>
      <c r="AK80" s="37"/>
      <c r="AL80" s="28"/>
      <c r="AM80" s="28"/>
      <c r="AN80" s="37"/>
      <c r="AO80" s="28"/>
      <c r="AP80" s="27"/>
      <c r="AQ80" s="3">
        <v>0.015</v>
      </c>
      <c r="AR80" s="3">
        <v>0.5</v>
      </c>
      <c r="AS80" s="3">
        <f t="shared" si="68"/>
        <v>0.0075</v>
      </c>
      <c r="AT80" s="2">
        <f t="shared" si="69"/>
        <v>0.0132118494208309</v>
      </c>
      <c r="AU80" s="30">
        <f t="shared" si="70"/>
        <v>52.122</v>
      </c>
      <c r="AV80" s="1">
        <f t="shared" si="71"/>
        <v>0.3</v>
      </c>
      <c r="AW80" s="2">
        <f t="shared" si="75"/>
        <v>5.08212271022023</v>
      </c>
      <c r="AX80" s="1">
        <f t="shared" si="72"/>
        <v>7034.38107382575</v>
      </c>
    </row>
    <row r="81" s="1" customFormat="1" spans="1:50">
      <c r="A81" s="13"/>
      <c r="B81" s="13"/>
      <c r="C81" s="16">
        <v>7</v>
      </c>
      <c r="D81" s="21">
        <v>19.2807419354839</v>
      </c>
      <c r="E81" s="20">
        <f t="shared" si="73"/>
        <v>14.6938333333333</v>
      </c>
      <c r="F81" s="16" t="s">
        <v>73</v>
      </c>
      <c r="G81" s="13">
        <v>8</v>
      </c>
      <c r="H81" s="18">
        <f t="shared" si="57"/>
        <v>19.2807419354839</v>
      </c>
      <c r="I81" s="18">
        <f t="shared" si="58"/>
        <v>292.430741935484</v>
      </c>
      <c r="J81" s="18">
        <f t="shared" si="59"/>
        <v>0.182772355362063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4"/>
        <v>1.93247249822079</v>
      </c>
      <c r="P81" s="18">
        <f t="shared" si="62"/>
        <v>0.353202550172224</v>
      </c>
      <c r="Q81" s="25">
        <f t="shared" si="63"/>
        <v>0.105960765051667</v>
      </c>
      <c r="R81" s="18">
        <f t="shared" si="64"/>
        <v>0.156366</v>
      </c>
      <c r="S81" s="26">
        <f t="shared" si="65"/>
        <v>0.677645812079782</v>
      </c>
      <c r="T81" s="3">
        <v>0.01</v>
      </c>
      <c r="U81" s="27">
        <f t="shared" si="66"/>
        <v>0.00677645812079782</v>
      </c>
      <c r="V81" s="26"/>
      <c r="W81" s="3"/>
      <c r="X81" s="3"/>
      <c r="Y81" s="29"/>
      <c r="Z81" s="3"/>
      <c r="AA81" s="28"/>
      <c r="AB81" s="3"/>
      <c r="AC81" s="3"/>
      <c r="AD81" s="28"/>
      <c r="AE81" s="26">
        <v>0.005</v>
      </c>
      <c r="AF81" s="3">
        <v>0.49</v>
      </c>
      <c r="AG81" s="27">
        <f t="shared" si="67"/>
        <v>0.00245</v>
      </c>
      <c r="AH81" s="36"/>
      <c r="AI81" s="3"/>
      <c r="AJ81" s="27"/>
      <c r="AK81" s="37"/>
      <c r="AL81" s="28"/>
      <c r="AM81" s="28"/>
      <c r="AN81" s="37"/>
      <c r="AO81" s="28"/>
      <c r="AP81" s="27"/>
      <c r="AQ81" s="3">
        <v>0.015</v>
      </c>
      <c r="AR81" s="3">
        <v>0.5</v>
      </c>
      <c r="AS81" s="3">
        <f t="shared" si="68"/>
        <v>0.0075</v>
      </c>
      <c r="AT81" s="2">
        <f t="shared" si="69"/>
        <v>0.0167264581207978</v>
      </c>
      <c r="AU81" s="30">
        <f t="shared" si="70"/>
        <v>52.122</v>
      </c>
      <c r="AV81" s="1">
        <f t="shared" si="71"/>
        <v>0.3</v>
      </c>
      <c r="AW81" s="2">
        <f t="shared" si="75"/>
        <v>5.08212271022023</v>
      </c>
      <c r="AX81" s="1">
        <f t="shared" si="72"/>
        <v>8905.66314293333</v>
      </c>
    </row>
    <row r="82" s="1" customFormat="1" spans="1:50">
      <c r="A82" s="13"/>
      <c r="B82" s="13"/>
      <c r="C82" s="16">
        <v>8</v>
      </c>
      <c r="D82" s="21">
        <v>18.8898709677419</v>
      </c>
      <c r="E82" s="20">
        <f t="shared" si="73"/>
        <v>19.2807419354839</v>
      </c>
      <c r="F82" s="16" t="s">
        <v>73</v>
      </c>
      <c r="G82" s="13">
        <v>9</v>
      </c>
      <c r="H82" s="18">
        <f t="shared" si="57"/>
        <v>18.8898709677419</v>
      </c>
      <c r="I82" s="18">
        <f t="shared" si="58"/>
        <v>292.039870967742</v>
      </c>
      <c r="J82" s="18">
        <f t="shared" si="59"/>
        <v>0.174806113213582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4"/>
        <v>2.10048994804857</v>
      </c>
      <c r="P82" s="18">
        <f t="shared" si="62"/>
        <v>0.367178483662569</v>
      </c>
      <c r="Q82" s="25">
        <f t="shared" si="63"/>
        <v>0.110153545098771</v>
      </c>
      <c r="R82" s="18">
        <f t="shared" si="64"/>
        <v>0.156366</v>
      </c>
      <c r="S82" s="26">
        <f t="shared" si="65"/>
        <v>0.70445969775252</v>
      </c>
      <c r="T82" s="3">
        <v>0.01</v>
      </c>
      <c r="U82" s="27">
        <f t="shared" si="66"/>
        <v>0.0070445969775252</v>
      </c>
      <c r="V82" s="26"/>
      <c r="W82" s="3"/>
      <c r="X82" s="3"/>
      <c r="Y82" s="29"/>
      <c r="Z82" s="3"/>
      <c r="AA82" s="28"/>
      <c r="AB82" s="3"/>
      <c r="AC82" s="3"/>
      <c r="AD82" s="28"/>
      <c r="AE82" s="26">
        <v>0.005</v>
      </c>
      <c r="AF82" s="3">
        <v>0.49</v>
      </c>
      <c r="AG82" s="27">
        <f t="shared" si="67"/>
        <v>0.00245</v>
      </c>
      <c r="AH82" s="36"/>
      <c r="AI82" s="3"/>
      <c r="AJ82" s="27"/>
      <c r="AK82" s="37"/>
      <c r="AL82" s="28"/>
      <c r="AM82" s="28"/>
      <c r="AN82" s="37"/>
      <c r="AO82" s="28"/>
      <c r="AP82" s="27"/>
      <c r="AQ82" s="3">
        <v>0.015</v>
      </c>
      <c r="AR82" s="3">
        <v>0.5</v>
      </c>
      <c r="AS82" s="3">
        <f t="shared" si="68"/>
        <v>0.0075</v>
      </c>
      <c r="AT82" s="2">
        <f t="shared" si="69"/>
        <v>0.0169945969775252</v>
      </c>
      <c r="AU82" s="30">
        <f t="shared" si="70"/>
        <v>52.122</v>
      </c>
      <c r="AV82" s="1">
        <f t="shared" si="71"/>
        <v>0.3</v>
      </c>
      <c r="AW82" s="2">
        <f t="shared" si="75"/>
        <v>5.08212271022023</v>
      </c>
      <c r="AX82" s="1">
        <f t="shared" si="72"/>
        <v>9048.42823499883</v>
      </c>
    </row>
    <row r="83" s="1" customFormat="1" spans="1:50">
      <c r="A83" s="13"/>
      <c r="B83" s="13"/>
      <c r="C83" s="16">
        <v>9</v>
      </c>
      <c r="D83" s="21">
        <v>16.3375</v>
      </c>
      <c r="E83" s="20">
        <f t="shared" si="73"/>
        <v>18.8898709677419</v>
      </c>
      <c r="F83" s="16" t="s">
        <v>73</v>
      </c>
      <c r="G83" s="13">
        <v>10</v>
      </c>
      <c r="H83" s="18">
        <f t="shared" si="57"/>
        <v>16.3375</v>
      </c>
      <c r="I83" s="18">
        <f t="shared" si="58"/>
        <v>289.4875</v>
      </c>
      <c r="J83" s="18">
        <f t="shared" si="59"/>
        <v>0.130284154590251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4"/>
        <v>2.254531464386</v>
      </c>
      <c r="P83" s="18">
        <f t="shared" si="62"/>
        <v>0.29372972583465</v>
      </c>
      <c r="Q83" s="25">
        <f t="shared" si="63"/>
        <v>0.0881189177503951</v>
      </c>
      <c r="R83" s="18">
        <f t="shared" si="64"/>
        <v>0.156366</v>
      </c>
      <c r="S83" s="26">
        <f t="shared" si="65"/>
        <v>0.563542699502418</v>
      </c>
      <c r="T83" s="3">
        <v>0.01</v>
      </c>
      <c r="U83" s="27">
        <f t="shared" si="66"/>
        <v>0.00563542699502418</v>
      </c>
      <c r="V83" s="26"/>
      <c r="W83" s="3"/>
      <c r="X83" s="3"/>
      <c r="Y83" s="29"/>
      <c r="Z83" s="3"/>
      <c r="AA83" s="28"/>
      <c r="AB83" s="3"/>
      <c r="AC83" s="3"/>
      <c r="AD83" s="28"/>
      <c r="AE83" s="26">
        <v>0.005</v>
      </c>
      <c r="AF83" s="3">
        <v>0.49</v>
      </c>
      <c r="AG83" s="27">
        <f t="shared" si="67"/>
        <v>0.00245</v>
      </c>
      <c r="AH83" s="36"/>
      <c r="AI83" s="3"/>
      <c r="AJ83" s="27"/>
      <c r="AK83" s="37"/>
      <c r="AL83" s="28"/>
      <c r="AM83" s="28"/>
      <c r="AN83" s="37"/>
      <c r="AO83" s="28"/>
      <c r="AP83" s="27"/>
      <c r="AQ83" s="3">
        <v>0.015</v>
      </c>
      <c r="AR83" s="3">
        <v>0.5</v>
      </c>
      <c r="AS83" s="3">
        <f t="shared" si="68"/>
        <v>0.0075</v>
      </c>
      <c r="AT83" s="2">
        <f t="shared" si="69"/>
        <v>0.0155854269950242</v>
      </c>
      <c r="AU83" s="30">
        <f t="shared" si="70"/>
        <v>52.122</v>
      </c>
      <c r="AV83" s="1">
        <f t="shared" si="71"/>
        <v>0.3</v>
      </c>
      <c r="AW83" s="2">
        <f t="shared" si="75"/>
        <v>5.08212271022023</v>
      </c>
      <c r="AX83" s="1">
        <f t="shared" si="72"/>
        <v>8298.14427860742</v>
      </c>
    </row>
    <row r="84" s="1" customFormat="1" spans="1:50">
      <c r="A84" s="13"/>
      <c r="B84" s="13"/>
      <c r="C84" s="16">
        <v>10</v>
      </c>
      <c r="D84" s="21">
        <v>12.6306774193548</v>
      </c>
      <c r="E84" s="20">
        <f t="shared" si="73"/>
        <v>16.3375</v>
      </c>
      <c r="F84" s="16" t="s">
        <v>73</v>
      </c>
      <c r="G84" s="13">
        <v>11</v>
      </c>
      <c r="H84" s="18">
        <f t="shared" si="57"/>
        <v>12.6306774193548</v>
      </c>
      <c r="I84" s="18">
        <f t="shared" si="58"/>
        <v>285.780677419355</v>
      </c>
      <c r="J84" s="18">
        <f t="shared" si="59"/>
        <v>0.084221340073101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1.86276165162378</v>
      </c>
      <c r="O84" s="18">
        <f t="shared" si="74"/>
        <v>0.619260086927568</v>
      </c>
      <c r="P84" s="18">
        <f t="shared" si="62"/>
        <v>0.0521549143748248</v>
      </c>
      <c r="Q84" s="25">
        <f t="shared" si="63"/>
        <v>0.0156464743124474</v>
      </c>
      <c r="R84" s="18">
        <f t="shared" si="64"/>
        <v>0.156366</v>
      </c>
      <c r="S84" s="26">
        <f t="shared" si="65"/>
        <v>0.100063148718055</v>
      </c>
      <c r="T84" s="3">
        <v>0.01</v>
      </c>
      <c r="U84" s="27">
        <f t="shared" si="66"/>
        <v>0.00100063148718055</v>
      </c>
      <c r="V84" s="26"/>
      <c r="W84" s="3"/>
      <c r="X84" s="3"/>
      <c r="Y84" s="29"/>
      <c r="Z84" s="3"/>
      <c r="AA84" s="28"/>
      <c r="AB84" s="3"/>
      <c r="AC84" s="3"/>
      <c r="AD84" s="28"/>
      <c r="AE84" s="26">
        <v>0.005</v>
      </c>
      <c r="AF84" s="3">
        <v>0.49</v>
      </c>
      <c r="AG84" s="27">
        <f t="shared" si="67"/>
        <v>0.00245</v>
      </c>
      <c r="AH84" s="36"/>
      <c r="AI84" s="3"/>
      <c r="AJ84" s="27"/>
      <c r="AK84" s="37"/>
      <c r="AL84" s="28"/>
      <c r="AM84" s="28"/>
      <c r="AN84" s="37"/>
      <c r="AO84" s="28"/>
      <c r="AP84" s="27"/>
      <c r="AQ84" s="3">
        <v>0.015</v>
      </c>
      <c r="AR84" s="3">
        <v>0.5</v>
      </c>
      <c r="AS84" s="3">
        <f t="shared" si="68"/>
        <v>0.0075</v>
      </c>
      <c r="AT84" s="2">
        <f t="shared" si="69"/>
        <v>0.0109506314871806</v>
      </c>
      <c r="AU84" s="30">
        <f t="shared" si="70"/>
        <v>52.122</v>
      </c>
      <c r="AV84" s="1">
        <f t="shared" si="71"/>
        <v>0.3</v>
      </c>
      <c r="AW84" s="2">
        <f t="shared" si="75"/>
        <v>5.08212271022023</v>
      </c>
      <c r="AX84" s="1">
        <f t="shared" si="72"/>
        <v>5830.44147917775</v>
      </c>
    </row>
    <row r="85" s="1" customFormat="1" spans="1:51">
      <c r="A85" s="13"/>
      <c r="B85" s="13"/>
      <c r="C85" s="16">
        <v>11</v>
      </c>
      <c r="D85" s="21">
        <v>5.685</v>
      </c>
      <c r="E85" s="20">
        <f t="shared" si="73"/>
        <v>12.6306774193548</v>
      </c>
      <c r="F85" s="16" t="s">
        <v>75</v>
      </c>
      <c r="G85" s="13">
        <v>12</v>
      </c>
      <c r="H85" s="18">
        <f t="shared" si="57"/>
        <v>5.685</v>
      </c>
      <c r="I85" s="18">
        <f t="shared" si="58"/>
        <v>278.835</v>
      </c>
      <c r="J85" s="18">
        <f t="shared" si="59"/>
        <v>0.0360445655316656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4"/>
        <v>1.08832517255274</v>
      </c>
      <c r="P85" s="18">
        <f t="shared" si="62"/>
        <v>0.0392282080018386</v>
      </c>
      <c r="Q85" s="25">
        <f t="shared" si="63"/>
        <v>0.0117684624005516</v>
      </c>
      <c r="R85" s="18">
        <f t="shared" si="64"/>
        <v>0.156366</v>
      </c>
      <c r="S85" s="26">
        <f t="shared" si="65"/>
        <v>0.0752622846434109</v>
      </c>
      <c r="T85" s="3">
        <v>0.01</v>
      </c>
      <c r="U85" s="27">
        <f t="shared" si="66"/>
        <v>0.000752622846434109</v>
      </c>
      <c r="V85" s="26"/>
      <c r="W85" s="3"/>
      <c r="X85" s="3"/>
      <c r="Y85" s="29"/>
      <c r="Z85" s="3"/>
      <c r="AA85" s="28"/>
      <c r="AB85" s="3"/>
      <c r="AC85" s="3"/>
      <c r="AD85" s="28"/>
      <c r="AE85" s="26">
        <v>0.005</v>
      </c>
      <c r="AF85" s="3">
        <v>0.49</v>
      </c>
      <c r="AG85" s="27">
        <f t="shared" si="67"/>
        <v>0.00245</v>
      </c>
      <c r="AH85" s="36"/>
      <c r="AI85" s="3"/>
      <c r="AJ85" s="27"/>
      <c r="AK85" s="37"/>
      <c r="AL85" s="28"/>
      <c r="AM85" s="28"/>
      <c r="AN85" s="37"/>
      <c r="AO85" s="28"/>
      <c r="AP85" s="27"/>
      <c r="AQ85" s="3">
        <v>0.015</v>
      </c>
      <c r="AR85" s="3">
        <v>0.5</v>
      </c>
      <c r="AS85" s="3">
        <f t="shared" si="68"/>
        <v>0.0075</v>
      </c>
      <c r="AT85" s="2">
        <f t="shared" si="69"/>
        <v>0.0107026228464341</v>
      </c>
      <c r="AU85" s="30">
        <f t="shared" si="70"/>
        <v>52.122</v>
      </c>
      <c r="AV85" s="1">
        <f t="shared" si="71"/>
        <v>0.3</v>
      </c>
      <c r="AW85" s="2">
        <f t="shared" si="75"/>
        <v>5.08212271022023</v>
      </c>
      <c r="AX85" s="1">
        <f t="shared" si="72"/>
        <v>5698.39431204448</v>
      </c>
      <c r="AY85" s="1">
        <f>SUM(AX74:AX85)</f>
        <v>68621.280123849</v>
      </c>
    </row>
    <row r="86" s="1" customFormat="1" spans="1:46">
      <c r="A86" s="13"/>
      <c r="B86" s="13"/>
      <c r="C86" s="16">
        <v>12</v>
      </c>
      <c r="D86" s="21">
        <v>2.74483870967742</v>
      </c>
      <c r="E86" s="20">
        <f t="shared" si="73"/>
        <v>5.685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4" t="s">
        <v>43</v>
      </c>
      <c r="T88" s="24"/>
      <c r="U88" s="24"/>
      <c r="V88" s="24" t="s">
        <v>44</v>
      </c>
      <c r="W88" s="24"/>
      <c r="X88" s="24"/>
      <c r="Y88" s="24" t="s">
        <v>45</v>
      </c>
      <c r="Z88" s="24"/>
      <c r="AA88" s="24"/>
      <c r="AB88" s="24" t="s">
        <v>46</v>
      </c>
      <c r="AC88" s="24"/>
      <c r="AD88" s="24"/>
      <c r="AE88" s="24" t="s">
        <v>47</v>
      </c>
      <c r="AF88" s="24"/>
      <c r="AG88" s="24"/>
      <c r="AH88" s="24" t="s">
        <v>48</v>
      </c>
      <c r="AI88" s="24"/>
      <c r="AJ88" s="24"/>
      <c r="AK88" s="32" t="s">
        <v>78</v>
      </c>
      <c r="AL88" s="33"/>
      <c r="AM88" s="34"/>
      <c r="AN88" s="33" t="s">
        <v>79</v>
      </c>
      <c r="AO88" s="33"/>
      <c r="AP88" s="34"/>
      <c r="AQ88" s="24" t="s">
        <v>50</v>
      </c>
      <c r="AR88" s="24"/>
      <c r="AS88" s="24"/>
      <c r="AT88" s="2"/>
    </row>
    <row r="89" s="1" customFormat="1" spans="1:53">
      <c r="A89" s="15" t="s">
        <v>80</v>
      </c>
      <c r="B89" s="15"/>
      <c r="C89" s="16" t="s">
        <v>51</v>
      </c>
      <c r="D89" s="16" t="s">
        <v>52</v>
      </c>
      <c r="E89" s="16" t="s">
        <v>53</v>
      </c>
      <c r="F89" s="16" t="s">
        <v>54</v>
      </c>
      <c r="G89" s="13" t="s">
        <v>51</v>
      </c>
      <c r="H89" s="13" t="s">
        <v>53</v>
      </c>
      <c r="I89" s="13" t="s">
        <v>55</v>
      </c>
      <c r="J89" s="13" t="s">
        <v>56</v>
      </c>
      <c r="K89" s="23" t="s">
        <v>57</v>
      </c>
      <c r="L89" s="23" t="s">
        <v>58</v>
      </c>
      <c r="M89" s="13" t="s">
        <v>59</v>
      </c>
      <c r="N89" s="23" t="s">
        <v>60</v>
      </c>
      <c r="O89" s="13" t="s">
        <v>61</v>
      </c>
      <c r="P89" s="13" t="s">
        <v>62</v>
      </c>
      <c r="Q89" s="23" t="s">
        <v>63</v>
      </c>
      <c r="R89" s="23" t="s">
        <v>64</v>
      </c>
      <c r="S89" s="4" t="s">
        <v>65</v>
      </c>
      <c r="T89" s="3" t="s">
        <v>66</v>
      </c>
      <c r="U89" s="3"/>
      <c r="V89" s="4" t="s">
        <v>65</v>
      </c>
      <c r="W89" s="3" t="s">
        <v>66</v>
      </c>
      <c r="X89" s="3"/>
      <c r="Y89" s="4" t="s">
        <v>65</v>
      </c>
      <c r="Z89" s="3" t="s">
        <v>66</v>
      </c>
      <c r="AA89" s="3"/>
      <c r="AB89" s="4" t="s">
        <v>65</v>
      </c>
      <c r="AC89" s="3" t="s">
        <v>66</v>
      </c>
      <c r="AD89" s="3"/>
      <c r="AE89" s="4" t="s">
        <v>65</v>
      </c>
      <c r="AF89" s="3" t="s">
        <v>66</v>
      </c>
      <c r="AG89" s="3"/>
      <c r="AH89" s="4" t="s">
        <v>65</v>
      </c>
      <c r="AI89" s="3" t="s">
        <v>66</v>
      </c>
      <c r="AJ89" s="3"/>
      <c r="AK89" s="4" t="s">
        <v>65</v>
      </c>
      <c r="AL89" s="3" t="s">
        <v>66</v>
      </c>
      <c r="AM89" s="3"/>
      <c r="AN89" s="4" t="s">
        <v>65</v>
      </c>
      <c r="AO89" s="3" t="s">
        <v>66</v>
      </c>
      <c r="AP89" s="3"/>
      <c r="AQ89" s="35" t="s">
        <v>65</v>
      </c>
      <c r="AR89" s="35" t="s">
        <v>66</v>
      </c>
      <c r="AS89" s="35"/>
      <c r="AT89" s="2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-2</v>
      </c>
      <c r="E90" s="16"/>
      <c r="F90" s="16"/>
      <c r="G90" s="13">
        <v>1</v>
      </c>
      <c r="H90" s="18">
        <f t="shared" ref="H90:H101" si="76">E91</f>
        <v>-2</v>
      </c>
      <c r="I90" s="18">
        <f t="shared" ref="I90:I101" si="77">H90+273.15</f>
        <v>271.15</v>
      </c>
      <c r="J90" s="18">
        <f t="shared" ref="J90:J101" si="78">EXP(($C$16*(I90-$C$14))/($C$17*I90*$C$14))</f>
        <v>0.0133973643023479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0.00381422961687845</v>
      </c>
      <c r="Q90" s="25">
        <f t="shared" ref="Q90:Q101" si="82">P90*$B$76</f>
        <v>0.00114426888506353</v>
      </c>
      <c r="R90" s="18">
        <f t="shared" ref="R90:R101" si="83">L90*$B$76</f>
        <v>0.08541</v>
      </c>
      <c r="S90" s="26">
        <f t="shared" ref="S90:S101" si="84">Q90/R90</f>
        <v>0.0133973643023479</v>
      </c>
      <c r="T90" s="3">
        <v>0.01</v>
      </c>
      <c r="U90" s="27">
        <f t="shared" ref="U90:U101" si="85">S90*T90</f>
        <v>0.000133973643023479</v>
      </c>
      <c r="V90" s="26"/>
      <c r="W90" s="3"/>
      <c r="X90" s="3"/>
      <c r="Y90" s="29"/>
      <c r="Z90" s="3"/>
      <c r="AA90" s="28"/>
      <c r="AB90" s="3"/>
      <c r="AC90" s="3"/>
      <c r="AD90" s="28"/>
      <c r="AE90" s="26">
        <v>0.001</v>
      </c>
      <c r="AF90" s="3">
        <v>0.49</v>
      </c>
      <c r="AG90" s="27">
        <f t="shared" ref="AG90:AG101" si="86">AF90*AE90</f>
        <v>0.00049</v>
      </c>
      <c r="AH90" s="36"/>
      <c r="AI90" s="3"/>
      <c r="AJ90" s="27"/>
      <c r="AK90" s="37"/>
      <c r="AL90" s="28"/>
      <c r="AM90" s="28"/>
      <c r="AN90" s="37"/>
      <c r="AO90" s="28"/>
      <c r="AP90" s="27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0.00562397364302348</v>
      </c>
      <c r="AU90" s="30">
        <f t="shared" ref="AU90:AU101" si="89">$B$90/12</f>
        <v>28.47</v>
      </c>
      <c r="AV90" s="1">
        <f t="shared" ref="AV90:AV101" si="90">$B$76</f>
        <v>0.3</v>
      </c>
      <c r="AW90" s="2">
        <f>$E$9/12</f>
        <v>7.25176591450474</v>
      </c>
      <c r="AX90" s="1">
        <f t="shared" ref="AX90:AX101" si="91">AW90*10000*AV90*0.67*AU90*AT90</f>
        <v>2333.8373074682</v>
      </c>
      <c r="AZ90" s="2">
        <f>$E$10/12</f>
        <v>1.05607933344467</v>
      </c>
      <c r="BA90" s="1">
        <f t="shared" ref="BA90:BA101" si="92">AZ90*10000*AV90*0.67*AU90*AT90</f>
        <v>339.878227882327</v>
      </c>
    </row>
    <row r="91" s="1" customFormat="1" spans="1:53">
      <c r="A91" s="13" t="s">
        <v>74</v>
      </c>
      <c r="B91" s="13">
        <v>1</v>
      </c>
      <c r="C91" s="16">
        <v>1</v>
      </c>
      <c r="D91" s="19">
        <v>-2.65987096774194</v>
      </c>
      <c r="E91" s="20">
        <f t="shared" ref="E91:E102" si="93">D90</f>
        <v>-2</v>
      </c>
      <c r="F91" s="16" t="s">
        <v>73</v>
      </c>
      <c r="G91" s="13">
        <v>2</v>
      </c>
      <c r="H91" s="18">
        <f t="shared" si="76"/>
        <v>-2.65987096774194</v>
      </c>
      <c r="I91" s="18">
        <f t="shared" si="77"/>
        <v>270.490129032258</v>
      </c>
      <c r="J91" s="18">
        <f t="shared" si="78"/>
        <v>0.0122736666838725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4">L91+O90-P90-N91</f>
        <v>0.565585770383122</v>
      </c>
      <c r="P91" s="18">
        <f t="shared" si="81"/>
        <v>0.00694181122682368</v>
      </c>
      <c r="Q91" s="25">
        <f t="shared" si="82"/>
        <v>0.0020825433680471</v>
      </c>
      <c r="R91" s="18">
        <f t="shared" si="83"/>
        <v>0.08541</v>
      </c>
      <c r="S91" s="26">
        <f t="shared" si="84"/>
        <v>0.0243828985838556</v>
      </c>
      <c r="T91" s="3">
        <v>0.01</v>
      </c>
      <c r="U91" s="27">
        <f t="shared" si="85"/>
        <v>0.000243828985838556</v>
      </c>
      <c r="V91" s="26"/>
      <c r="W91" s="3"/>
      <c r="X91" s="3"/>
      <c r="Y91" s="29"/>
      <c r="Z91" s="3"/>
      <c r="AA91" s="28"/>
      <c r="AB91" s="3"/>
      <c r="AC91" s="3"/>
      <c r="AD91" s="28"/>
      <c r="AE91" s="26">
        <v>0.001</v>
      </c>
      <c r="AF91" s="3">
        <v>0.49</v>
      </c>
      <c r="AG91" s="27">
        <f t="shared" si="86"/>
        <v>0.00049</v>
      </c>
      <c r="AH91" s="36"/>
      <c r="AI91" s="3"/>
      <c r="AJ91" s="27"/>
      <c r="AK91" s="37"/>
      <c r="AL91" s="28"/>
      <c r="AM91" s="28"/>
      <c r="AN91" s="37"/>
      <c r="AO91" s="28"/>
      <c r="AP91" s="27"/>
      <c r="AQ91" s="3">
        <v>0.01</v>
      </c>
      <c r="AR91" s="3">
        <v>0.5</v>
      </c>
      <c r="AS91" s="3">
        <f t="shared" si="87"/>
        <v>0.005</v>
      </c>
      <c r="AT91" s="2">
        <f t="shared" si="88"/>
        <v>0.00573382898583856</v>
      </c>
      <c r="AU91" s="30">
        <f t="shared" si="89"/>
        <v>28.47</v>
      </c>
      <c r="AV91" s="1">
        <f t="shared" si="90"/>
        <v>0.3</v>
      </c>
      <c r="AW91" s="2">
        <f t="shared" ref="AW91:AW101" si="95">$E$9/12</f>
        <v>7.25176591450474</v>
      </c>
      <c r="AX91" s="1">
        <f t="shared" si="91"/>
        <v>2379.42509179301</v>
      </c>
      <c r="AZ91" s="2">
        <f t="shared" ref="AZ91:AZ101" si="96">$E$10/12</f>
        <v>1.05607933344467</v>
      </c>
      <c r="BA91" s="1">
        <f t="shared" si="92"/>
        <v>346.517206229196</v>
      </c>
    </row>
    <row r="92" s="1" customFormat="1" spans="1:53">
      <c r="A92" s="13" t="s">
        <v>36</v>
      </c>
      <c r="B92" s="13">
        <v>0.33</v>
      </c>
      <c r="C92" s="16">
        <v>2</v>
      </c>
      <c r="D92" s="21">
        <v>-3.24807142857143</v>
      </c>
      <c r="E92" s="20">
        <f t="shared" si="93"/>
        <v>-2.65987096774194</v>
      </c>
      <c r="F92" s="16" t="s">
        <v>73</v>
      </c>
      <c r="G92" s="13">
        <v>3</v>
      </c>
      <c r="H92" s="18">
        <f t="shared" si="76"/>
        <v>-3.24807142857143</v>
      </c>
      <c r="I92" s="18">
        <f t="shared" si="77"/>
        <v>269.901928571429</v>
      </c>
      <c r="J92" s="18">
        <f t="shared" si="78"/>
        <v>0.011347616421092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4"/>
        <v>0.843343959156298</v>
      </c>
      <c r="P92" s="18">
        <f t="shared" si="81"/>
        <v>0.00956994375955074</v>
      </c>
      <c r="Q92" s="25">
        <f t="shared" si="82"/>
        <v>0.00287098312786522</v>
      </c>
      <c r="R92" s="18">
        <f t="shared" si="83"/>
        <v>0.08541</v>
      </c>
      <c r="S92" s="26">
        <f t="shared" si="84"/>
        <v>0.0336141333317553</v>
      </c>
      <c r="T92" s="3">
        <v>0.01</v>
      </c>
      <c r="U92" s="27">
        <f t="shared" si="85"/>
        <v>0.000336141333317553</v>
      </c>
      <c r="V92" s="26"/>
      <c r="W92" s="3"/>
      <c r="X92" s="3"/>
      <c r="Y92" s="29"/>
      <c r="Z92" s="3"/>
      <c r="AA92" s="28"/>
      <c r="AB92" s="3"/>
      <c r="AC92" s="3"/>
      <c r="AD92" s="28"/>
      <c r="AE92" s="26">
        <v>0.001</v>
      </c>
      <c r="AF92" s="3">
        <v>0.49</v>
      </c>
      <c r="AG92" s="27">
        <f t="shared" si="86"/>
        <v>0.00049</v>
      </c>
      <c r="AH92" s="36"/>
      <c r="AI92" s="3"/>
      <c r="AJ92" s="27"/>
      <c r="AK92" s="37"/>
      <c r="AL92" s="28"/>
      <c r="AM92" s="28"/>
      <c r="AN92" s="37"/>
      <c r="AO92" s="28"/>
      <c r="AP92" s="27"/>
      <c r="AQ92" s="3">
        <v>0.01</v>
      </c>
      <c r="AR92" s="3">
        <v>0.5</v>
      </c>
      <c r="AS92" s="3">
        <f t="shared" si="87"/>
        <v>0.005</v>
      </c>
      <c r="AT92" s="2">
        <f t="shared" si="88"/>
        <v>0.00582614133331755</v>
      </c>
      <c r="AU92" s="30">
        <f t="shared" si="89"/>
        <v>28.47</v>
      </c>
      <c r="AV92" s="1">
        <f t="shared" si="90"/>
        <v>0.3</v>
      </c>
      <c r="AW92" s="2">
        <f t="shared" si="95"/>
        <v>7.25176591450474</v>
      </c>
      <c r="AX92" s="1">
        <f t="shared" si="91"/>
        <v>2417.73288165147</v>
      </c>
      <c r="AZ92" s="2">
        <f t="shared" si="96"/>
        <v>1.05607933344467</v>
      </c>
      <c r="BA92" s="1">
        <f t="shared" si="92"/>
        <v>352.095994300463</v>
      </c>
    </row>
    <row r="93" s="1" customFormat="1" spans="1:53">
      <c r="A93" s="13"/>
      <c r="B93" s="13"/>
      <c r="C93" s="16">
        <v>3</v>
      </c>
      <c r="D93" s="21">
        <v>-1.83235483870968</v>
      </c>
      <c r="E93" s="20">
        <f t="shared" si="93"/>
        <v>-3.24807142857143</v>
      </c>
      <c r="F93" s="16" t="s">
        <v>73</v>
      </c>
      <c r="G93" s="13">
        <v>4</v>
      </c>
      <c r="H93" s="18">
        <f t="shared" si="76"/>
        <v>-1.83235483870968</v>
      </c>
      <c r="I93" s="18">
        <f t="shared" si="77"/>
        <v>271.31764516129</v>
      </c>
      <c r="J93" s="18">
        <f t="shared" si="78"/>
        <v>0.0136979480459929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4"/>
        <v>1.11847401539675</v>
      </c>
      <c r="P93" s="18">
        <f t="shared" si="81"/>
        <v>0.0153207989536977</v>
      </c>
      <c r="Q93" s="25">
        <f t="shared" si="82"/>
        <v>0.00459623968610931</v>
      </c>
      <c r="R93" s="18">
        <f t="shared" si="83"/>
        <v>0.08541</v>
      </c>
      <c r="S93" s="26">
        <f t="shared" si="84"/>
        <v>0.053813835453803</v>
      </c>
      <c r="T93" s="3">
        <v>0.01</v>
      </c>
      <c r="U93" s="27">
        <f t="shared" si="85"/>
        <v>0.00053813835453803</v>
      </c>
      <c r="V93" s="26"/>
      <c r="W93" s="3"/>
      <c r="X93" s="3"/>
      <c r="Y93" s="29"/>
      <c r="Z93" s="3"/>
      <c r="AA93" s="28"/>
      <c r="AB93" s="3"/>
      <c r="AC93" s="3"/>
      <c r="AD93" s="28"/>
      <c r="AE93" s="26">
        <v>0.001</v>
      </c>
      <c r="AF93" s="3">
        <v>0.49</v>
      </c>
      <c r="AG93" s="27">
        <f t="shared" si="86"/>
        <v>0.00049</v>
      </c>
      <c r="AH93" s="36"/>
      <c r="AI93" s="3"/>
      <c r="AJ93" s="27"/>
      <c r="AK93" s="37"/>
      <c r="AL93" s="28"/>
      <c r="AM93" s="28"/>
      <c r="AN93" s="37"/>
      <c r="AO93" s="28"/>
      <c r="AP93" s="27"/>
      <c r="AQ93" s="3">
        <v>0.01</v>
      </c>
      <c r="AR93" s="3">
        <v>0.5</v>
      </c>
      <c r="AS93" s="3">
        <f t="shared" si="87"/>
        <v>0.005</v>
      </c>
      <c r="AT93" s="2">
        <f t="shared" si="88"/>
        <v>0.00602813835453803</v>
      </c>
      <c r="AU93" s="30">
        <f t="shared" si="89"/>
        <v>28.47</v>
      </c>
      <c r="AV93" s="1">
        <f t="shared" si="90"/>
        <v>0.3</v>
      </c>
      <c r="AW93" s="2">
        <f t="shared" si="95"/>
        <v>7.25176591450474</v>
      </c>
      <c r="AX93" s="1">
        <f t="shared" si="91"/>
        <v>2501.55763156056</v>
      </c>
      <c r="AZ93" s="2">
        <f t="shared" si="96"/>
        <v>1.05607933344467</v>
      </c>
      <c r="BA93" s="1">
        <f t="shared" si="92"/>
        <v>364.303446534008</v>
      </c>
    </row>
    <row r="94" s="1" customFormat="1" spans="1:53">
      <c r="A94" s="13"/>
      <c r="B94" s="13"/>
      <c r="C94" s="16">
        <v>4</v>
      </c>
      <c r="D94" s="21">
        <v>4.7774</v>
      </c>
      <c r="E94" s="20">
        <f t="shared" si="93"/>
        <v>-1.83235483870968</v>
      </c>
      <c r="F94" s="16" t="s">
        <v>73</v>
      </c>
      <c r="G94" s="13">
        <v>5</v>
      </c>
      <c r="H94" s="18">
        <f t="shared" si="76"/>
        <v>4.7774</v>
      </c>
      <c r="I94" s="18">
        <f t="shared" si="77"/>
        <v>277.9274</v>
      </c>
      <c r="J94" s="18">
        <f t="shared" si="78"/>
        <v>0.0321599801925225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1.0479955556209</v>
      </c>
      <c r="O94" s="18">
        <f t="shared" si="94"/>
        <v>0.339857660822152</v>
      </c>
      <c r="P94" s="18">
        <f t="shared" si="81"/>
        <v>0.0109298156403175</v>
      </c>
      <c r="Q94" s="25">
        <f t="shared" si="82"/>
        <v>0.00327894469209524</v>
      </c>
      <c r="R94" s="18">
        <f t="shared" si="83"/>
        <v>0.08541</v>
      </c>
      <c r="S94" s="26">
        <f t="shared" si="84"/>
        <v>0.0383906415185018</v>
      </c>
      <c r="T94" s="3">
        <v>0.01</v>
      </c>
      <c r="U94" s="27">
        <f t="shared" si="85"/>
        <v>0.000383906415185018</v>
      </c>
      <c r="V94" s="26"/>
      <c r="W94" s="3"/>
      <c r="X94" s="3"/>
      <c r="Y94" s="29"/>
      <c r="Z94" s="3"/>
      <c r="AA94" s="28"/>
      <c r="AB94" s="3"/>
      <c r="AC94" s="3"/>
      <c r="AD94" s="28"/>
      <c r="AE94" s="26">
        <v>0.005</v>
      </c>
      <c r="AF94" s="3">
        <v>0.49</v>
      </c>
      <c r="AG94" s="27">
        <f t="shared" si="86"/>
        <v>0.00245</v>
      </c>
      <c r="AH94" s="36"/>
      <c r="AI94" s="3"/>
      <c r="AJ94" s="27"/>
      <c r="AK94" s="37"/>
      <c r="AL94" s="28"/>
      <c r="AM94" s="28"/>
      <c r="AN94" s="37"/>
      <c r="AO94" s="28"/>
      <c r="AP94" s="27"/>
      <c r="AQ94" s="3">
        <v>0.015</v>
      </c>
      <c r="AR94" s="3">
        <v>0.5</v>
      </c>
      <c r="AS94" s="3">
        <f t="shared" si="87"/>
        <v>0.0075</v>
      </c>
      <c r="AT94" s="2">
        <f t="shared" si="88"/>
        <v>0.010333906415185</v>
      </c>
      <c r="AU94" s="30">
        <f t="shared" si="89"/>
        <v>28.47</v>
      </c>
      <c r="AV94" s="1">
        <f t="shared" si="90"/>
        <v>0.3</v>
      </c>
      <c r="AW94" s="2">
        <f t="shared" si="95"/>
        <v>7.25176591450474</v>
      </c>
      <c r="AX94" s="1">
        <f t="shared" si="91"/>
        <v>4288.36581650088</v>
      </c>
      <c r="AZ94" s="2">
        <f t="shared" si="96"/>
        <v>1.05607933344467</v>
      </c>
      <c r="BA94" s="1">
        <f t="shared" si="92"/>
        <v>624.517471530447</v>
      </c>
    </row>
    <row r="95" s="1" customFormat="1" spans="1:53">
      <c r="A95" s="13"/>
      <c r="B95" s="13"/>
      <c r="C95" s="16">
        <v>5</v>
      </c>
      <c r="D95" s="21">
        <v>9.30696774193548</v>
      </c>
      <c r="E95" s="20">
        <f t="shared" si="93"/>
        <v>4.7774</v>
      </c>
      <c r="F95" s="16" t="s">
        <v>75</v>
      </c>
      <c r="G95" s="13">
        <v>6</v>
      </c>
      <c r="H95" s="18">
        <f t="shared" si="76"/>
        <v>9.30696774193548</v>
      </c>
      <c r="I95" s="18">
        <f t="shared" si="77"/>
        <v>282.456967741935</v>
      </c>
      <c r="J95" s="18">
        <f t="shared" si="78"/>
        <v>0.056403547413997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4"/>
        <v>0.613627845181835</v>
      </c>
      <c r="P95" s="18">
        <f t="shared" si="81"/>
        <v>0.0346107872602624</v>
      </c>
      <c r="Q95" s="25">
        <f t="shared" si="82"/>
        <v>0.0103832361780787</v>
      </c>
      <c r="R95" s="18">
        <f t="shared" si="83"/>
        <v>0.08541</v>
      </c>
      <c r="S95" s="26">
        <f t="shared" si="84"/>
        <v>0.121569326520065</v>
      </c>
      <c r="T95" s="3">
        <v>0.01</v>
      </c>
      <c r="U95" s="27">
        <f t="shared" si="85"/>
        <v>0.00121569326520065</v>
      </c>
      <c r="V95" s="26"/>
      <c r="W95" s="3"/>
      <c r="X95" s="3"/>
      <c r="Y95" s="29"/>
      <c r="Z95" s="3"/>
      <c r="AA95" s="28"/>
      <c r="AB95" s="3"/>
      <c r="AC95" s="3"/>
      <c r="AD95" s="28"/>
      <c r="AE95" s="26">
        <v>0.005</v>
      </c>
      <c r="AF95" s="3">
        <v>0.49</v>
      </c>
      <c r="AG95" s="27">
        <f t="shared" si="86"/>
        <v>0.00245</v>
      </c>
      <c r="AH95" s="36"/>
      <c r="AI95" s="3"/>
      <c r="AJ95" s="27"/>
      <c r="AK95" s="37"/>
      <c r="AL95" s="28"/>
      <c r="AM95" s="28"/>
      <c r="AN95" s="37"/>
      <c r="AO95" s="28"/>
      <c r="AP95" s="27"/>
      <c r="AQ95" s="3">
        <v>0.015</v>
      </c>
      <c r="AR95" s="3">
        <v>0.5</v>
      </c>
      <c r="AS95" s="3">
        <f t="shared" si="87"/>
        <v>0.0075</v>
      </c>
      <c r="AT95" s="2">
        <f t="shared" si="88"/>
        <v>0.0111656932652006</v>
      </c>
      <c r="AU95" s="30">
        <f t="shared" si="89"/>
        <v>28.47</v>
      </c>
      <c r="AV95" s="1">
        <f t="shared" si="90"/>
        <v>0.3</v>
      </c>
      <c r="AW95" s="2">
        <f t="shared" si="95"/>
        <v>7.25176591450474</v>
      </c>
      <c r="AX95" s="1">
        <f t="shared" si="91"/>
        <v>4633.54083076078</v>
      </c>
      <c r="AZ95" s="2">
        <f t="shared" si="96"/>
        <v>1.05607933344467</v>
      </c>
      <c r="BA95" s="1">
        <f t="shared" si="92"/>
        <v>674.785530825111</v>
      </c>
    </row>
    <row r="96" s="1" customFormat="1" spans="1:53">
      <c r="A96" s="13"/>
      <c r="B96" s="13"/>
      <c r="C96" s="16">
        <v>6</v>
      </c>
      <c r="D96" s="21">
        <v>14.6938333333333</v>
      </c>
      <c r="E96" s="20">
        <f t="shared" si="93"/>
        <v>9.30696774193548</v>
      </c>
      <c r="F96" s="16" t="s">
        <v>73</v>
      </c>
      <c r="G96" s="13">
        <v>7</v>
      </c>
      <c r="H96" s="18">
        <f t="shared" si="76"/>
        <v>14.6938333333333</v>
      </c>
      <c r="I96" s="18">
        <f t="shared" si="77"/>
        <v>287.843833333333</v>
      </c>
      <c r="J96" s="18">
        <f t="shared" si="78"/>
        <v>0.107517678572338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4"/>
        <v>0.863717057921572</v>
      </c>
      <c r="P96" s="18">
        <f t="shared" si="81"/>
        <v>0.0928648530110571</v>
      </c>
      <c r="Q96" s="25">
        <f t="shared" si="82"/>
        <v>0.0278594559033171</v>
      </c>
      <c r="R96" s="18">
        <f t="shared" si="83"/>
        <v>0.08541</v>
      </c>
      <c r="S96" s="26">
        <f t="shared" si="84"/>
        <v>0.326184942083095</v>
      </c>
      <c r="T96" s="3">
        <v>0.01</v>
      </c>
      <c r="U96" s="27">
        <f t="shared" si="85"/>
        <v>0.00326184942083095</v>
      </c>
      <c r="V96" s="26"/>
      <c r="W96" s="3"/>
      <c r="X96" s="3"/>
      <c r="Y96" s="29"/>
      <c r="Z96" s="3"/>
      <c r="AA96" s="28"/>
      <c r="AB96" s="3"/>
      <c r="AC96" s="3"/>
      <c r="AD96" s="28"/>
      <c r="AE96" s="26">
        <v>0.005</v>
      </c>
      <c r="AF96" s="3">
        <v>0.49</v>
      </c>
      <c r="AG96" s="27">
        <f t="shared" si="86"/>
        <v>0.00245</v>
      </c>
      <c r="AH96" s="36"/>
      <c r="AI96" s="3"/>
      <c r="AJ96" s="27"/>
      <c r="AK96" s="37"/>
      <c r="AL96" s="28"/>
      <c r="AM96" s="28"/>
      <c r="AN96" s="37"/>
      <c r="AO96" s="28"/>
      <c r="AP96" s="27"/>
      <c r="AQ96" s="3">
        <v>0.015</v>
      </c>
      <c r="AR96" s="3">
        <v>0.5</v>
      </c>
      <c r="AS96" s="3">
        <f t="shared" si="87"/>
        <v>0.0075</v>
      </c>
      <c r="AT96" s="2">
        <f t="shared" si="88"/>
        <v>0.0132118494208309</v>
      </c>
      <c r="AU96" s="30">
        <f t="shared" si="89"/>
        <v>28.47</v>
      </c>
      <c r="AV96" s="1">
        <f t="shared" si="90"/>
        <v>0.3</v>
      </c>
      <c r="AW96" s="2">
        <f t="shared" si="95"/>
        <v>7.25176591450474</v>
      </c>
      <c r="AX96" s="1">
        <f t="shared" si="91"/>
        <v>5482.65497603057</v>
      </c>
      <c r="AZ96" s="2">
        <f t="shared" si="96"/>
        <v>1.05607933344467</v>
      </c>
      <c r="BA96" s="1">
        <f t="shared" si="92"/>
        <v>798.44256983148</v>
      </c>
    </row>
    <row r="97" s="1" customFormat="1" spans="1:53">
      <c r="A97" s="13"/>
      <c r="B97" s="13"/>
      <c r="C97" s="16">
        <v>7</v>
      </c>
      <c r="D97" s="21">
        <v>19.2807419354839</v>
      </c>
      <c r="E97" s="20">
        <f t="shared" si="93"/>
        <v>14.6938333333333</v>
      </c>
      <c r="F97" s="16" t="s">
        <v>73</v>
      </c>
      <c r="G97" s="13">
        <v>8</v>
      </c>
      <c r="H97" s="18">
        <f t="shared" si="76"/>
        <v>19.2807419354839</v>
      </c>
      <c r="I97" s="18">
        <f t="shared" si="77"/>
        <v>292.430741935484</v>
      </c>
      <c r="J97" s="18">
        <f t="shared" si="78"/>
        <v>0.182772355362063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4"/>
        <v>1.05555220491052</v>
      </c>
      <c r="P97" s="18">
        <f t="shared" si="81"/>
        <v>0.192925762699114</v>
      </c>
      <c r="Q97" s="25">
        <f t="shared" si="82"/>
        <v>0.0578777288097341</v>
      </c>
      <c r="R97" s="18">
        <f t="shared" si="83"/>
        <v>0.08541</v>
      </c>
      <c r="S97" s="26">
        <f t="shared" si="84"/>
        <v>0.677645812079782</v>
      </c>
      <c r="T97" s="3">
        <v>0.01</v>
      </c>
      <c r="U97" s="27">
        <f t="shared" si="85"/>
        <v>0.00677645812079782</v>
      </c>
      <c r="V97" s="26"/>
      <c r="W97" s="3"/>
      <c r="X97" s="3"/>
      <c r="Y97" s="29"/>
      <c r="Z97" s="3"/>
      <c r="AA97" s="28"/>
      <c r="AB97" s="3"/>
      <c r="AC97" s="3"/>
      <c r="AD97" s="28"/>
      <c r="AE97" s="26">
        <v>0.005</v>
      </c>
      <c r="AF97" s="3">
        <v>0.49</v>
      </c>
      <c r="AG97" s="27">
        <f t="shared" si="86"/>
        <v>0.00245</v>
      </c>
      <c r="AH97" s="36"/>
      <c r="AI97" s="3"/>
      <c r="AJ97" s="27"/>
      <c r="AK97" s="37"/>
      <c r="AL97" s="28"/>
      <c r="AM97" s="28"/>
      <c r="AN97" s="37"/>
      <c r="AO97" s="28"/>
      <c r="AP97" s="27"/>
      <c r="AQ97" s="3">
        <v>0.015</v>
      </c>
      <c r="AR97" s="3">
        <v>0.5</v>
      </c>
      <c r="AS97" s="3">
        <f t="shared" si="87"/>
        <v>0.0075</v>
      </c>
      <c r="AT97" s="2">
        <f t="shared" si="88"/>
        <v>0.0167264581207978</v>
      </c>
      <c r="AU97" s="30">
        <f t="shared" si="89"/>
        <v>28.47</v>
      </c>
      <c r="AV97" s="1">
        <f t="shared" si="90"/>
        <v>0.3</v>
      </c>
      <c r="AW97" s="2">
        <f t="shared" si="95"/>
        <v>7.25176591450474</v>
      </c>
      <c r="AX97" s="1">
        <f t="shared" si="91"/>
        <v>6941.14774747345</v>
      </c>
      <c r="AZ97" s="2">
        <f t="shared" si="96"/>
        <v>1.05607933344467</v>
      </c>
      <c r="BA97" s="1">
        <f t="shared" si="92"/>
        <v>1010.84381003401</v>
      </c>
    </row>
    <row r="98" s="1" customFormat="1" spans="1:53">
      <c r="A98" s="13"/>
      <c r="B98" s="13"/>
      <c r="C98" s="16">
        <v>8</v>
      </c>
      <c r="D98" s="21">
        <v>18.8898709677419</v>
      </c>
      <c r="E98" s="20">
        <f t="shared" si="93"/>
        <v>19.2807419354839</v>
      </c>
      <c r="F98" s="16" t="s">
        <v>73</v>
      </c>
      <c r="G98" s="13">
        <v>9</v>
      </c>
      <c r="H98" s="18">
        <f t="shared" si="76"/>
        <v>18.8898709677419</v>
      </c>
      <c r="I98" s="18">
        <f t="shared" si="77"/>
        <v>292.039870967742</v>
      </c>
      <c r="J98" s="18">
        <f t="shared" si="78"/>
        <v>0.174806113213582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4"/>
        <v>1.1473264422114</v>
      </c>
      <c r="P98" s="18">
        <f t="shared" si="81"/>
        <v>0.200559675950142</v>
      </c>
      <c r="Q98" s="25">
        <f t="shared" si="82"/>
        <v>0.0601679027850427</v>
      </c>
      <c r="R98" s="18">
        <f t="shared" si="83"/>
        <v>0.08541</v>
      </c>
      <c r="S98" s="26">
        <f t="shared" si="84"/>
        <v>0.70445969775252</v>
      </c>
      <c r="T98" s="3">
        <v>0.01</v>
      </c>
      <c r="U98" s="27">
        <f t="shared" si="85"/>
        <v>0.0070445969775252</v>
      </c>
      <c r="V98" s="26"/>
      <c r="W98" s="3"/>
      <c r="X98" s="3"/>
      <c r="Y98" s="29"/>
      <c r="Z98" s="3"/>
      <c r="AA98" s="28"/>
      <c r="AB98" s="3"/>
      <c r="AC98" s="3"/>
      <c r="AD98" s="28"/>
      <c r="AE98" s="26">
        <v>0.005</v>
      </c>
      <c r="AF98" s="3">
        <v>0.49</v>
      </c>
      <c r="AG98" s="27">
        <f t="shared" si="86"/>
        <v>0.00245</v>
      </c>
      <c r="AH98" s="36"/>
      <c r="AI98" s="3"/>
      <c r="AJ98" s="27"/>
      <c r="AK98" s="37"/>
      <c r="AL98" s="28"/>
      <c r="AM98" s="28"/>
      <c r="AN98" s="37"/>
      <c r="AO98" s="28"/>
      <c r="AP98" s="27"/>
      <c r="AQ98" s="3">
        <v>0.015</v>
      </c>
      <c r="AR98" s="3">
        <v>0.5</v>
      </c>
      <c r="AS98" s="3">
        <f t="shared" si="87"/>
        <v>0.0075</v>
      </c>
      <c r="AT98" s="2">
        <f t="shared" si="88"/>
        <v>0.0169945969775252</v>
      </c>
      <c r="AU98" s="30">
        <f t="shared" si="89"/>
        <v>28.47</v>
      </c>
      <c r="AV98" s="1">
        <f t="shared" si="90"/>
        <v>0.3</v>
      </c>
      <c r="AW98" s="2">
        <f t="shared" si="95"/>
        <v>7.25176591450474</v>
      </c>
      <c r="AX98" s="1">
        <f t="shared" si="91"/>
        <v>7052.42004480872</v>
      </c>
      <c r="AZ98" s="2">
        <f t="shared" si="96"/>
        <v>1.05607933344467</v>
      </c>
      <c r="BA98" s="1">
        <f t="shared" si="92"/>
        <v>1027.04846624963</v>
      </c>
    </row>
    <row r="99" s="1" customFormat="1" spans="1:53">
      <c r="A99" s="13"/>
      <c r="B99" s="13"/>
      <c r="C99" s="16">
        <v>9</v>
      </c>
      <c r="D99" s="21">
        <v>16.3375</v>
      </c>
      <c r="E99" s="20">
        <f t="shared" si="93"/>
        <v>18.8898709677419</v>
      </c>
      <c r="F99" s="16" t="s">
        <v>73</v>
      </c>
      <c r="G99" s="13">
        <v>10</v>
      </c>
      <c r="H99" s="18">
        <f t="shared" si="76"/>
        <v>16.3375</v>
      </c>
      <c r="I99" s="18">
        <f t="shared" si="77"/>
        <v>289.4875</v>
      </c>
      <c r="J99" s="18">
        <f t="shared" si="78"/>
        <v>0.130284154590251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4"/>
        <v>1.23146676626126</v>
      </c>
      <c r="P99" s="18">
        <f t="shared" si="81"/>
        <v>0.160440606548338</v>
      </c>
      <c r="Q99" s="25">
        <f t="shared" si="82"/>
        <v>0.0481321819645015</v>
      </c>
      <c r="R99" s="18">
        <f t="shared" si="83"/>
        <v>0.08541</v>
      </c>
      <c r="S99" s="26">
        <f t="shared" si="84"/>
        <v>0.563542699502418</v>
      </c>
      <c r="T99" s="3">
        <v>0.01</v>
      </c>
      <c r="U99" s="27">
        <f t="shared" si="85"/>
        <v>0.00563542699502418</v>
      </c>
      <c r="V99" s="26"/>
      <c r="W99" s="3"/>
      <c r="X99" s="3"/>
      <c r="Y99" s="29"/>
      <c r="Z99" s="3"/>
      <c r="AA99" s="28"/>
      <c r="AB99" s="3"/>
      <c r="AC99" s="3"/>
      <c r="AD99" s="28"/>
      <c r="AE99" s="26">
        <v>0.005</v>
      </c>
      <c r="AF99" s="3">
        <v>0.49</v>
      </c>
      <c r="AG99" s="27">
        <f t="shared" si="86"/>
        <v>0.00245</v>
      </c>
      <c r="AH99" s="36"/>
      <c r="AI99" s="3"/>
      <c r="AJ99" s="27"/>
      <c r="AK99" s="37"/>
      <c r="AL99" s="28"/>
      <c r="AM99" s="28"/>
      <c r="AN99" s="37"/>
      <c r="AO99" s="28"/>
      <c r="AP99" s="27"/>
      <c r="AQ99" s="3">
        <v>0.015</v>
      </c>
      <c r="AR99" s="3">
        <v>0.5</v>
      </c>
      <c r="AS99" s="3">
        <f t="shared" si="87"/>
        <v>0.0075</v>
      </c>
      <c r="AT99" s="2">
        <f t="shared" si="88"/>
        <v>0.0155854269950242</v>
      </c>
      <c r="AU99" s="30">
        <f t="shared" si="89"/>
        <v>28.47</v>
      </c>
      <c r="AV99" s="1">
        <f t="shared" si="90"/>
        <v>0.3</v>
      </c>
      <c r="AW99" s="2">
        <f t="shared" si="95"/>
        <v>7.25176591450474</v>
      </c>
      <c r="AX99" s="1">
        <f t="shared" si="91"/>
        <v>6467.64250378932</v>
      </c>
      <c r="AZ99" s="2">
        <f t="shared" si="96"/>
        <v>1.05607933344467</v>
      </c>
      <c r="BA99" s="1">
        <f t="shared" si="92"/>
        <v>941.886936904353</v>
      </c>
    </row>
    <row r="100" s="1" customFormat="1" spans="1:53">
      <c r="A100" s="13"/>
      <c r="B100" s="13"/>
      <c r="C100" s="16">
        <v>10</v>
      </c>
      <c r="D100" s="21">
        <v>12.6306774193548</v>
      </c>
      <c r="E100" s="20">
        <f t="shared" si="93"/>
        <v>16.3375</v>
      </c>
      <c r="F100" s="16" t="s">
        <v>73</v>
      </c>
      <c r="G100" s="13">
        <v>11</v>
      </c>
      <c r="H100" s="18">
        <f t="shared" si="76"/>
        <v>12.6306774193548</v>
      </c>
      <c r="I100" s="18">
        <f t="shared" si="77"/>
        <v>285.780677419355</v>
      </c>
      <c r="J100" s="18">
        <f t="shared" si="78"/>
        <v>0.084221340073101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1.01747485172727</v>
      </c>
      <c r="O100" s="18">
        <f t="shared" si="94"/>
        <v>0.338251307985646</v>
      </c>
      <c r="P100" s="18">
        <f t="shared" si="81"/>
        <v>0.0284879784400303</v>
      </c>
      <c r="Q100" s="25">
        <f t="shared" si="82"/>
        <v>0.00854639353200909</v>
      </c>
      <c r="R100" s="18">
        <f t="shared" si="83"/>
        <v>0.08541</v>
      </c>
      <c r="S100" s="26">
        <f t="shared" si="84"/>
        <v>0.100063148718055</v>
      </c>
      <c r="T100" s="3">
        <v>0.01</v>
      </c>
      <c r="U100" s="27">
        <f t="shared" si="85"/>
        <v>0.00100063148718055</v>
      </c>
      <c r="V100" s="26"/>
      <c r="W100" s="3"/>
      <c r="X100" s="3"/>
      <c r="Y100" s="29"/>
      <c r="Z100" s="3"/>
      <c r="AA100" s="28"/>
      <c r="AB100" s="3"/>
      <c r="AC100" s="3"/>
      <c r="AD100" s="28"/>
      <c r="AE100" s="26">
        <v>0.005</v>
      </c>
      <c r="AF100" s="3">
        <v>0.49</v>
      </c>
      <c r="AG100" s="27">
        <f t="shared" si="86"/>
        <v>0.00245</v>
      </c>
      <c r="AH100" s="36"/>
      <c r="AI100" s="3"/>
      <c r="AJ100" s="27"/>
      <c r="AK100" s="37"/>
      <c r="AL100" s="28"/>
      <c r="AM100" s="28"/>
      <c r="AN100" s="37"/>
      <c r="AO100" s="28"/>
      <c r="AP100" s="27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0.0109506314871806</v>
      </c>
      <c r="AU100" s="30">
        <f t="shared" si="89"/>
        <v>28.47</v>
      </c>
      <c r="AV100" s="1">
        <f t="shared" si="90"/>
        <v>0.3</v>
      </c>
      <c r="AW100" s="2">
        <f t="shared" si="95"/>
        <v>7.25176591450474</v>
      </c>
      <c r="AX100" s="1">
        <f t="shared" si="91"/>
        <v>4544.29446639057</v>
      </c>
      <c r="AZ100" s="2">
        <f t="shared" si="96"/>
        <v>1.05607933344467</v>
      </c>
      <c r="BA100" s="1">
        <f t="shared" si="92"/>
        <v>661.788525391175</v>
      </c>
    </row>
    <row r="101" s="1" customFormat="1" spans="1:54">
      <c r="A101" s="13"/>
      <c r="B101" s="13"/>
      <c r="C101" s="16">
        <v>11</v>
      </c>
      <c r="D101" s="21">
        <v>5.685</v>
      </c>
      <c r="E101" s="20">
        <f t="shared" si="93"/>
        <v>12.6306774193548</v>
      </c>
      <c r="F101" s="16" t="s">
        <v>75</v>
      </c>
      <c r="G101" s="13">
        <v>12</v>
      </c>
      <c r="H101" s="18">
        <f t="shared" si="76"/>
        <v>5.685</v>
      </c>
      <c r="I101" s="18">
        <f t="shared" si="77"/>
        <v>278.835</v>
      </c>
      <c r="J101" s="18">
        <f t="shared" si="78"/>
        <v>0.0360445655316656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4"/>
        <v>0.594463329545616</v>
      </c>
      <c r="P101" s="18">
        <f t="shared" si="81"/>
        <v>0.0214271724379791</v>
      </c>
      <c r="Q101" s="25">
        <f t="shared" si="82"/>
        <v>0.00642815173139372</v>
      </c>
      <c r="R101" s="18">
        <f t="shared" si="83"/>
        <v>0.08541</v>
      </c>
      <c r="S101" s="26">
        <f t="shared" si="84"/>
        <v>0.0752622846434108</v>
      </c>
      <c r="T101" s="3">
        <v>0.01</v>
      </c>
      <c r="U101" s="27">
        <f t="shared" si="85"/>
        <v>0.000752622846434108</v>
      </c>
      <c r="V101" s="26"/>
      <c r="W101" s="3"/>
      <c r="X101" s="3"/>
      <c r="Y101" s="29"/>
      <c r="Z101" s="3"/>
      <c r="AA101" s="28"/>
      <c r="AB101" s="3"/>
      <c r="AC101" s="3"/>
      <c r="AD101" s="28"/>
      <c r="AE101" s="26">
        <v>0.005</v>
      </c>
      <c r="AF101" s="3">
        <v>0.49</v>
      </c>
      <c r="AG101" s="27">
        <f t="shared" si="86"/>
        <v>0.00245</v>
      </c>
      <c r="AH101" s="36"/>
      <c r="AI101" s="3"/>
      <c r="AJ101" s="27"/>
      <c r="AK101" s="37"/>
      <c r="AL101" s="28"/>
      <c r="AM101" s="28"/>
      <c r="AN101" s="37"/>
      <c r="AO101" s="28"/>
      <c r="AP101" s="27"/>
      <c r="AQ101" s="3">
        <v>0.015</v>
      </c>
      <c r="AR101" s="3">
        <v>0.5</v>
      </c>
      <c r="AS101" s="3">
        <f t="shared" si="87"/>
        <v>0.0075</v>
      </c>
      <c r="AT101" s="2">
        <f t="shared" si="88"/>
        <v>0.0107026228464341</v>
      </c>
      <c r="AU101" s="30">
        <f t="shared" si="89"/>
        <v>28.47</v>
      </c>
      <c r="AV101" s="1">
        <f t="shared" si="90"/>
        <v>0.3</v>
      </c>
      <c r="AW101" s="2">
        <f t="shared" si="95"/>
        <v>7.25176591450474</v>
      </c>
      <c r="AX101" s="1">
        <f t="shared" si="91"/>
        <v>4441.37580867841</v>
      </c>
      <c r="AY101" s="1">
        <f>SUM(AX90:AX101)</f>
        <v>53483.9951069059</v>
      </c>
      <c r="AZ101" s="2">
        <f t="shared" si="96"/>
        <v>1.05607933344467</v>
      </c>
      <c r="BA101" s="1">
        <f t="shared" si="92"/>
        <v>646.800415085755</v>
      </c>
      <c r="BB101" s="1">
        <f>SUM(BA90:BA101)</f>
        <v>7788.90860079796</v>
      </c>
    </row>
    <row r="102" s="1" customFormat="1" spans="1:46">
      <c r="A102" s="13"/>
      <c r="B102" s="13"/>
      <c r="C102" s="16">
        <v>12</v>
      </c>
      <c r="D102" s="21">
        <v>2.74483870967742</v>
      </c>
      <c r="E102" s="20">
        <f t="shared" si="93"/>
        <v>5.685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  <row r="103" spans="19:45">
      <c r="S103" s="24" t="s">
        <v>43</v>
      </c>
      <c r="T103" s="24"/>
      <c r="U103" s="24"/>
      <c r="V103" s="24" t="s">
        <v>44</v>
      </c>
      <c r="W103" s="24"/>
      <c r="X103" s="24"/>
      <c r="Y103" s="24" t="s">
        <v>45</v>
      </c>
      <c r="Z103" s="24"/>
      <c r="AA103" s="24"/>
      <c r="AB103" s="24" t="s">
        <v>46</v>
      </c>
      <c r="AC103" s="24"/>
      <c r="AD103" s="24"/>
      <c r="AE103" s="24" t="s">
        <v>47</v>
      </c>
      <c r="AF103" s="24"/>
      <c r="AG103" s="24"/>
      <c r="AH103" s="24" t="s">
        <v>48</v>
      </c>
      <c r="AI103" s="24"/>
      <c r="AJ103" s="24"/>
      <c r="AK103" s="32" t="s">
        <v>78</v>
      </c>
      <c r="AL103" s="33"/>
      <c r="AM103" s="34"/>
      <c r="AN103" s="33" t="s">
        <v>79</v>
      </c>
      <c r="AO103" s="33"/>
      <c r="AP103" s="34"/>
      <c r="AQ103" s="24" t="s">
        <v>50</v>
      </c>
      <c r="AR103" s="24"/>
      <c r="AS103" s="24"/>
    </row>
    <row r="104" s="1" customFormat="1" spans="1:50">
      <c r="A104" s="15" t="s">
        <v>15</v>
      </c>
      <c r="B104" s="15"/>
      <c r="C104" s="16" t="s">
        <v>51</v>
      </c>
      <c r="D104" s="16" t="s">
        <v>52</v>
      </c>
      <c r="E104" s="16" t="s">
        <v>53</v>
      </c>
      <c r="F104" s="16" t="s">
        <v>54</v>
      </c>
      <c r="G104" s="13" t="s">
        <v>51</v>
      </c>
      <c r="H104" s="13" t="s">
        <v>53</v>
      </c>
      <c r="I104" s="13" t="s">
        <v>55</v>
      </c>
      <c r="J104" s="13" t="s">
        <v>56</v>
      </c>
      <c r="K104" s="23" t="s">
        <v>57</v>
      </c>
      <c r="L104" s="23" t="s">
        <v>58</v>
      </c>
      <c r="M104" s="13" t="s">
        <v>59</v>
      </c>
      <c r="N104" s="23" t="s">
        <v>60</v>
      </c>
      <c r="O104" s="13" t="s">
        <v>61</v>
      </c>
      <c r="P104" s="13" t="s">
        <v>62</v>
      </c>
      <c r="Q104" s="23" t="s">
        <v>63</v>
      </c>
      <c r="R104" s="23" t="s">
        <v>64</v>
      </c>
      <c r="S104" s="4" t="s">
        <v>65</v>
      </c>
      <c r="T104" s="3" t="s">
        <v>66</v>
      </c>
      <c r="U104" s="3"/>
      <c r="V104" s="4" t="s">
        <v>65</v>
      </c>
      <c r="W104" s="3" t="s">
        <v>66</v>
      </c>
      <c r="X104" s="3"/>
      <c r="Y104" s="4" t="s">
        <v>65</v>
      </c>
      <c r="Z104" s="3" t="s">
        <v>66</v>
      </c>
      <c r="AA104" s="3"/>
      <c r="AB104" s="4" t="s">
        <v>65</v>
      </c>
      <c r="AC104" s="3" t="s">
        <v>66</v>
      </c>
      <c r="AD104" s="3"/>
      <c r="AE104" s="4" t="s">
        <v>65</v>
      </c>
      <c r="AF104" s="3" t="s">
        <v>66</v>
      </c>
      <c r="AG104" s="3"/>
      <c r="AH104" s="4" t="s">
        <v>65</v>
      </c>
      <c r="AI104" s="3" t="s">
        <v>66</v>
      </c>
      <c r="AJ104" s="3"/>
      <c r="AK104" s="4" t="s">
        <v>65</v>
      </c>
      <c r="AL104" s="3" t="s">
        <v>66</v>
      </c>
      <c r="AM104" s="3"/>
      <c r="AN104" s="4" t="s">
        <v>65</v>
      </c>
      <c r="AO104" s="3" t="s">
        <v>66</v>
      </c>
      <c r="AP104" s="3"/>
      <c r="AQ104" s="35" t="s">
        <v>65</v>
      </c>
      <c r="AR104" s="35" t="s">
        <v>66</v>
      </c>
      <c r="AS104" s="35"/>
      <c r="AT104" s="2" t="s">
        <v>67</v>
      </c>
      <c r="AU104" s="1" t="s">
        <v>68</v>
      </c>
      <c r="AV104" s="1" t="s">
        <v>36</v>
      </c>
      <c r="AW104" s="1" t="s">
        <v>69</v>
      </c>
      <c r="AX104" s="1" t="s">
        <v>70</v>
      </c>
    </row>
    <row r="105" s="1" customFormat="1" spans="1:52">
      <c r="A105" s="13" t="s">
        <v>71</v>
      </c>
      <c r="B105" s="13">
        <f>F11</f>
        <v>910.8575</v>
      </c>
      <c r="C105" s="16" t="s">
        <v>72</v>
      </c>
      <c r="D105" s="17">
        <v>-2</v>
      </c>
      <c r="E105" s="16"/>
      <c r="F105" s="16"/>
      <c r="G105" s="13">
        <v>1</v>
      </c>
      <c r="H105" s="18">
        <f t="shared" ref="H105:H116" si="97">E106</f>
        <v>-2</v>
      </c>
      <c r="I105" s="18">
        <f t="shared" ref="I105:I116" si="98">H105+273.15</f>
        <v>271.15</v>
      </c>
      <c r="J105" s="18">
        <f t="shared" ref="J105:J116" si="99">EXP(($C$16*(I105-$C$14))/($C$17*I105*$C$14))</f>
        <v>0.0133973643023479</v>
      </c>
      <c r="K105" s="18">
        <f>$B$105/12</f>
        <v>75.9047916666667</v>
      </c>
      <c r="L105" s="18">
        <f>K105*$B$106/100</f>
        <v>0.759047916666667</v>
      </c>
      <c r="M105" s="13" t="s">
        <v>73</v>
      </c>
      <c r="N105" s="13"/>
      <c r="O105" s="18">
        <f>L105</f>
        <v>0.759047916666667</v>
      </c>
      <c r="P105" s="18">
        <f t="shared" ref="P105:P116" si="100">O105*J105</f>
        <v>0.0101692414625215</v>
      </c>
      <c r="Q105" s="25">
        <f>P105*$B$107</f>
        <v>0.0026440027802556</v>
      </c>
      <c r="R105" s="18">
        <f>L105*$B$107</f>
        <v>0.197352458333333</v>
      </c>
      <c r="S105" s="26">
        <f t="shared" ref="S105:S116" si="101">Q105/R105</f>
        <v>0.0133973643023479</v>
      </c>
      <c r="T105" s="3">
        <v>0.01</v>
      </c>
      <c r="U105" s="27">
        <f t="shared" ref="U105:U116" si="102">S105*T105</f>
        <v>0.000133973643023479</v>
      </c>
      <c r="V105" s="26"/>
      <c r="W105" s="3"/>
      <c r="X105" s="3"/>
      <c r="Y105" s="29"/>
      <c r="Z105" s="3"/>
      <c r="AA105" s="28"/>
      <c r="AB105" s="3"/>
      <c r="AC105" s="3"/>
      <c r="AD105" s="28"/>
      <c r="AE105" s="26">
        <v>0.001</v>
      </c>
      <c r="AF105" s="3">
        <v>0.49</v>
      </c>
      <c r="AG105" s="27">
        <f t="shared" ref="AG105:AG116" si="103">AF105*AE105</f>
        <v>0.00049</v>
      </c>
      <c r="AH105" s="36"/>
      <c r="AI105" s="3"/>
      <c r="AJ105" s="27"/>
      <c r="AK105" s="37"/>
      <c r="AL105" s="28"/>
      <c r="AM105" s="28"/>
      <c r="AN105" s="37"/>
      <c r="AO105" s="28"/>
      <c r="AP105" s="27"/>
      <c r="AQ105" s="3">
        <v>0.01</v>
      </c>
      <c r="AR105" s="3">
        <v>0.5</v>
      </c>
      <c r="AS105" s="3">
        <f t="shared" ref="AS105:AS116" si="104">AR105*AQ105</f>
        <v>0.005</v>
      </c>
      <c r="AT105" s="2">
        <f t="shared" ref="AT105:AT116" si="105">(AS105+AM105+AD105+AA105+U105+X105+AG105+AJ105+AP105)</f>
        <v>0.00562397364302348</v>
      </c>
      <c r="AU105" s="30">
        <f>$B$105/12</f>
        <v>75.9047916666667</v>
      </c>
      <c r="AV105" s="1">
        <f>$B$107</f>
        <v>0.26</v>
      </c>
      <c r="AW105" s="2">
        <f>$E$11/12</f>
        <v>1.36832886474647</v>
      </c>
      <c r="AX105" s="1">
        <f t="shared" ref="AX105:AX116" si="106">AW105*10000*AV105*0.67*AU105*AT105</f>
        <v>1017.53910463062</v>
      </c>
      <c r="AZ105" s="2"/>
    </row>
    <row r="106" s="1" customFormat="1" spans="1:52">
      <c r="A106" s="13" t="s">
        <v>74</v>
      </c>
      <c r="B106" s="13">
        <v>1</v>
      </c>
      <c r="C106" s="16">
        <v>1</v>
      </c>
      <c r="D106" s="19">
        <v>-2.65987096774194</v>
      </c>
      <c r="E106" s="20">
        <f t="shared" ref="E106:E117" si="107">D105</f>
        <v>-2</v>
      </c>
      <c r="F106" s="16" t="s">
        <v>73</v>
      </c>
      <c r="G106" s="13">
        <v>2</v>
      </c>
      <c r="H106" s="18">
        <f t="shared" si="97"/>
        <v>-2.65987096774194</v>
      </c>
      <c r="I106" s="18">
        <f t="shared" si="98"/>
        <v>270.490129032258</v>
      </c>
      <c r="J106" s="18">
        <f t="shared" si="99"/>
        <v>0.0122736666838725</v>
      </c>
      <c r="K106" s="18">
        <f t="shared" ref="K106:K116" si="108">$B$105/12</f>
        <v>75.9047916666667</v>
      </c>
      <c r="L106" s="18">
        <f t="shared" ref="L106:L116" si="109">K106*$B$106/100</f>
        <v>0.759047916666667</v>
      </c>
      <c r="M106" s="13" t="s">
        <v>73</v>
      </c>
      <c r="N106" s="13"/>
      <c r="O106" s="18">
        <f t="shared" ref="O106:O116" si="110">L106+O105-P105-N106</f>
        <v>1.50792659187081</v>
      </c>
      <c r="P106" s="18">
        <f t="shared" si="100"/>
        <v>0.0185077883723702</v>
      </c>
      <c r="Q106" s="25">
        <f t="shared" ref="Q106:Q116" si="111">P106*$B$107</f>
        <v>0.00481202497681625</v>
      </c>
      <c r="R106" s="18">
        <f t="shared" ref="R106:R116" si="112">L106*$B$107</f>
        <v>0.197352458333333</v>
      </c>
      <c r="S106" s="26">
        <f t="shared" si="101"/>
        <v>0.0243828985838556</v>
      </c>
      <c r="T106" s="3">
        <v>0.01</v>
      </c>
      <c r="U106" s="27">
        <f t="shared" si="102"/>
        <v>0.000243828985838556</v>
      </c>
      <c r="V106" s="26"/>
      <c r="W106" s="3"/>
      <c r="X106" s="3"/>
      <c r="Y106" s="29"/>
      <c r="Z106" s="3"/>
      <c r="AA106" s="28"/>
      <c r="AB106" s="3"/>
      <c r="AC106" s="3"/>
      <c r="AD106" s="28"/>
      <c r="AE106" s="26">
        <v>0.001</v>
      </c>
      <c r="AF106" s="3">
        <v>0.49</v>
      </c>
      <c r="AG106" s="27">
        <f t="shared" si="103"/>
        <v>0.00049</v>
      </c>
      <c r="AH106" s="36"/>
      <c r="AI106" s="3"/>
      <c r="AJ106" s="27"/>
      <c r="AK106" s="37"/>
      <c r="AL106" s="28"/>
      <c r="AM106" s="28"/>
      <c r="AN106" s="37"/>
      <c r="AO106" s="28"/>
      <c r="AP106" s="27"/>
      <c r="AQ106" s="3">
        <v>0.01</v>
      </c>
      <c r="AR106" s="3">
        <v>0.5</v>
      </c>
      <c r="AS106" s="3">
        <f t="shared" si="104"/>
        <v>0.005</v>
      </c>
      <c r="AT106" s="2">
        <f t="shared" si="105"/>
        <v>0.00573382898583856</v>
      </c>
      <c r="AU106" s="30">
        <f>$B$105/12</f>
        <v>75.9047916666667</v>
      </c>
      <c r="AV106" s="1">
        <f t="shared" ref="AV106:AV116" si="113">$B$107</f>
        <v>0.26</v>
      </c>
      <c r="AW106" s="2">
        <f t="shared" ref="AW106:AW116" si="114">$E$11/12</f>
        <v>1.36832886474647</v>
      </c>
      <c r="AX106" s="1">
        <f t="shared" si="106"/>
        <v>1037.41510588208</v>
      </c>
      <c r="AZ106" s="2"/>
    </row>
    <row r="107" s="1" customFormat="1" spans="1:52">
      <c r="A107" s="13" t="s">
        <v>36</v>
      </c>
      <c r="B107" s="13">
        <v>0.26</v>
      </c>
      <c r="C107" s="16">
        <v>2</v>
      </c>
      <c r="D107" s="21">
        <v>-3.24807142857143</v>
      </c>
      <c r="E107" s="20">
        <f t="shared" si="107"/>
        <v>-2.65987096774194</v>
      </c>
      <c r="F107" s="16" t="s">
        <v>73</v>
      </c>
      <c r="G107" s="13">
        <v>3</v>
      </c>
      <c r="H107" s="18">
        <f t="shared" si="97"/>
        <v>-3.24807142857143</v>
      </c>
      <c r="I107" s="18">
        <f t="shared" si="98"/>
        <v>269.901928571429</v>
      </c>
      <c r="J107" s="18">
        <f t="shared" si="99"/>
        <v>0.011347616421092</v>
      </c>
      <c r="K107" s="18">
        <f t="shared" si="108"/>
        <v>75.9047916666667</v>
      </c>
      <c r="L107" s="18">
        <f t="shared" si="109"/>
        <v>0.759047916666667</v>
      </c>
      <c r="M107" s="13" t="s">
        <v>73</v>
      </c>
      <c r="N107" s="13"/>
      <c r="O107" s="18">
        <f t="shared" si="110"/>
        <v>2.24846672016511</v>
      </c>
      <c r="P107" s="18">
        <f t="shared" si="100"/>
        <v>0.0255147378760245</v>
      </c>
      <c r="Q107" s="25">
        <f t="shared" si="111"/>
        <v>0.00663383184776636</v>
      </c>
      <c r="R107" s="18">
        <f t="shared" si="112"/>
        <v>0.197352458333333</v>
      </c>
      <c r="S107" s="26">
        <f t="shared" si="101"/>
        <v>0.0336141333317553</v>
      </c>
      <c r="T107" s="3">
        <v>0.01</v>
      </c>
      <c r="U107" s="27">
        <f t="shared" si="102"/>
        <v>0.000336141333317553</v>
      </c>
      <c r="V107" s="26"/>
      <c r="W107" s="3"/>
      <c r="X107" s="3"/>
      <c r="Y107" s="29"/>
      <c r="Z107" s="3"/>
      <c r="AA107" s="28"/>
      <c r="AB107" s="3"/>
      <c r="AC107" s="3"/>
      <c r="AD107" s="28"/>
      <c r="AE107" s="26">
        <v>0.001</v>
      </c>
      <c r="AF107" s="3">
        <v>0.49</v>
      </c>
      <c r="AG107" s="27">
        <f t="shared" si="103"/>
        <v>0.00049</v>
      </c>
      <c r="AH107" s="36"/>
      <c r="AI107" s="3"/>
      <c r="AJ107" s="27"/>
      <c r="AK107" s="37"/>
      <c r="AL107" s="28"/>
      <c r="AM107" s="28"/>
      <c r="AN107" s="37"/>
      <c r="AO107" s="28"/>
      <c r="AP107" s="27"/>
      <c r="AQ107" s="3">
        <v>0.01</v>
      </c>
      <c r="AR107" s="3">
        <v>0.5</v>
      </c>
      <c r="AS107" s="3">
        <f t="shared" si="104"/>
        <v>0.005</v>
      </c>
      <c r="AT107" s="2">
        <f t="shared" si="105"/>
        <v>0.00582614133331755</v>
      </c>
      <c r="AU107" s="30">
        <f t="shared" ref="AU107:AU116" si="115">$B$105/12</f>
        <v>75.9047916666667</v>
      </c>
      <c r="AV107" s="1">
        <f t="shared" si="113"/>
        <v>0.26</v>
      </c>
      <c r="AW107" s="2">
        <f t="shared" si="114"/>
        <v>1.36832886474647</v>
      </c>
      <c r="AX107" s="1">
        <f t="shared" si="106"/>
        <v>1054.11707309643</v>
      </c>
      <c r="AZ107" s="2"/>
    </row>
    <row r="108" s="1" customFormat="1" spans="1:52">
      <c r="A108" s="13"/>
      <c r="B108" s="13"/>
      <c r="C108" s="16">
        <v>3</v>
      </c>
      <c r="D108" s="21">
        <v>-1.83235483870968</v>
      </c>
      <c r="E108" s="20">
        <f t="shared" si="107"/>
        <v>-3.24807142857143</v>
      </c>
      <c r="F108" s="16" t="s">
        <v>73</v>
      </c>
      <c r="G108" s="13">
        <v>4</v>
      </c>
      <c r="H108" s="18">
        <f t="shared" si="97"/>
        <v>-1.83235483870968</v>
      </c>
      <c r="I108" s="18">
        <f t="shared" si="98"/>
        <v>271.31764516129</v>
      </c>
      <c r="J108" s="18">
        <f t="shared" si="99"/>
        <v>0.0136979480459929</v>
      </c>
      <c r="K108" s="18">
        <f t="shared" si="108"/>
        <v>75.9047916666667</v>
      </c>
      <c r="L108" s="18">
        <f t="shared" si="109"/>
        <v>0.759047916666667</v>
      </c>
      <c r="M108" s="13" t="s">
        <v>73</v>
      </c>
      <c r="N108" s="13"/>
      <c r="O108" s="18">
        <f t="shared" si="110"/>
        <v>2.98199989895575</v>
      </c>
      <c r="P108" s="18">
        <f t="shared" si="100"/>
        <v>0.040847279689052</v>
      </c>
      <c r="Q108" s="25">
        <f t="shared" si="111"/>
        <v>0.0106202927191535</v>
      </c>
      <c r="R108" s="18">
        <f t="shared" si="112"/>
        <v>0.197352458333333</v>
      </c>
      <c r="S108" s="26">
        <f t="shared" si="101"/>
        <v>0.053813835453803</v>
      </c>
      <c r="T108" s="3">
        <v>0.01</v>
      </c>
      <c r="U108" s="27">
        <f t="shared" si="102"/>
        <v>0.00053813835453803</v>
      </c>
      <c r="V108" s="26"/>
      <c r="W108" s="3"/>
      <c r="X108" s="3"/>
      <c r="Y108" s="29"/>
      <c r="Z108" s="3"/>
      <c r="AA108" s="28"/>
      <c r="AB108" s="3"/>
      <c r="AC108" s="3"/>
      <c r="AD108" s="28"/>
      <c r="AE108" s="26">
        <v>0.001</v>
      </c>
      <c r="AF108" s="3">
        <v>0.49</v>
      </c>
      <c r="AG108" s="27">
        <f t="shared" si="103"/>
        <v>0.00049</v>
      </c>
      <c r="AH108" s="36"/>
      <c r="AI108" s="3"/>
      <c r="AJ108" s="27"/>
      <c r="AK108" s="37"/>
      <c r="AL108" s="28"/>
      <c r="AM108" s="28"/>
      <c r="AN108" s="37"/>
      <c r="AO108" s="28"/>
      <c r="AP108" s="27"/>
      <c r="AQ108" s="3">
        <v>0.01</v>
      </c>
      <c r="AR108" s="3">
        <v>0.5</v>
      </c>
      <c r="AS108" s="3">
        <f t="shared" si="104"/>
        <v>0.005</v>
      </c>
      <c r="AT108" s="2">
        <f t="shared" si="105"/>
        <v>0.00602813835453803</v>
      </c>
      <c r="AU108" s="30">
        <f t="shared" si="115"/>
        <v>75.9047916666667</v>
      </c>
      <c r="AV108" s="1">
        <f t="shared" si="113"/>
        <v>0.26</v>
      </c>
      <c r="AW108" s="2">
        <f t="shared" si="114"/>
        <v>1.36832886474647</v>
      </c>
      <c r="AX108" s="1">
        <f t="shared" si="106"/>
        <v>1090.66416260239</v>
      </c>
      <c r="AZ108" s="2"/>
    </row>
    <row r="109" s="1" customFormat="1" spans="1:52">
      <c r="A109" s="13"/>
      <c r="B109" s="13"/>
      <c r="C109" s="16">
        <v>4</v>
      </c>
      <c r="D109" s="21">
        <v>4.7774</v>
      </c>
      <c r="E109" s="20">
        <f t="shared" si="107"/>
        <v>-1.83235483870968</v>
      </c>
      <c r="F109" s="16" t="s">
        <v>73</v>
      </c>
      <c r="G109" s="13">
        <v>5</v>
      </c>
      <c r="H109" s="18">
        <f t="shared" si="97"/>
        <v>4.7774</v>
      </c>
      <c r="I109" s="18">
        <f t="shared" si="98"/>
        <v>277.9274</v>
      </c>
      <c r="J109" s="18">
        <f t="shared" si="99"/>
        <v>0.0321599801925225</v>
      </c>
      <c r="K109" s="18">
        <f t="shared" si="108"/>
        <v>75.9047916666667</v>
      </c>
      <c r="L109" s="18">
        <f t="shared" si="109"/>
        <v>0.759047916666667</v>
      </c>
      <c r="M109" s="13" t="s">
        <v>75</v>
      </c>
      <c r="N109" s="18">
        <f>(O108-P108)*$C$22/100</f>
        <v>2.79409498830336</v>
      </c>
      <c r="O109" s="18">
        <f t="shared" si="110"/>
        <v>0.906105547630002</v>
      </c>
      <c r="P109" s="18">
        <f t="shared" si="100"/>
        <v>0.0291403364641156</v>
      </c>
      <c r="Q109" s="25">
        <f t="shared" si="111"/>
        <v>0.00757648748067006</v>
      </c>
      <c r="R109" s="18">
        <f t="shared" si="112"/>
        <v>0.197352458333333</v>
      </c>
      <c r="S109" s="26">
        <f t="shared" si="101"/>
        <v>0.0383906415185018</v>
      </c>
      <c r="T109" s="3">
        <v>0.01</v>
      </c>
      <c r="U109" s="27">
        <f t="shared" si="102"/>
        <v>0.000383906415185018</v>
      </c>
      <c r="V109" s="26"/>
      <c r="W109" s="3"/>
      <c r="X109" s="3"/>
      <c r="Y109" s="29"/>
      <c r="Z109" s="3"/>
      <c r="AA109" s="28"/>
      <c r="AB109" s="3"/>
      <c r="AC109" s="3"/>
      <c r="AD109" s="28"/>
      <c r="AE109" s="26">
        <v>0.005</v>
      </c>
      <c r="AF109" s="3">
        <v>0.49</v>
      </c>
      <c r="AG109" s="27">
        <f t="shared" si="103"/>
        <v>0.00245</v>
      </c>
      <c r="AH109" s="36"/>
      <c r="AI109" s="3"/>
      <c r="AJ109" s="27"/>
      <c r="AK109" s="37"/>
      <c r="AL109" s="28"/>
      <c r="AM109" s="28"/>
      <c r="AN109" s="37"/>
      <c r="AO109" s="28"/>
      <c r="AP109" s="27"/>
      <c r="AQ109" s="3">
        <v>0.015</v>
      </c>
      <c r="AR109" s="3">
        <v>0.5</v>
      </c>
      <c r="AS109" s="3">
        <f t="shared" si="104"/>
        <v>0.0075</v>
      </c>
      <c r="AT109" s="2">
        <f t="shared" si="105"/>
        <v>0.010333906415185</v>
      </c>
      <c r="AU109" s="30">
        <f t="shared" si="115"/>
        <v>75.9047916666667</v>
      </c>
      <c r="AV109" s="1">
        <f t="shared" si="113"/>
        <v>0.26</v>
      </c>
      <c r="AW109" s="2">
        <f t="shared" si="114"/>
        <v>1.36832886474647</v>
      </c>
      <c r="AX109" s="1">
        <f t="shared" si="106"/>
        <v>1869.70184223533</v>
      </c>
      <c r="AZ109" s="2"/>
    </row>
    <row r="110" s="1" customFormat="1" spans="1:52">
      <c r="A110" s="13"/>
      <c r="B110" s="13"/>
      <c r="C110" s="16">
        <v>5</v>
      </c>
      <c r="D110" s="21">
        <v>9.30696774193548</v>
      </c>
      <c r="E110" s="20">
        <f t="shared" si="107"/>
        <v>4.7774</v>
      </c>
      <c r="F110" s="16" t="s">
        <v>75</v>
      </c>
      <c r="G110" s="13">
        <v>6</v>
      </c>
      <c r="H110" s="18">
        <f t="shared" si="97"/>
        <v>9.30696774193548</v>
      </c>
      <c r="I110" s="18">
        <f t="shared" si="98"/>
        <v>282.456967741935</v>
      </c>
      <c r="J110" s="18">
        <f t="shared" si="99"/>
        <v>0.056403547413997</v>
      </c>
      <c r="K110" s="18">
        <f t="shared" si="108"/>
        <v>75.9047916666667</v>
      </c>
      <c r="L110" s="18">
        <f t="shared" si="109"/>
        <v>0.759047916666667</v>
      </c>
      <c r="M110" s="13" t="s">
        <v>73</v>
      </c>
      <c r="N110" s="13"/>
      <c r="O110" s="18">
        <f t="shared" si="110"/>
        <v>1.63601312783255</v>
      </c>
      <c r="P110" s="18">
        <f t="shared" si="100"/>
        <v>0.0922769440256249</v>
      </c>
      <c r="Q110" s="25">
        <f t="shared" si="111"/>
        <v>0.0239920054466625</v>
      </c>
      <c r="R110" s="18">
        <f t="shared" si="112"/>
        <v>0.197352458333333</v>
      </c>
      <c r="S110" s="26">
        <f t="shared" si="101"/>
        <v>0.121569326520065</v>
      </c>
      <c r="T110" s="3">
        <v>0.01</v>
      </c>
      <c r="U110" s="27">
        <f t="shared" si="102"/>
        <v>0.00121569326520065</v>
      </c>
      <c r="V110" s="26"/>
      <c r="W110" s="3"/>
      <c r="X110" s="3"/>
      <c r="Y110" s="29"/>
      <c r="Z110" s="3"/>
      <c r="AA110" s="28"/>
      <c r="AB110" s="3"/>
      <c r="AC110" s="3"/>
      <c r="AD110" s="28"/>
      <c r="AE110" s="26">
        <v>0.005</v>
      </c>
      <c r="AF110" s="3">
        <v>0.49</v>
      </c>
      <c r="AG110" s="27">
        <f t="shared" si="103"/>
        <v>0.00245</v>
      </c>
      <c r="AH110" s="36"/>
      <c r="AI110" s="3"/>
      <c r="AJ110" s="27"/>
      <c r="AK110" s="37"/>
      <c r="AL110" s="28"/>
      <c r="AM110" s="28"/>
      <c r="AN110" s="37"/>
      <c r="AO110" s="28"/>
      <c r="AP110" s="27"/>
      <c r="AQ110" s="3">
        <v>0.015</v>
      </c>
      <c r="AR110" s="3">
        <v>0.5</v>
      </c>
      <c r="AS110" s="3">
        <f t="shared" si="104"/>
        <v>0.0075</v>
      </c>
      <c r="AT110" s="2">
        <f t="shared" si="105"/>
        <v>0.0111656932652006</v>
      </c>
      <c r="AU110" s="30">
        <f t="shared" si="115"/>
        <v>75.9047916666667</v>
      </c>
      <c r="AV110" s="1">
        <f t="shared" si="113"/>
        <v>0.26</v>
      </c>
      <c r="AW110" s="2">
        <f t="shared" si="114"/>
        <v>1.36832886474647</v>
      </c>
      <c r="AX110" s="1">
        <f t="shared" si="106"/>
        <v>2020.19608355496</v>
      </c>
      <c r="AZ110" s="2"/>
    </row>
    <row r="111" s="1" customFormat="1" spans="1:52">
      <c r="A111" s="13"/>
      <c r="B111" s="13"/>
      <c r="C111" s="16">
        <v>6</v>
      </c>
      <c r="D111" s="21">
        <v>14.6938333333333</v>
      </c>
      <c r="E111" s="20">
        <f t="shared" si="107"/>
        <v>9.30696774193548</v>
      </c>
      <c r="F111" s="16" t="s">
        <v>73</v>
      </c>
      <c r="G111" s="13">
        <v>7</v>
      </c>
      <c r="H111" s="18">
        <f t="shared" si="97"/>
        <v>14.6938333333333</v>
      </c>
      <c r="I111" s="18">
        <f t="shared" si="98"/>
        <v>287.843833333333</v>
      </c>
      <c r="J111" s="18">
        <f t="shared" si="99"/>
        <v>0.107517678572338</v>
      </c>
      <c r="K111" s="18">
        <f t="shared" si="108"/>
        <v>75.9047916666667</v>
      </c>
      <c r="L111" s="18">
        <f t="shared" si="109"/>
        <v>0.759047916666667</v>
      </c>
      <c r="M111" s="13" t="s">
        <v>73</v>
      </c>
      <c r="N111" s="13"/>
      <c r="O111" s="18">
        <f t="shared" si="110"/>
        <v>2.30278410047359</v>
      </c>
      <c r="P111" s="18">
        <f t="shared" si="100"/>
        <v>0.24759000073621</v>
      </c>
      <c r="Q111" s="25">
        <f t="shared" si="111"/>
        <v>0.0643734001914147</v>
      </c>
      <c r="R111" s="18">
        <f t="shared" si="112"/>
        <v>0.197352458333333</v>
      </c>
      <c r="S111" s="26">
        <f t="shared" si="101"/>
        <v>0.326184942083095</v>
      </c>
      <c r="T111" s="3">
        <v>0.01</v>
      </c>
      <c r="U111" s="27">
        <f t="shared" si="102"/>
        <v>0.00326184942083095</v>
      </c>
      <c r="V111" s="26"/>
      <c r="W111" s="3"/>
      <c r="X111" s="3"/>
      <c r="Y111" s="29"/>
      <c r="Z111" s="3"/>
      <c r="AA111" s="28"/>
      <c r="AB111" s="3"/>
      <c r="AC111" s="3"/>
      <c r="AD111" s="28"/>
      <c r="AE111" s="26">
        <v>0.005</v>
      </c>
      <c r="AF111" s="3">
        <v>0.49</v>
      </c>
      <c r="AG111" s="27">
        <f t="shared" si="103"/>
        <v>0.00245</v>
      </c>
      <c r="AH111" s="36"/>
      <c r="AI111" s="3"/>
      <c r="AJ111" s="27"/>
      <c r="AK111" s="37"/>
      <c r="AL111" s="28"/>
      <c r="AM111" s="28"/>
      <c r="AN111" s="37"/>
      <c r="AO111" s="28"/>
      <c r="AP111" s="27"/>
      <c r="AQ111" s="3">
        <v>0.015</v>
      </c>
      <c r="AR111" s="3">
        <v>0.5</v>
      </c>
      <c r="AS111" s="3">
        <f t="shared" si="104"/>
        <v>0.0075</v>
      </c>
      <c r="AT111" s="2">
        <f t="shared" si="105"/>
        <v>0.0132118494208309</v>
      </c>
      <c r="AU111" s="30">
        <f t="shared" si="115"/>
        <v>75.9047916666667</v>
      </c>
      <c r="AV111" s="1">
        <f t="shared" si="113"/>
        <v>0.26</v>
      </c>
      <c r="AW111" s="2">
        <f t="shared" si="114"/>
        <v>1.36832886474647</v>
      </c>
      <c r="AX111" s="1">
        <f t="shared" si="106"/>
        <v>2390.40477134233</v>
      </c>
      <c r="AZ111" s="2"/>
    </row>
    <row r="112" s="1" customFormat="1" spans="1:52">
      <c r="A112" s="13"/>
      <c r="B112" s="13"/>
      <c r="C112" s="16">
        <v>7</v>
      </c>
      <c r="D112" s="21">
        <v>19.2807419354839</v>
      </c>
      <c r="E112" s="20">
        <f t="shared" si="107"/>
        <v>14.6938333333333</v>
      </c>
      <c r="F112" s="16" t="s">
        <v>73</v>
      </c>
      <c r="G112" s="13">
        <v>8</v>
      </c>
      <c r="H112" s="18">
        <f t="shared" si="97"/>
        <v>19.2807419354839</v>
      </c>
      <c r="I112" s="18">
        <f t="shared" si="98"/>
        <v>292.430741935484</v>
      </c>
      <c r="J112" s="18">
        <f t="shared" si="99"/>
        <v>0.182772355362063</v>
      </c>
      <c r="K112" s="18">
        <f t="shared" si="108"/>
        <v>75.9047916666667</v>
      </c>
      <c r="L112" s="18">
        <f t="shared" si="109"/>
        <v>0.759047916666667</v>
      </c>
      <c r="M112" s="13" t="s">
        <v>73</v>
      </c>
      <c r="N112" s="13"/>
      <c r="O112" s="18">
        <f t="shared" si="110"/>
        <v>2.81424201640405</v>
      </c>
      <c r="P112" s="18">
        <f t="shared" si="100"/>
        <v>0.51436564189705</v>
      </c>
      <c r="Q112" s="25">
        <f t="shared" si="111"/>
        <v>0.133735066893233</v>
      </c>
      <c r="R112" s="18">
        <f t="shared" si="112"/>
        <v>0.197352458333333</v>
      </c>
      <c r="S112" s="26">
        <f t="shared" si="101"/>
        <v>0.677645812079782</v>
      </c>
      <c r="T112" s="3">
        <v>0.01</v>
      </c>
      <c r="U112" s="27">
        <f t="shared" si="102"/>
        <v>0.00677645812079782</v>
      </c>
      <c r="V112" s="26"/>
      <c r="W112" s="3"/>
      <c r="X112" s="3"/>
      <c r="Y112" s="29"/>
      <c r="Z112" s="3"/>
      <c r="AA112" s="28"/>
      <c r="AB112" s="3"/>
      <c r="AC112" s="3"/>
      <c r="AD112" s="28"/>
      <c r="AE112" s="26">
        <v>0.005</v>
      </c>
      <c r="AF112" s="3">
        <v>0.49</v>
      </c>
      <c r="AG112" s="27">
        <f t="shared" si="103"/>
        <v>0.00245</v>
      </c>
      <c r="AH112" s="36"/>
      <c r="AI112" s="3"/>
      <c r="AJ112" s="27"/>
      <c r="AK112" s="37"/>
      <c r="AL112" s="28"/>
      <c r="AM112" s="28"/>
      <c r="AN112" s="37"/>
      <c r="AO112" s="28"/>
      <c r="AP112" s="27"/>
      <c r="AQ112" s="3">
        <v>0.015</v>
      </c>
      <c r="AR112" s="3">
        <v>0.5</v>
      </c>
      <c r="AS112" s="3">
        <f t="shared" si="104"/>
        <v>0.0075</v>
      </c>
      <c r="AT112" s="2">
        <f t="shared" si="105"/>
        <v>0.0167264581207978</v>
      </c>
      <c r="AU112" s="30">
        <f t="shared" si="115"/>
        <v>75.9047916666667</v>
      </c>
      <c r="AV112" s="1">
        <f t="shared" si="113"/>
        <v>0.26</v>
      </c>
      <c r="AW112" s="2">
        <f t="shared" si="114"/>
        <v>1.36832886474647</v>
      </c>
      <c r="AX112" s="1">
        <f t="shared" si="106"/>
        <v>3026.29889473098</v>
      </c>
      <c r="AZ112" s="2"/>
    </row>
    <row r="113" s="1" customFormat="1" spans="1:52">
      <c r="A113" s="13"/>
      <c r="B113" s="13"/>
      <c r="C113" s="16">
        <v>8</v>
      </c>
      <c r="D113" s="21">
        <v>18.8898709677419</v>
      </c>
      <c r="E113" s="20">
        <f t="shared" si="107"/>
        <v>19.2807419354839</v>
      </c>
      <c r="F113" s="16" t="s">
        <v>73</v>
      </c>
      <c r="G113" s="13">
        <v>9</v>
      </c>
      <c r="H113" s="18">
        <f t="shared" si="97"/>
        <v>18.8898709677419</v>
      </c>
      <c r="I113" s="18">
        <f t="shared" si="98"/>
        <v>292.039870967742</v>
      </c>
      <c r="J113" s="18">
        <f t="shared" si="99"/>
        <v>0.174806113213582</v>
      </c>
      <c r="K113" s="18">
        <f t="shared" si="108"/>
        <v>75.9047916666667</v>
      </c>
      <c r="L113" s="18">
        <f t="shared" si="109"/>
        <v>0.759047916666667</v>
      </c>
      <c r="M113" s="13" t="s">
        <v>73</v>
      </c>
      <c r="N113" s="13"/>
      <c r="O113" s="18">
        <f t="shared" si="110"/>
        <v>3.05892429117367</v>
      </c>
      <c r="P113" s="18">
        <f t="shared" si="100"/>
        <v>0.53471866595468</v>
      </c>
      <c r="Q113" s="25">
        <f t="shared" si="111"/>
        <v>0.139026853148217</v>
      </c>
      <c r="R113" s="18">
        <f t="shared" si="112"/>
        <v>0.197352458333333</v>
      </c>
      <c r="S113" s="26">
        <f t="shared" si="101"/>
        <v>0.70445969775252</v>
      </c>
      <c r="T113" s="3">
        <v>0.01</v>
      </c>
      <c r="U113" s="27">
        <f t="shared" si="102"/>
        <v>0.00704459697752521</v>
      </c>
      <c r="V113" s="26"/>
      <c r="W113" s="3"/>
      <c r="X113" s="3"/>
      <c r="Y113" s="29"/>
      <c r="Z113" s="3"/>
      <c r="AA113" s="28"/>
      <c r="AB113" s="3"/>
      <c r="AC113" s="3"/>
      <c r="AD113" s="28"/>
      <c r="AE113" s="26">
        <v>0.005</v>
      </c>
      <c r="AF113" s="3">
        <v>0.49</v>
      </c>
      <c r="AG113" s="27">
        <f t="shared" si="103"/>
        <v>0.00245</v>
      </c>
      <c r="AH113" s="36"/>
      <c r="AI113" s="3"/>
      <c r="AJ113" s="27"/>
      <c r="AK113" s="37"/>
      <c r="AL113" s="28"/>
      <c r="AM113" s="28"/>
      <c r="AN113" s="37"/>
      <c r="AO113" s="28"/>
      <c r="AP113" s="27"/>
      <c r="AQ113" s="3">
        <v>0.015</v>
      </c>
      <c r="AR113" s="3">
        <v>0.5</v>
      </c>
      <c r="AS113" s="3">
        <f t="shared" si="104"/>
        <v>0.0075</v>
      </c>
      <c r="AT113" s="2">
        <f t="shared" si="105"/>
        <v>0.0169945969775252</v>
      </c>
      <c r="AU113" s="30">
        <f t="shared" si="115"/>
        <v>75.9047916666667</v>
      </c>
      <c r="AV113" s="1">
        <f t="shared" si="113"/>
        <v>0.26</v>
      </c>
      <c r="AW113" s="2">
        <f t="shared" si="114"/>
        <v>1.36832886474647</v>
      </c>
      <c r="AX113" s="1">
        <f t="shared" si="106"/>
        <v>3074.81295071869</v>
      </c>
      <c r="AZ113" s="2"/>
    </row>
    <row r="114" s="1" customFormat="1" spans="1:52">
      <c r="A114" s="13"/>
      <c r="B114" s="13"/>
      <c r="C114" s="16">
        <v>9</v>
      </c>
      <c r="D114" s="21">
        <v>16.3375</v>
      </c>
      <c r="E114" s="20">
        <f t="shared" si="107"/>
        <v>18.8898709677419</v>
      </c>
      <c r="F114" s="16" t="s">
        <v>73</v>
      </c>
      <c r="G114" s="13">
        <v>10</v>
      </c>
      <c r="H114" s="18">
        <f t="shared" si="97"/>
        <v>16.3375</v>
      </c>
      <c r="I114" s="18">
        <f t="shared" si="98"/>
        <v>289.4875</v>
      </c>
      <c r="J114" s="18">
        <f t="shared" si="99"/>
        <v>0.130284154590251</v>
      </c>
      <c r="K114" s="18">
        <f t="shared" si="108"/>
        <v>75.9047916666667</v>
      </c>
      <c r="L114" s="18">
        <f t="shared" si="109"/>
        <v>0.759047916666667</v>
      </c>
      <c r="M114" s="13" t="s">
        <v>73</v>
      </c>
      <c r="N114" s="13"/>
      <c r="O114" s="18">
        <f t="shared" si="110"/>
        <v>3.28325354188565</v>
      </c>
      <c r="P114" s="18">
        <f t="shared" si="100"/>
        <v>0.42775591201002</v>
      </c>
      <c r="Q114" s="25">
        <f t="shared" si="111"/>
        <v>0.111216537122605</v>
      </c>
      <c r="R114" s="18">
        <f t="shared" si="112"/>
        <v>0.197352458333333</v>
      </c>
      <c r="S114" s="26">
        <f t="shared" si="101"/>
        <v>0.563542699502418</v>
      </c>
      <c r="T114" s="3">
        <v>0.01</v>
      </c>
      <c r="U114" s="27">
        <f t="shared" si="102"/>
        <v>0.00563542699502418</v>
      </c>
      <c r="V114" s="26"/>
      <c r="W114" s="3"/>
      <c r="X114" s="3"/>
      <c r="Y114" s="29"/>
      <c r="Z114" s="3"/>
      <c r="AA114" s="28"/>
      <c r="AB114" s="3"/>
      <c r="AC114" s="3"/>
      <c r="AD114" s="28"/>
      <c r="AE114" s="26">
        <v>0.005</v>
      </c>
      <c r="AF114" s="3">
        <v>0.49</v>
      </c>
      <c r="AG114" s="27">
        <f t="shared" si="103"/>
        <v>0.00245</v>
      </c>
      <c r="AH114" s="36"/>
      <c r="AI114" s="3"/>
      <c r="AJ114" s="27"/>
      <c r="AK114" s="37"/>
      <c r="AL114" s="28"/>
      <c r="AM114" s="28"/>
      <c r="AN114" s="37"/>
      <c r="AO114" s="28"/>
      <c r="AP114" s="27"/>
      <c r="AQ114" s="3">
        <v>0.015</v>
      </c>
      <c r="AR114" s="3">
        <v>0.5</v>
      </c>
      <c r="AS114" s="3">
        <f t="shared" si="104"/>
        <v>0.0075</v>
      </c>
      <c r="AT114" s="2">
        <f t="shared" si="105"/>
        <v>0.0155854269950242</v>
      </c>
      <c r="AU114" s="30">
        <f t="shared" si="115"/>
        <v>75.9047916666667</v>
      </c>
      <c r="AV114" s="1">
        <f t="shared" si="113"/>
        <v>0.26</v>
      </c>
      <c r="AW114" s="2">
        <f t="shared" si="114"/>
        <v>1.36832886474647</v>
      </c>
      <c r="AX114" s="1">
        <f t="shared" si="106"/>
        <v>2819.8534410764</v>
      </c>
      <c r="AZ114" s="2"/>
    </row>
    <row r="115" s="1" customFormat="1" spans="1:52">
      <c r="A115" s="13"/>
      <c r="B115" s="13"/>
      <c r="C115" s="16">
        <v>10</v>
      </c>
      <c r="D115" s="21">
        <v>12.6306774193548</v>
      </c>
      <c r="E115" s="20">
        <f t="shared" si="107"/>
        <v>16.3375</v>
      </c>
      <c r="F115" s="16" t="s">
        <v>73</v>
      </c>
      <c r="G115" s="13">
        <v>11</v>
      </c>
      <c r="H115" s="18">
        <f t="shared" si="97"/>
        <v>12.6306774193548</v>
      </c>
      <c r="I115" s="18">
        <f t="shared" si="98"/>
        <v>285.780677419355</v>
      </c>
      <c r="J115" s="18">
        <f t="shared" si="99"/>
        <v>0.084221340073101</v>
      </c>
      <c r="K115" s="18">
        <f t="shared" si="108"/>
        <v>75.9047916666667</v>
      </c>
      <c r="L115" s="18">
        <f t="shared" si="109"/>
        <v>0.759047916666667</v>
      </c>
      <c r="M115" s="13" t="s">
        <v>75</v>
      </c>
      <c r="N115" s="18">
        <f>(O114-P114)*$C$22/100</f>
        <v>2.71272274838185</v>
      </c>
      <c r="O115" s="18">
        <f t="shared" si="110"/>
        <v>0.901822798160449</v>
      </c>
      <c r="P115" s="18">
        <f t="shared" si="100"/>
        <v>0.0759527245695467</v>
      </c>
      <c r="Q115" s="25">
        <f t="shared" si="111"/>
        <v>0.0197477083880821</v>
      </c>
      <c r="R115" s="18">
        <f t="shared" si="112"/>
        <v>0.197352458333333</v>
      </c>
      <c r="S115" s="26">
        <f t="shared" si="101"/>
        <v>0.100063148718055</v>
      </c>
      <c r="T115" s="3">
        <v>0.01</v>
      </c>
      <c r="U115" s="27">
        <f t="shared" si="102"/>
        <v>0.00100063148718055</v>
      </c>
      <c r="V115" s="26"/>
      <c r="W115" s="3"/>
      <c r="X115" s="3"/>
      <c r="Y115" s="29"/>
      <c r="Z115" s="3"/>
      <c r="AA115" s="28"/>
      <c r="AB115" s="3"/>
      <c r="AC115" s="3"/>
      <c r="AD115" s="28"/>
      <c r="AE115" s="26">
        <v>0.005</v>
      </c>
      <c r="AF115" s="3">
        <v>0.49</v>
      </c>
      <c r="AG115" s="27">
        <f t="shared" si="103"/>
        <v>0.00245</v>
      </c>
      <c r="AH115" s="36"/>
      <c r="AI115" s="3"/>
      <c r="AJ115" s="27"/>
      <c r="AK115" s="37"/>
      <c r="AL115" s="28"/>
      <c r="AM115" s="28"/>
      <c r="AN115" s="37"/>
      <c r="AO115" s="28"/>
      <c r="AP115" s="27"/>
      <c r="AQ115" s="3">
        <v>0.015</v>
      </c>
      <c r="AR115" s="3">
        <v>0.5</v>
      </c>
      <c r="AS115" s="3">
        <f t="shared" si="104"/>
        <v>0.0075</v>
      </c>
      <c r="AT115" s="2">
        <f t="shared" si="105"/>
        <v>0.0109506314871806</v>
      </c>
      <c r="AU115" s="30">
        <f t="shared" si="115"/>
        <v>75.9047916666667</v>
      </c>
      <c r="AV115" s="1">
        <f t="shared" si="113"/>
        <v>0.26</v>
      </c>
      <c r="AW115" s="2">
        <f t="shared" si="114"/>
        <v>1.36832886474647</v>
      </c>
      <c r="AX115" s="1">
        <f t="shared" si="106"/>
        <v>1981.28520257701</v>
      </c>
      <c r="AZ115" s="2"/>
    </row>
    <row r="116" s="1" customFormat="1" spans="1:52">
      <c r="A116" s="13"/>
      <c r="B116" s="13"/>
      <c r="C116" s="16">
        <v>11</v>
      </c>
      <c r="D116" s="21">
        <v>5.685</v>
      </c>
      <c r="E116" s="20">
        <f t="shared" si="107"/>
        <v>12.6306774193548</v>
      </c>
      <c r="F116" s="16" t="s">
        <v>75</v>
      </c>
      <c r="G116" s="13">
        <v>12</v>
      </c>
      <c r="H116" s="18">
        <f t="shared" si="97"/>
        <v>5.685</v>
      </c>
      <c r="I116" s="18">
        <f t="shared" si="98"/>
        <v>278.835</v>
      </c>
      <c r="J116" s="18">
        <f t="shared" si="99"/>
        <v>0.0360445655316656</v>
      </c>
      <c r="K116" s="18">
        <f t="shared" si="108"/>
        <v>75.9047916666667</v>
      </c>
      <c r="L116" s="18">
        <f t="shared" si="109"/>
        <v>0.759047916666667</v>
      </c>
      <c r="M116" s="13" t="s">
        <v>73</v>
      </c>
      <c r="N116" s="13"/>
      <c r="O116" s="18">
        <f t="shared" si="110"/>
        <v>1.58491799025757</v>
      </c>
      <c r="P116" s="18">
        <f t="shared" si="100"/>
        <v>0.0571276803621547</v>
      </c>
      <c r="Q116" s="25">
        <f t="shared" si="111"/>
        <v>0.0148531968941602</v>
      </c>
      <c r="R116" s="18">
        <f t="shared" si="112"/>
        <v>0.197352458333333</v>
      </c>
      <c r="S116" s="26">
        <f t="shared" si="101"/>
        <v>0.0752622846434109</v>
      </c>
      <c r="T116" s="3">
        <v>0.01</v>
      </c>
      <c r="U116" s="27">
        <f t="shared" si="102"/>
        <v>0.000752622846434109</v>
      </c>
      <c r="V116" s="26"/>
      <c r="W116" s="3"/>
      <c r="X116" s="3"/>
      <c r="Y116" s="29"/>
      <c r="Z116" s="3"/>
      <c r="AA116" s="28"/>
      <c r="AB116" s="3"/>
      <c r="AC116" s="3"/>
      <c r="AD116" s="28"/>
      <c r="AE116" s="26">
        <v>0.005</v>
      </c>
      <c r="AF116" s="3">
        <v>0.49</v>
      </c>
      <c r="AG116" s="27">
        <f t="shared" si="103"/>
        <v>0.00245</v>
      </c>
      <c r="AH116" s="36"/>
      <c r="AI116" s="3"/>
      <c r="AJ116" s="27"/>
      <c r="AK116" s="37"/>
      <c r="AL116" s="28"/>
      <c r="AM116" s="28"/>
      <c r="AN116" s="37"/>
      <c r="AO116" s="28"/>
      <c r="AP116" s="27"/>
      <c r="AQ116" s="3">
        <v>0.015</v>
      </c>
      <c r="AR116" s="3">
        <v>0.5</v>
      </c>
      <c r="AS116" s="3">
        <f t="shared" si="104"/>
        <v>0.0075</v>
      </c>
      <c r="AT116" s="2">
        <f t="shared" si="105"/>
        <v>0.0107026228464341</v>
      </c>
      <c r="AU116" s="30">
        <f t="shared" si="115"/>
        <v>75.9047916666667</v>
      </c>
      <c r="AV116" s="1">
        <f t="shared" si="113"/>
        <v>0.26</v>
      </c>
      <c r="AW116" s="2">
        <f t="shared" si="114"/>
        <v>1.36832886474647</v>
      </c>
      <c r="AX116" s="1">
        <f t="shared" si="106"/>
        <v>1936.41328349203</v>
      </c>
      <c r="AY116" s="1">
        <f>SUM(AX105:AX116)</f>
        <v>23318.7019159393</v>
      </c>
      <c r="AZ116" s="2"/>
    </row>
    <row r="117" s="1" customFormat="1" spans="1:46">
      <c r="A117" s="13"/>
      <c r="B117" s="13"/>
      <c r="C117" s="16">
        <v>12</v>
      </c>
      <c r="D117" s="21">
        <v>2.74483870967742</v>
      </c>
      <c r="E117" s="20">
        <f t="shared" si="107"/>
        <v>5.685</v>
      </c>
      <c r="F117" s="16" t="s">
        <v>73</v>
      </c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AT117" s="2"/>
    </row>
  </sheetData>
  <mergeCells count="62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S103:U103"/>
    <mergeCell ref="V103:X103"/>
    <mergeCell ref="Y103:AA103"/>
    <mergeCell ref="AB103:AD103"/>
    <mergeCell ref="AE103:AG103"/>
    <mergeCell ref="AH103:AJ103"/>
    <mergeCell ref="AK103:AM103"/>
    <mergeCell ref="AN103:AP103"/>
    <mergeCell ref="AQ103:AS103"/>
    <mergeCell ref="A104:B104"/>
    <mergeCell ref="A2:A4"/>
    <mergeCell ref="A5:A6"/>
    <mergeCell ref="E2:E4"/>
    <mergeCell ref="E5:E6"/>
    <mergeCell ref="G2:G4"/>
    <mergeCell ref="G5:G6"/>
    <mergeCell ref="G14:G15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D102"/>
  <sheetViews>
    <sheetView workbookViewId="0">
      <selection activeCell="H7" sqref="H7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3" width="15.6666666666667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55" width="11.4444444444444" style="1" customWidth="1"/>
    <col min="56" max="57" width="8.88888888888889" style="1"/>
    <col min="58" max="58" width="9" style="1"/>
    <col min="59" max="60" width="11.4444444444444" style="1"/>
    <col min="61" max="61" width="9" style="1"/>
    <col min="62" max="63" width="16.2222222222222" style="1" customWidth="1"/>
    <col min="64" max="64" width="11.4444444444444" style="1"/>
    <col min="65" max="65" width="10" style="1"/>
    <col min="66" max="66" width="15.6666666666667" style="1"/>
    <col min="67" max="67" width="14.3333333333333" style="1" customWidth="1"/>
    <col min="68" max="69" width="8.88888888888889" style="1"/>
    <col min="70" max="70" width="11.4444444444444" style="1" customWidth="1"/>
    <col min="71" max="72" width="8.88888888888889" style="1"/>
    <col min="73" max="73" width="11.4444444444444" style="1"/>
    <col min="74" max="74" width="16.2222222222222" style="1" customWidth="1"/>
    <col min="75" max="75" width="8.88888888888889" style="1"/>
    <col min="76" max="76" width="11.4444444444444" style="1" customWidth="1"/>
    <col min="77" max="77" width="15.6666666666667" style="1"/>
    <col min="78" max="79" width="8.88888888888889" style="1"/>
    <col min="80" max="80" width="16.2222222222222" style="1" customWidth="1"/>
    <col min="81" max="82" width="15.6666666666667" style="1"/>
    <col min="83" max="84" width="8.88888888888889" style="1"/>
    <col min="85" max="85" width="15.6666666666667" style="1" customWidth="1"/>
    <col min="86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T1" s="2"/>
    </row>
    <row r="2" s="1" customFormat="1" spans="1:46">
      <c r="A2" s="4" t="s">
        <v>4</v>
      </c>
      <c r="B2" s="5" t="s">
        <v>5</v>
      </c>
      <c r="C2" s="3"/>
      <c r="D2" s="3"/>
      <c r="E2" s="6">
        <v>364.104</v>
      </c>
      <c r="F2" s="3">
        <v>769.42</v>
      </c>
      <c r="G2" s="22">
        <f>(F2+F3+F4)/3</f>
        <v>1205.71666666667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T2" s="2"/>
    </row>
    <row r="3" s="1" customFormat="1" spans="1:46">
      <c r="A3" s="4"/>
      <c r="B3" s="5" t="s">
        <v>6</v>
      </c>
      <c r="C3" s="3"/>
      <c r="D3" s="3"/>
      <c r="E3" s="8"/>
      <c r="F3" s="3">
        <v>1192.09</v>
      </c>
      <c r="G3" s="22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T3" s="2"/>
    </row>
    <row r="4" s="1" customFormat="1" spans="1:46">
      <c r="A4" s="4"/>
      <c r="B4" s="5" t="s">
        <v>7</v>
      </c>
      <c r="C4" s="3"/>
      <c r="D4" s="3"/>
      <c r="E4" s="10"/>
      <c r="F4" s="3">
        <v>1655.64</v>
      </c>
      <c r="G4" s="22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T4" s="2"/>
    </row>
    <row r="5" s="1" customFormat="1" spans="1:46">
      <c r="A5" s="4" t="s">
        <v>8</v>
      </c>
      <c r="B5" s="5" t="s">
        <v>9</v>
      </c>
      <c r="C5" s="3"/>
      <c r="D5" s="3"/>
      <c r="E5" s="6">
        <v>1280.55715068493</v>
      </c>
      <c r="F5" s="3">
        <v>91.104</v>
      </c>
      <c r="G5" s="22">
        <f>(F5+F6)/2</f>
        <v>92.50925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T5" s="2"/>
    </row>
    <row r="6" s="1" customFormat="1" spans="1:46">
      <c r="A6" s="4"/>
      <c r="B6" s="5" t="s">
        <v>10</v>
      </c>
      <c r="C6" s="3"/>
      <c r="D6" s="3"/>
      <c r="E6" s="10"/>
      <c r="F6" s="3">
        <v>93.9145</v>
      </c>
      <c r="G6" s="22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T6" s="2"/>
    </row>
    <row r="7" s="1" customFormat="1" spans="1:46">
      <c r="A7" s="4" t="s">
        <v>11</v>
      </c>
      <c r="B7" s="5"/>
      <c r="C7" s="3"/>
      <c r="D7" s="3"/>
      <c r="E7" s="12">
        <v>3280.191531159</v>
      </c>
      <c r="F7" s="3">
        <v>122.786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T7" s="2"/>
    </row>
    <row r="8" s="1" customFormat="1" spans="1:46">
      <c r="A8" s="4" t="s">
        <v>12</v>
      </c>
      <c r="B8" s="5"/>
      <c r="C8" s="3"/>
      <c r="D8" s="3"/>
      <c r="E8" s="12">
        <v>8.693</v>
      </c>
      <c r="F8" s="3">
        <v>625.464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T8" s="2"/>
    </row>
    <row r="9" s="1" customFormat="1" spans="1:46">
      <c r="A9" s="4" t="s">
        <v>13</v>
      </c>
      <c r="B9" s="5"/>
      <c r="C9" s="3"/>
      <c r="D9" s="3"/>
      <c r="E9" s="12">
        <v>105.49</v>
      </c>
      <c r="F9" s="3">
        <v>341.64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T9" s="2"/>
    </row>
    <row r="10" s="1" customFormat="1" spans="1:46">
      <c r="A10" s="4" t="s">
        <v>14</v>
      </c>
      <c r="B10" s="5"/>
      <c r="C10" s="3"/>
      <c r="D10" s="3"/>
      <c r="E10" s="12">
        <v>7.44923451986205</v>
      </c>
      <c r="F10" s="3">
        <v>341.64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T10" s="2"/>
    </row>
    <row r="11" s="1" customFormat="1" spans="1:46">
      <c r="A11" s="4" t="s">
        <v>15</v>
      </c>
      <c r="B11" s="5"/>
      <c r="C11" s="3"/>
      <c r="D11" s="3"/>
      <c r="E11" s="12">
        <v>0</v>
      </c>
      <c r="F11" s="3">
        <v>910.8575</v>
      </c>
      <c r="AT11" s="2"/>
    </row>
    <row r="12" s="1" customFormat="1" spans="46:46">
      <c r="AT12" s="2"/>
    </row>
    <row r="13" s="1" customFormat="1" spans="46:46">
      <c r="AT13" s="2"/>
    </row>
    <row r="14" s="1" customFormat="1" spans="1:46">
      <c r="A14" s="13" t="s">
        <v>16</v>
      </c>
      <c r="B14" s="13" t="s">
        <v>17</v>
      </c>
      <c r="C14" s="13">
        <v>308.16</v>
      </c>
      <c r="D14" s="13"/>
      <c r="E14" s="13"/>
      <c r="F14" s="13"/>
      <c r="G14" s="14" t="s">
        <v>18</v>
      </c>
      <c r="H14" s="14" t="s">
        <v>19</v>
      </c>
      <c r="I14" s="14">
        <f>AV38+AV53+AG69+AY85+AY101+BB101</f>
        <v>91945431.197472</v>
      </c>
      <c r="J14" s="14" t="s">
        <v>20</v>
      </c>
      <c r="K14" s="14">
        <f>I14/(10000*1000)</f>
        <v>9.1945431197472</v>
      </c>
      <c r="L14" s="14" t="s">
        <v>21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13" t="s">
        <v>22</v>
      </c>
      <c r="B15" s="13" t="s">
        <v>17</v>
      </c>
      <c r="C15" s="13"/>
      <c r="D15" s="13"/>
      <c r="E15" s="13"/>
      <c r="F15" s="13"/>
      <c r="G15" s="14"/>
      <c r="H15" s="14" t="s">
        <v>23</v>
      </c>
      <c r="I15" s="14">
        <v>66906151.0058453</v>
      </c>
      <c r="J15" s="14" t="s">
        <v>20</v>
      </c>
      <c r="K15" s="14">
        <f>I15/(10000*1000)</f>
        <v>6.69061510058453</v>
      </c>
      <c r="L15" s="14" t="s">
        <v>21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13" t="s">
        <v>24</v>
      </c>
      <c r="B16" s="13" t="s">
        <v>25</v>
      </c>
      <c r="C16" s="13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13" t="s">
        <v>26</v>
      </c>
      <c r="B17" s="13" t="s">
        <v>27</v>
      </c>
      <c r="C17" s="13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29</v>
      </c>
      <c r="AT17" s="2"/>
    </row>
    <row r="18" s="1" customFormat="1" spans="1:46">
      <c r="A18" s="13" t="s">
        <v>30</v>
      </c>
      <c r="B18" s="13" t="s">
        <v>31</v>
      </c>
      <c r="C18" s="13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13" t="s">
        <v>33</v>
      </c>
      <c r="B19" s="13" t="s">
        <v>31</v>
      </c>
      <c r="C19" s="13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13" t="s">
        <v>36</v>
      </c>
      <c r="B20" s="13" t="s">
        <v>37</v>
      </c>
      <c r="C20" s="13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13" t="s">
        <v>38</v>
      </c>
      <c r="B21" s="13" t="s">
        <v>39</v>
      </c>
      <c r="C21" s="13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13" t="s">
        <v>40</v>
      </c>
      <c r="B22" s="13" t="s">
        <v>35</v>
      </c>
      <c r="C22" s="13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13" t="s">
        <v>41</v>
      </c>
      <c r="B23" s="13" t="s">
        <v>42</v>
      </c>
      <c r="C23" s="13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4" t="s">
        <v>43</v>
      </c>
      <c r="T25" s="24"/>
      <c r="U25" s="24"/>
      <c r="V25" s="24" t="s">
        <v>44</v>
      </c>
      <c r="W25" s="24"/>
      <c r="X25" s="24"/>
      <c r="Y25" s="24" t="s">
        <v>45</v>
      </c>
      <c r="Z25" s="24"/>
      <c r="AA25" s="24"/>
      <c r="AB25" s="24" t="s">
        <v>46</v>
      </c>
      <c r="AC25" s="24"/>
      <c r="AD25" s="24"/>
      <c r="AE25" s="24" t="s">
        <v>47</v>
      </c>
      <c r="AF25" s="24"/>
      <c r="AG25" s="24"/>
      <c r="AH25" s="24" t="s">
        <v>48</v>
      </c>
      <c r="AI25" s="24"/>
      <c r="AJ25" s="24"/>
      <c r="AK25" s="32" t="s">
        <v>49</v>
      </c>
      <c r="AL25" s="33"/>
      <c r="AM25" s="34"/>
      <c r="AN25" s="24" t="s">
        <v>50</v>
      </c>
      <c r="AO25" s="24"/>
      <c r="AP25" s="24"/>
      <c r="AT25" s="2"/>
    </row>
    <row r="26" s="1" customFormat="1" spans="1:47">
      <c r="A26" s="15" t="s">
        <v>4</v>
      </c>
      <c r="B26" s="15"/>
      <c r="C26" s="16" t="s">
        <v>51</v>
      </c>
      <c r="D26" s="16" t="s">
        <v>52</v>
      </c>
      <c r="E26" s="16" t="s">
        <v>53</v>
      </c>
      <c r="F26" s="16" t="s">
        <v>54</v>
      </c>
      <c r="G26" s="13" t="s">
        <v>51</v>
      </c>
      <c r="H26" s="13" t="s">
        <v>53</v>
      </c>
      <c r="I26" s="13" t="s">
        <v>55</v>
      </c>
      <c r="J26" s="13" t="s">
        <v>56</v>
      </c>
      <c r="K26" s="23" t="s">
        <v>57</v>
      </c>
      <c r="L26" s="23" t="s">
        <v>58</v>
      </c>
      <c r="M26" s="13" t="s">
        <v>59</v>
      </c>
      <c r="N26" s="23" t="s">
        <v>60</v>
      </c>
      <c r="O26" s="13" t="s">
        <v>61</v>
      </c>
      <c r="P26" s="13" t="s">
        <v>62</v>
      </c>
      <c r="Q26" s="23" t="s">
        <v>63</v>
      </c>
      <c r="R26" s="23" t="s">
        <v>64</v>
      </c>
      <c r="S26" s="4" t="s">
        <v>65</v>
      </c>
      <c r="T26" s="3" t="s">
        <v>66</v>
      </c>
      <c r="U26" s="3"/>
      <c r="V26" s="4" t="s">
        <v>65</v>
      </c>
      <c r="W26" s="3" t="s">
        <v>66</v>
      </c>
      <c r="X26" s="3"/>
      <c r="Y26" s="4" t="s">
        <v>65</v>
      </c>
      <c r="Z26" s="3" t="s">
        <v>66</v>
      </c>
      <c r="AA26" s="3"/>
      <c r="AB26" s="4" t="s">
        <v>65</v>
      </c>
      <c r="AC26" s="3" t="s">
        <v>66</v>
      </c>
      <c r="AD26" s="3"/>
      <c r="AE26" s="4" t="s">
        <v>65</v>
      </c>
      <c r="AF26" s="3" t="s">
        <v>66</v>
      </c>
      <c r="AG26" s="3"/>
      <c r="AH26" s="4" t="s">
        <v>65</v>
      </c>
      <c r="AI26" s="3" t="s">
        <v>66</v>
      </c>
      <c r="AJ26" s="3"/>
      <c r="AK26" s="4" t="s">
        <v>65</v>
      </c>
      <c r="AL26" s="3" t="s">
        <v>66</v>
      </c>
      <c r="AM26" s="3"/>
      <c r="AN26" s="35" t="s">
        <v>65</v>
      </c>
      <c r="AO26" s="35" t="s">
        <v>66</v>
      </c>
      <c r="AP26" s="35"/>
      <c r="AQ26" s="1" t="s">
        <v>67</v>
      </c>
      <c r="AR26" s="1" t="s">
        <v>68</v>
      </c>
      <c r="AS26" s="1" t="s">
        <v>36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1205.71666666667</v>
      </c>
      <c r="C27" s="16" t="s">
        <v>72</v>
      </c>
      <c r="D27" s="17">
        <v>5</v>
      </c>
      <c r="E27" s="16"/>
      <c r="F27" s="16"/>
      <c r="G27" s="13">
        <v>1</v>
      </c>
      <c r="H27" s="18">
        <f t="shared" ref="H27:H38" si="0">E28</f>
        <v>5</v>
      </c>
      <c r="I27" s="18">
        <f t="shared" ref="I27:I38" si="1">H27+273.15</f>
        <v>278.15</v>
      </c>
      <c r="J27" s="18">
        <f t="shared" ref="J27:J38" si="2">EXP(($C$16*(I27-$C$14))/($C$17*I27*$C$14))</f>
        <v>0.0330744063381255</v>
      </c>
      <c r="K27" s="18">
        <f t="shared" ref="K27:K38" si="3">$B$27/12</f>
        <v>100.476388888889</v>
      </c>
      <c r="L27" s="18">
        <f t="shared" ref="L27:L38" si="4">K27*$B$28/100</f>
        <v>1.00476388888889</v>
      </c>
      <c r="M27" s="13" t="s">
        <v>73</v>
      </c>
      <c r="N27" s="13"/>
      <c r="O27" s="18">
        <f>L27</f>
        <v>1.00476388888889</v>
      </c>
      <c r="P27" s="18">
        <f t="shared" ref="P27:P38" si="5">O27*J27</f>
        <v>0.0332319691349863</v>
      </c>
      <c r="Q27" s="25">
        <f t="shared" ref="Q27:Q38" si="6">P27*$B$29</f>
        <v>0.00432015598754822</v>
      </c>
      <c r="R27" s="18">
        <f t="shared" ref="R27:R38" si="7">L27*$B$29</f>
        <v>0.130619305555556</v>
      </c>
      <c r="S27" s="26">
        <f t="shared" ref="S27:S38" si="8">Q27/R27</f>
        <v>0.0330744063381255</v>
      </c>
      <c r="T27" s="3">
        <v>0.01</v>
      </c>
      <c r="U27" s="27">
        <f t="shared" ref="U27:U38" si="9">S27*T27</f>
        <v>0.000330744063381255</v>
      </c>
      <c r="V27" s="26"/>
      <c r="W27" s="3"/>
      <c r="X27" s="27"/>
      <c r="Y27" s="29">
        <v>0.02</v>
      </c>
      <c r="Z27" s="3">
        <v>0.21</v>
      </c>
      <c r="AA27" s="28">
        <f t="shared" ref="AA27:AA38" si="10">Y27*Z27</f>
        <v>0.0042</v>
      </c>
      <c r="AB27" s="3">
        <v>0.01</v>
      </c>
      <c r="AC27" s="3">
        <v>0.29</v>
      </c>
      <c r="AD27" s="28">
        <f t="shared" ref="AD27:AD38" si="11">AB27*AC27</f>
        <v>0.0029</v>
      </c>
      <c r="AE27" s="26"/>
      <c r="AF27" s="3"/>
      <c r="AG27" s="27"/>
      <c r="AH27" s="26"/>
      <c r="AI27" s="3"/>
      <c r="AJ27" s="27"/>
      <c r="AK27" s="1">
        <v>0.1</v>
      </c>
      <c r="AL27" s="28">
        <v>0.11</v>
      </c>
      <c r="AM27" s="28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0.0222307440633813</v>
      </c>
      <c r="AR27" s="30">
        <f t="shared" ref="AR27:AR38" si="15">$B$27/12</f>
        <v>100.476388888889</v>
      </c>
      <c r="AS27" s="1">
        <f t="shared" ref="AS27:AS38" si="16">$B$29</f>
        <v>0.13</v>
      </c>
      <c r="AT27" s="2">
        <f>$E$2/12</f>
        <v>30.342</v>
      </c>
      <c r="AU27" s="1">
        <f t="shared" ref="AU27:AU38" si="17">AT27*10000*AS27*0.67*AR27*AQ27</f>
        <v>59031.0320295096</v>
      </c>
    </row>
    <row r="28" s="1" customFormat="1" spans="1:47">
      <c r="A28" s="13" t="s">
        <v>74</v>
      </c>
      <c r="B28" s="13">
        <v>1</v>
      </c>
      <c r="C28" s="16">
        <v>1</v>
      </c>
      <c r="D28" s="19">
        <v>11.1815161290323</v>
      </c>
      <c r="E28" s="20">
        <f t="shared" ref="E28:E39" si="18">D27</f>
        <v>5</v>
      </c>
      <c r="F28" s="16" t="s">
        <v>73</v>
      </c>
      <c r="G28" s="13">
        <v>2</v>
      </c>
      <c r="H28" s="18">
        <f t="shared" si="0"/>
        <v>11.1815161290323</v>
      </c>
      <c r="I28" s="18">
        <f t="shared" si="1"/>
        <v>284.331516129032</v>
      </c>
      <c r="J28" s="18">
        <f t="shared" si="2"/>
        <v>0.0707957094853164</v>
      </c>
      <c r="K28" s="18">
        <f t="shared" si="3"/>
        <v>100.476388888889</v>
      </c>
      <c r="L28" s="18">
        <f t="shared" si="4"/>
        <v>1.00476388888889</v>
      </c>
      <c r="M28" s="13" t="s">
        <v>73</v>
      </c>
      <c r="N28" s="13"/>
      <c r="O28" s="18">
        <f t="shared" ref="O28:O38" si="19">L28+O27-P27-N28</f>
        <v>1.97629580864279</v>
      </c>
      <c r="P28" s="18">
        <f t="shared" si="5"/>
        <v>0.139913263925724</v>
      </c>
      <c r="Q28" s="25">
        <f t="shared" si="6"/>
        <v>0.0181887243103441</v>
      </c>
      <c r="R28" s="18">
        <f t="shared" si="7"/>
        <v>0.130619305555556</v>
      </c>
      <c r="S28" s="26">
        <f t="shared" si="8"/>
        <v>0.13924989290812</v>
      </c>
      <c r="T28" s="3">
        <v>0.01</v>
      </c>
      <c r="U28" s="27">
        <f t="shared" si="9"/>
        <v>0.0013924989290812</v>
      </c>
      <c r="V28" s="26"/>
      <c r="W28" s="3"/>
      <c r="X28" s="27"/>
      <c r="Y28" s="29">
        <v>0.02</v>
      </c>
      <c r="Z28" s="3">
        <v>0.21</v>
      </c>
      <c r="AA28" s="28">
        <f t="shared" si="10"/>
        <v>0.0042</v>
      </c>
      <c r="AB28" s="3">
        <v>0.01</v>
      </c>
      <c r="AC28" s="3">
        <v>0.29</v>
      </c>
      <c r="AD28" s="28">
        <f t="shared" si="11"/>
        <v>0.0029</v>
      </c>
      <c r="AE28" s="26"/>
      <c r="AF28" s="3"/>
      <c r="AG28" s="27"/>
      <c r="AH28" s="26"/>
      <c r="AI28" s="3"/>
      <c r="AJ28" s="27"/>
      <c r="AK28" s="28">
        <v>0.1</v>
      </c>
      <c r="AL28" s="28">
        <v>0.11</v>
      </c>
      <c r="AM28" s="28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0.0232924989290812</v>
      </c>
      <c r="AR28" s="30">
        <f t="shared" si="15"/>
        <v>100.476388888889</v>
      </c>
      <c r="AS28" s="1">
        <f t="shared" si="16"/>
        <v>0.13</v>
      </c>
      <c r="AT28" s="2">
        <f t="shared" ref="AT28:AT38" si="20">$E$2/12</f>
        <v>30.342</v>
      </c>
      <c r="AU28" s="1">
        <f t="shared" si="17"/>
        <v>61850.3926998464</v>
      </c>
    </row>
    <row r="29" s="1" customFormat="1" spans="1:47">
      <c r="A29" s="13" t="s">
        <v>36</v>
      </c>
      <c r="B29" s="13">
        <v>0.13</v>
      </c>
      <c r="C29" s="16">
        <v>2</v>
      </c>
      <c r="D29" s="21">
        <v>9.32517857142857</v>
      </c>
      <c r="E29" s="20">
        <f t="shared" si="18"/>
        <v>11.1815161290323</v>
      </c>
      <c r="F29" s="16" t="s">
        <v>73</v>
      </c>
      <c r="G29" s="13">
        <v>3</v>
      </c>
      <c r="H29" s="18">
        <f t="shared" si="0"/>
        <v>9.32517857142857</v>
      </c>
      <c r="I29" s="18">
        <f t="shared" si="1"/>
        <v>282.475178571429</v>
      </c>
      <c r="J29" s="18">
        <f t="shared" si="2"/>
        <v>0.0565290353552768</v>
      </c>
      <c r="K29" s="18">
        <f t="shared" si="3"/>
        <v>100.476388888889</v>
      </c>
      <c r="L29" s="18">
        <f t="shared" si="4"/>
        <v>1.00476388888889</v>
      </c>
      <c r="M29" s="13" t="s">
        <v>73</v>
      </c>
      <c r="N29" s="13"/>
      <c r="O29" s="18">
        <f t="shared" si="19"/>
        <v>2.84114643360596</v>
      </c>
      <c r="P29" s="18">
        <f t="shared" si="5"/>
        <v>0.16060726719483</v>
      </c>
      <c r="Q29" s="25">
        <f t="shared" si="6"/>
        <v>0.0208789447353279</v>
      </c>
      <c r="R29" s="18">
        <f t="shared" si="7"/>
        <v>0.130619305555556</v>
      </c>
      <c r="S29" s="26">
        <f t="shared" si="8"/>
        <v>0.159845779661166</v>
      </c>
      <c r="T29" s="3">
        <v>0.01</v>
      </c>
      <c r="U29" s="27">
        <f t="shared" si="9"/>
        <v>0.00159845779661166</v>
      </c>
      <c r="V29" s="26"/>
      <c r="W29" s="3"/>
      <c r="X29" s="27"/>
      <c r="Y29" s="29">
        <v>0.02</v>
      </c>
      <c r="Z29" s="3">
        <v>0.21</v>
      </c>
      <c r="AA29" s="28">
        <f t="shared" si="10"/>
        <v>0.0042</v>
      </c>
      <c r="AB29" s="3">
        <v>0.01</v>
      </c>
      <c r="AC29" s="3">
        <v>0.29</v>
      </c>
      <c r="AD29" s="28">
        <f t="shared" si="11"/>
        <v>0.0029</v>
      </c>
      <c r="AE29" s="26"/>
      <c r="AF29" s="3"/>
      <c r="AG29" s="27"/>
      <c r="AH29" s="26"/>
      <c r="AI29" s="3"/>
      <c r="AJ29" s="27"/>
      <c r="AK29" s="1">
        <v>0.1</v>
      </c>
      <c r="AL29" s="28">
        <v>0.11</v>
      </c>
      <c r="AM29" s="28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0.0234984577966117</v>
      </c>
      <c r="AR29" s="30">
        <f t="shared" si="15"/>
        <v>100.476388888889</v>
      </c>
      <c r="AS29" s="1">
        <f t="shared" si="16"/>
        <v>0.13</v>
      </c>
      <c r="AT29" s="2">
        <f t="shared" si="20"/>
        <v>30.342</v>
      </c>
      <c r="AU29" s="1">
        <f t="shared" si="17"/>
        <v>62397.2913763499</v>
      </c>
    </row>
    <row r="30" s="1" customFormat="1" spans="1:47">
      <c r="A30" s="13"/>
      <c r="B30" s="13"/>
      <c r="C30" s="16">
        <v>3</v>
      </c>
      <c r="D30" s="21">
        <v>8.61561290322581</v>
      </c>
      <c r="E30" s="20">
        <f t="shared" si="18"/>
        <v>9.32517857142857</v>
      </c>
      <c r="F30" s="16" t="s">
        <v>73</v>
      </c>
      <c r="G30" s="13">
        <v>4</v>
      </c>
      <c r="H30" s="18">
        <f t="shared" si="0"/>
        <v>8.61561290322581</v>
      </c>
      <c r="I30" s="18">
        <f t="shared" si="1"/>
        <v>281.765612903226</v>
      </c>
      <c r="J30" s="18">
        <f t="shared" si="2"/>
        <v>0.0518290259344241</v>
      </c>
      <c r="K30" s="18">
        <f t="shared" si="3"/>
        <v>100.476388888889</v>
      </c>
      <c r="L30" s="18">
        <f t="shared" si="4"/>
        <v>1.00476388888889</v>
      </c>
      <c r="M30" s="13" t="s">
        <v>73</v>
      </c>
      <c r="N30" s="13"/>
      <c r="O30" s="18">
        <f t="shared" si="19"/>
        <v>3.68530305530002</v>
      </c>
      <c r="P30" s="18">
        <f t="shared" si="5"/>
        <v>0.191005667629357</v>
      </c>
      <c r="Q30" s="25">
        <f t="shared" si="6"/>
        <v>0.0248307367918164</v>
      </c>
      <c r="R30" s="18">
        <f t="shared" si="7"/>
        <v>0.130619305555556</v>
      </c>
      <c r="S30" s="26">
        <f t="shared" si="8"/>
        <v>0.190100052103365</v>
      </c>
      <c r="T30" s="3">
        <v>0.01</v>
      </c>
      <c r="U30" s="27">
        <f t="shared" si="9"/>
        <v>0.00190100052103365</v>
      </c>
      <c r="V30" s="26"/>
      <c r="W30" s="3"/>
      <c r="X30" s="27"/>
      <c r="Y30" s="29">
        <v>0.02</v>
      </c>
      <c r="Z30" s="3">
        <v>0.21</v>
      </c>
      <c r="AA30" s="28">
        <f t="shared" si="10"/>
        <v>0.0042</v>
      </c>
      <c r="AB30" s="3">
        <v>0.01</v>
      </c>
      <c r="AC30" s="3">
        <v>0.29</v>
      </c>
      <c r="AD30" s="28">
        <f t="shared" si="11"/>
        <v>0.0029</v>
      </c>
      <c r="AE30" s="26"/>
      <c r="AF30" s="3"/>
      <c r="AG30" s="27"/>
      <c r="AH30" s="26"/>
      <c r="AI30" s="3"/>
      <c r="AJ30" s="27"/>
      <c r="AK30" s="28">
        <v>0.1</v>
      </c>
      <c r="AL30" s="28">
        <v>0.11</v>
      </c>
      <c r="AM30" s="28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0.0238010005210336</v>
      </c>
      <c r="AR30" s="30">
        <f t="shared" si="15"/>
        <v>100.476388888889</v>
      </c>
      <c r="AS30" s="1">
        <f t="shared" si="16"/>
        <v>0.13</v>
      </c>
      <c r="AT30" s="2">
        <f t="shared" si="20"/>
        <v>30.342</v>
      </c>
      <c r="AU30" s="1">
        <f t="shared" si="17"/>
        <v>63200.6567160224</v>
      </c>
    </row>
    <row r="31" s="1" customFormat="1" spans="1:47">
      <c r="A31" s="13"/>
      <c r="B31" s="13"/>
      <c r="C31" s="16">
        <v>4</v>
      </c>
      <c r="D31" s="21">
        <v>11.7880333333333</v>
      </c>
      <c r="E31" s="20">
        <f t="shared" si="18"/>
        <v>8.61561290322581</v>
      </c>
      <c r="F31" s="16" t="s">
        <v>73</v>
      </c>
      <c r="G31" s="13">
        <v>5</v>
      </c>
      <c r="H31" s="18">
        <f t="shared" si="0"/>
        <v>11.7880333333333</v>
      </c>
      <c r="I31" s="18">
        <f t="shared" si="1"/>
        <v>284.938033333333</v>
      </c>
      <c r="J31" s="18">
        <f t="shared" si="2"/>
        <v>0.076148928054091</v>
      </c>
      <c r="K31" s="18">
        <f t="shared" si="3"/>
        <v>100.476388888889</v>
      </c>
      <c r="L31" s="18">
        <f t="shared" si="4"/>
        <v>1.00476388888889</v>
      </c>
      <c r="M31" s="13" t="s">
        <v>75</v>
      </c>
      <c r="N31" s="18">
        <f>(O30-P30)*C22/100</f>
        <v>3.31958251828713</v>
      </c>
      <c r="O31" s="18">
        <f t="shared" si="19"/>
        <v>1.17947875827242</v>
      </c>
      <c r="P31" s="18">
        <f t="shared" si="5"/>
        <v>0.0898160431050152</v>
      </c>
      <c r="Q31" s="25">
        <f t="shared" si="6"/>
        <v>0.011676085603652</v>
      </c>
      <c r="R31" s="18">
        <f t="shared" si="7"/>
        <v>0.130619305555556</v>
      </c>
      <c r="S31" s="26">
        <f t="shared" si="8"/>
        <v>0.0893901981333522</v>
      </c>
      <c r="T31" s="3">
        <v>0.01</v>
      </c>
      <c r="U31" s="27">
        <f t="shared" si="9"/>
        <v>0.000893901981333522</v>
      </c>
      <c r="V31" s="26"/>
      <c r="W31" s="3"/>
      <c r="X31" s="27"/>
      <c r="Y31" s="29">
        <v>0.04</v>
      </c>
      <c r="Z31" s="3">
        <v>0.21</v>
      </c>
      <c r="AA31" s="28">
        <f t="shared" si="10"/>
        <v>0.0084</v>
      </c>
      <c r="AB31" s="3">
        <v>0.015</v>
      </c>
      <c r="AC31" s="3">
        <v>0.29</v>
      </c>
      <c r="AD31" s="28">
        <f t="shared" si="11"/>
        <v>0.00435</v>
      </c>
      <c r="AE31" s="26"/>
      <c r="AF31" s="3"/>
      <c r="AG31" s="27"/>
      <c r="AH31" s="26"/>
      <c r="AI31" s="3"/>
      <c r="AJ31" s="27"/>
      <c r="AK31" s="1">
        <v>0.1</v>
      </c>
      <c r="AL31" s="28">
        <v>0.11</v>
      </c>
      <c r="AM31" s="28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0.0303439019813335</v>
      </c>
      <c r="AR31" s="30">
        <f t="shared" si="15"/>
        <v>100.476388888889</v>
      </c>
      <c r="AS31" s="1">
        <f t="shared" si="16"/>
        <v>0.13</v>
      </c>
      <c r="AT31" s="2">
        <f t="shared" si="20"/>
        <v>30.342</v>
      </c>
      <c r="AU31" s="1">
        <f t="shared" si="17"/>
        <v>80574.5342869983</v>
      </c>
    </row>
    <row r="32" s="1" customFormat="1" spans="1:47">
      <c r="A32" s="13"/>
      <c r="B32" s="13"/>
      <c r="C32" s="16">
        <v>5</v>
      </c>
      <c r="D32" s="21">
        <v>13.1127419354839</v>
      </c>
      <c r="E32" s="20">
        <f t="shared" si="18"/>
        <v>11.7880333333333</v>
      </c>
      <c r="F32" s="16" t="s">
        <v>75</v>
      </c>
      <c r="G32" s="13">
        <v>6</v>
      </c>
      <c r="H32" s="18">
        <f t="shared" si="0"/>
        <v>13.1127419354839</v>
      </c>
      <c r="I32" s="18">
        <f t="shared" si="1"/>
        <v>286.262741935484</v>
      </c>
      <c r="J32" s="18">
        <f t="shared" si="2"/>
        <v>0.0891948592240274</v>
      </c>
      <c r="K32" s="18">
        <f t="shared" si="3"/>
        <v>100.476388888889</v>
      </c>
      <c r="L32" s="18">
        <f t="shared" si="4"/>
        <v>1.00476388888889</v>
      </c>
      <c r="M32" s="13" t="s">
        <v>73</v>
      </c>
      <c r="N32" s="13"/>
      <c r="O32" s="18">
        <f t="shared" si="19"/>
        <v>2.09442660405629</v>
      </c>
      <c r="P32" s="18">
        <f t="shared" si="5"/>
        <v>0.186812086103859</v>
      </c>
      <c r="Q32" s="25">
        <f t="shared" si="6"/>
        <v>0.0242855711935017</v>
      </c>
      <c r="R32" s="18">
        <f t="shared" si="7"/>
        <v>0.130619305555556</v>
      </c>
      <c r="S32" s="26">
        <f t="shared" si="8"/>
        <v>0.185926353613727</v>
      </c>
      <c r="T32" s="3">
        <v>0.01</v>
      </c>
      <c r="U32" s="27">
        <f t="shared" si="9"/>
        <v>0.00185926353613727</v>
      </c>
      <c r="V32" s="26"/>
      <c r="W32" s="3"/>
      <c r="X32" s="27"/>
      <c r="Y32" s="29">
        <v>0.04</v>
      </c>
      <c r="Z32" s="3">
        <v>0.21</v>
      </c>
      <c r="AA32" s="28">
        <f t="shared" si="10"/>
        <v>0.0084</v>
      </c>
      <c r="AB32" s="3">
        <v>0.015</v>
      </c>
      <c r="AC32" s="3">
        <v>0.29</v>
      </c>
      <c r="AD32" s="28">
        <f t="shared" si="11"/>
        <v>0.00435</v>
      </c>
      <c r="AE32" s="26"/>
      <c r="AF32" s="3"/>
      <c r="AG32" s="27"/>
      <c r="AH32" s="26"/>
      <c r="AI32" s="3"/>
      <c r="AJ32" s="27"/>
      <c r="AK32" s="28">
        <v>0.1</v>
      </c>
      <c r="AL32" s="28">
        <v>0.11</v>
      </c>
      <c r="AM32" s="28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0.0313092635361373</v>
      </c>
      <c r="AR32" s="30">
        <f t="shared" si="15"/>
        <v>100.476388888889</v>
      </c>
      <c r="AS32" s="1">
        <f t="shared" si="16"/>
        <v>0.13</v>
      </c>
      <c r="AT32" s="2">
        <f t="shared" si="20"/>
        <v>30.342</v>
      </c>
      <c r="AU32" s="1">
        <f t="shared" si="17"/>
        <v>83137.9342658387</v>
      </c>
    </row>
    <row r="33" s="1" customFormat="1" spans="1:47">
      <c r="A33" s="13"/>
      <c r="B33" s="13"/>
      <c r="C33" s="16">
        <v>6</v>
      </c>
      <c r="D33" s="21">
        <v>17.2876</v>
      </c>
      <c r="E33" s="20">
        <f t="shared" si="18"/>
        <v>13.1127419354839</v>
      </c>
      <c r="F33" s="16" t="s">
        <v>73</v>
      </c>
      <c r="G33" s="13">
        <v>7</v>
      </c>
      <c r="H33" s="18">
        <f t="shared" si="0"/>
        <v>17.2876</v>
      </c>
      <c r="I33" s="18">
        <f t="shared" si="1"/>
        <v>290.4376</v>
      </c>
      <c r="J33" s="18">
        <f t="shared" si="2"/>
        <v>0.145437387734069</v>
      </c>
      <c r="K33" s="18">
        <f t="shared" si="3"/>
        <v>100.476388888889</v>
      </c>
      <c r="L33" s="18">
        <f t="shared" si="4"/>
        <v>1.00476388888889</v>
      </c>
      <c r="M33" s="13" t="s">
        <v>73</v>
      </c>
      <c r="N33" s="13"/>
      <c r="O33" s="18">
        <f t="shared" si="19"/>
        <v>2.91237840684132</v>
      </c>
      <c r="P33" s="18">
        <f t="shared" si="5"/>
        <v>0.423568707584112</v>
      </c>
      <c r="Q33" s="25">
        <f t="shared" si="6"/>
        <v>0.0550639319859346</v>
      </c>
      <c r="R33" s="18">
        <f t="shared" si="7"/>
        <v>0.130619305555556</v>
      </c>
      <c r="S33" s="26">
        <f t="shared" si="8"/>
        <v>0.421560440485687</v>
      </c>
      <c r="T33" s="3">
        <v>0.01</v>
      </c>
      <c r="U33" s="27">
        <f t="shared" si="9"/>
        <v>0.00421560440485687</v>
      </c>
      <c r="V33" s="26"/>
      <c r="W33" s="3"/>
      <c r="X33" s="27"/>
      <c r="Y33" s="29">
        <v>0.04</v>
      </c>
      <c r="Z33" s="3">
        <v>0.21</v>
      </c>
      <c r="AA33" s="28">
        <f t="shared" si="10"/>
        <v>0.0084</v>
      </c>
      <c r="AB33" s="3">
        <v>0.015</v>
      </c>
      <c r="AC33" s="3">
        <v>0.29</v>
      </c>
      <c r="AD33" s="28">
        <f t="shared" si="11"/>
        <v>0.00435</v>
      </c>
      <c r="AE33" s="26"/>
      <c r="AF33" s="3"/>
      <c r="AG33" s="27"/>
      <c r="AH33" s="26"/>
      <c r="AI33" s="3"/>
      <c r="AJ33" s="27"/>
      <c r="AK33" s="1">
        <v>0.1</v>
      </c>
      <c r="AL33" s="28">
        <v>0.11</v>
      </c>
      <c r="AM33" s="28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0.0336656044048569</v>
      </c>
      <c r="AR33" s="30">
        <f t="shared" si="15"/>
        <v>100.476388888889</v>
      </c>
      <c r="AS33" s="1">
        <f t="shared" si="16"/>
        <v>0.13</v>
      </c>
      <c r="AT33" s="2">
        <f t="shared" si="20"/>
        <v>30.342</v>
      </c>
      <c r="AU33" s="1">
        <f t="shared" si="17"/>
        <v>89394.9103210375</v>
      </c>
    </row>
    <row r="34" s="1" customFormat="1" spans="1:47">
      <c r="A34" s="13"/>
      <c r="B34" s="13"/>
      <c r="C34" s="16">
        <v>7</v>
      </c>
      <c r="D34" s="21">
        <v>22.7660967741935</v>
      </c>
      <c r="E34" s="20">
        <f t="shared" si="18"/>
        <v>17.2876</v>
      </c>
      <c r="F34" s="16" t="s">
        <v>73</v>
      </c>
      <c r="G34" s="13">
        <v>8</v>
      </c>
      <c r="H34" s="18">
        <f t="shared" si="0"/>
        <v>22.7660967741935</v>
      </c>
      <c r="I34" s="18">
        <f t="shared" si="1"/>
        <v>295.916096774193</v>
      </c>
      <c r="J34" s="18">
        <f t="shared" si="2"/>
        <v>0.270536902149617</v>
      </c>
      <c r="K34" s="18">
        <f t="shared" si="3"/>
        <v>100.476388888889</v>
      </c>
      <c r="L34" s="18">
        <f t="shared" si="4"/>
        <v>1.00476388888889</v>
      </c>
      <c r="M34" s="13" t="s">
        <v>73</v>
      </c>
      <c r="N34" s="13"/>
      <c r="O34" s="18">
        <f t="shared" si="19"/>
        <v>3.4935735881461</v>
      </c>
      <c r="P34" s="18">
        <f t="shared" si="5"/>
        <v>0.945140575968768</v>
      </c>
      <c r="Q34" s="25">
        <f t="shared" si="6"/>
        <v>0.12286827487594</v>
      </c>
      <c r="R34" s="18">
        <f t="shared" si="7"/>
        <v>0.130619305555556</v>
      </c>
      <c r="S34" s="26">
        <f t="shared" si="8"/>
        <v>0.94065937920395</v>
      </c>
      <c r="T34" s="3">
        <v>0.01</v>
      </c>
      <c r="U34" s="27">
        <f t="shared" si="9"/>
        <v>0.0094065937920395</v>
      </c>
      <c r="V34" s="26"/>
      <c r="W34" s="3"/>
      <c r="X34" s="27"/>
      <c r="Y34" s="29">
        <v>0.04</v>
      </c>
      <c r="Z34" s="3">
        <v>0.21</v>
      </c>
      <c r="AA34" s="28">
        <f t="shared" si="10"/>
        <v>0.0084</v>
      </c>
      <c r="AB34" s="3">
        <v>0.015</v>
      </c>
      <c r="AC34" s="3">
        <v>0.29</v>
      </c>
      <c r="AD34" s="28">
        <f t="shared" si="11"/>
        <v>0.00435</v>
      </c>
      <c r="AE34" s="26"/>
      <c r="AF34" s="3"/>
      <c r="AG34" s="27"/>
      <c r="AH34" s="26"/>
      <c r="AI34" s="3"/>
      <c r="AJ34" s="27"/>
      <c r="AK34" s="28">
        <v>0.1</v>
      </c>
      <c r="AL34" s="28">
        <v>0.11</v>
      </c>
      <c r="AM34" s="28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0.0388565937920395</v>
      </c>
      <c r="AR34" s="30">
        <f t="shared" si="15"/>
        <v>100.476388888889</v>
      </c>
      <c r="AS34" s="1">
        <f t="shared" si="16"/>
        <v>0.13</v>
      </c>
      <c r="AT34" s="2">
        <f t="shared" si="20"/>
        <v>30.342</v>
      </c>
      <c r="AU34" s="1">
        <f t="shared" si="17"/>
        <v>103178.950113227</v>
      </c>
    </row>
    <row r="35" s="1" customFormat="1" spans="1:47">
      <c r="A35" s="13"/>
      <c r="B35" s="13"/>
      <c r="C35" s="16">
        <v>8</v>
      </c>
      <c r="D35" s="21">
        <v>22.3520967741935</v>
      </c>
      <c r="E35" s="20">
        <f t="shared" si="18"/>
        <v>22.7660967741935</v>
      </c>
      <c r="F35" s="16" t="s">
        <v>73</v>
      </c>
      <c r="G35" s="13">
        <v>9</v>
      </c>
      <c r="H35" s="18">
        <f t="shared" si="0"/>
        <v>22.3520967741935</v>
      </c>
      <c r="I35" s="18">
        <f t="shared" si="1"/>
        <v>295.502096774193</v>
      </c>
      <c r="J35" s="18">
        <f t="shared" si="2"/>
        <v>0.258348641031928</v>
      </c>
      <c r="K35" s="18">
        <f t="shared" si="3"/>
        <v>100.476388888889</v>
      </c>
      <c r="L35" s="18">
        <f t="shared" si="4"/>
        <v>1.00476388888889</v>
      </c>
      <c r="M35" s="13" t="s">
        <v>73</v>
      </c>
      <c r="N35" s="13"/>
      <c r="O35" s="18">
        <f t="shared" si="19"/>
        <v>3.55319690106622</v>
      </c>
      <c r="P35" s="18">
        <f t="shared" si="5"/>
        <v>0.917963590709316</v>
      </c>
      <c r="Q35" s="25">
        <f t="shared" si="6"/>
        <v>0.119335266792211</v>
      </c>
      <c r="R35" s="18">
        <f t="shared" si="7"/>
        <v>0.130619305555556</v>
      </c>
      <c r="S35" s="26">
        <f t="shared" si="8"/>
        <v>0.913611248235085</v>
      </c>
      <c r="T35" s="3">
        <v>0.01</v>
      </c>
      <c r="U35" s="27">
        <f t="shared" si="9"/>
        <v>0.00913611248235085</v>
      </c>
      <c r="V35" s="26"/>
      <c r="W35" s="3"/>
      <c r="X35" s="27"/>
      <c r="Y35" s="29">
        <v>0.04</v>
      </c>
      <c r="Z35" s="3">
        <v>0.21</v>
      </c>
      <c r="AA35" s="28">
        <f t="shared" si="10"/>
        <v>0.0084</v>
      </c>
      <c r="AB35" s="3">
        <v>0.015</v>
      </c>
      <c r="AC35" s="3">
        <v>0.29</v>
      </c>
      <c r="AD35" s="28">
        <f t="shared" si="11"/>
        <v>0.00435</v>
      </c>
      <c r="AE35" s="26"/>
      <c r="AF35" s="3"/>
      <c r="AG35" s="27"/>
      <c r="AH35" s="26"/>
      <c r="AI35" s="3"/>
      <c r="AJ35" s="27"/>
      <c r="AK35" s="1">
        <v>0.1</v>
      </c>
      <c r="AL35" s="28">
        <v>0.11</v>
      </c>
      <c r="AM35" s="28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0.0385861124823509</v>
      </c>
      <c r="AR35" s="30">
        <f t="shared" si="15"/>
        <v>100.476388888889</v>
      </c>
      <c r="AS35" s="1">
        <f t="shared" si="16"/>
        <v>0.13</v>
      </c>
      <c r="AT35" s="2">
        <f t="shared" si="20"/>
        <v>30.342</v>
      </c>
      <c r="AU35" s="1">
        <f t="shared" si="17"/>
        <v>102460.719953674</v>
      </c>
    </row>
    <row r="36" s="1" customFormat="1" spans="1:47">
      <c r="A36" s="13"/>
      <c r="B36" s="13"/>
      <c r="C36" s="16">
        <v>9</v>
      </c>
      <c r="D36" s="21">
        <v>21.1617</v>
      </c>
      <c r="E36" s="20">
        <f t="shared" si="18"/>
        <v>22.3520967741935</v>
      </c>
      <c r="F36" s="16" t="s">
        <v>73</v>
      </c>
      <c r="G36" s="13">
        <v>10</v>
      </c>
      <c r="H36" s="18">
        <f t="shared" si="0"/>
        <v>21.1617</v>
      </c>
      <c r="I36" s="18">
        <f t="shared" si="1"/>
        <v>294.3117</v>
      </c>
      <c r="J36" s="18">
        <f t="shared" si="2"/>
        <v>0.226113671067544</v>
      </c>
      <c r="K36" s="18">
        <f t="shared" si="3"/>
        <v>100.476388888889</v>
      </c>
      <c r="L36" s="18">
        <f t="shared" si="4"/>
        <v>1.00476388888889</v>
      </c>
      <c r="M36" s="13" t="s">
        <v>73</v>
      </c>
      <c r="N36" s="13"/>
      <c r="O36" s="18">
        <f t="shared" si="19"/>
        <v>3.63999719924579</v>
      </c>
      <c r="P36" s="18">
        <f t="shared" si="5"/>
        <v>0.823053129397045</v>
      </c>
      <c r="Q36" s="25">
        <f t="shared" si="6"/>
        <v>0.106996906821616</v>
      </c>
      <c r="R36" s="18">
        <f t="shared" si="7"/>
        <v>0.130619305555556</v>
      </c>
      <c r="S36" s="26">
        <f t="shared" si="8"/>
        <v>0.819150786068966</v>
      </c>
      <c r="T36" s="3">
        <v>0.01</v>
      </c>
      <c r="U36" s="27">
        <f t="shared" si="9"/>
        <v>0.00819150786068966</v>
      </c>
      <c r="V36" s="26"/>
      <c r="W36" s="3"/>
      <c r="X36" s="27"/>
      <c r="Y36" s="29">
        <v>0.04</v>
      </c>
      <c r="Z36" s="3">
        <v>0.21</v>
      </c>
      <c r="AA36" s="28">
        <f t="shared" si="10"/>
        <v>0.0084</v>
      </c>
      <c r="AB36" s="3">
        <v>0.015</v>
      </c>
      <c r="AC36" s="3">
        <v>0.29</v>
      </c>
      <c r="AD36" s="28">
        <f t="shared" si="11"/>
        <v>0.00435</v>
      </c>
      <c r="AE36" s="26"/>
      <c r="AF36" s="3"/>
      <c r="AG36" s="27"/>
      <c r="AH36" s="26"/>
      <c r="AI36" s="3"/>
      <c r="AJ36" s="27"/>
      <c r="AK36" s="28">
        <v>0.1</v>
      </c>
      <c r="AL36" s="28">
        <v>0.11</v>
      </c>
      <c r="AM36" s="28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0.0376415078606897</v>
      </c>
      <c r="AR36" s="30">
        <f t="shared" si="15"/>
        <v>100.476388888889</v>
      </c>
      <c r="AS36" s="1">
        <f t="shared" si="16"/>
        <v>0.13</v>
      </c>
      <c r="AT36" s="2">
        <f t="shared" si="20"/>
        <v>30.342</v>
      </c>
      <c r="AU36" s="1">
        <f t="shared" si="17"/>
        <v>99952.4374815479</v>
      </c>
    </row>
    <row r="37" s="1" customFormat="1" spans="1:47">
      <c r="A37" s="13"/>
      <c r="B37" s="13"/>
      <c r="C37" s="16">
        <v>10</v>
      </c>
      <c r="D37" s="21">
        <v>20.0796129032258</v>
      </c>
      <c r="E37" s="20">
        <f t="shared" si="18"/>
        <v>21.1617</v>
      </c>
      <c r="F37" s="16" t="s">
        <v>73</v>
      </c>
      <c r="G37" s="13">
        <v>11</v>
      </c>
      <c r="H37" s="18">
        <f t="shared" si="0"/>
        <v>20.0796129032258</v>
      </c>
      <c r="I37" s="18">
        <f t="shared" si="1"/>
        <v>293.229612903226</v>
      </c>
      <c r="J37" s="18">
        <f t="shared" si="2"/>
        <v>0.20012711745102</v>
      </c>
      <c r="K37" s="18">
        <f t="shared" si="3"/>
        <v>100.476388888889</v>
      </c>
      <c r="L37" s="18">
        <f t="shared" si="4"/>
        <v>1.00476388888889</v>
      </c>
      <c r="M37" s="13" t="s">
        <v>75</v>
      </c>
      <c r="N37" s="18">
        <f>(O36-P36)*C22/100</f>
        <v>2.67609686635631</v>
      </c>
      <c r="O37" s="18">
        <f t="shared" si="19"/>
        <v>1.14561109238133</v>
      </c>
      <c r="P37" s="18">
        <f t="shared" si="5"/>
        <v>0.229267845638189</v>
      </c>
      <c r="Q37" s="25">
        <f t="shared" si="6"/>
        <v>0.0298048199329646</v>
      </c>
      <c r="R37" s="18">
        <f t="shared" si="7"/>
        <v>0.130619305555556</v>
      </c>
      <c r="S37" s="26">
        <f t="shared" si="8"/>
        <v>0.228180817576678</v>
      </c>
      <c r="T37" s="3">
        <v>0.01</v>
      </c>
      <c r="U37" s="27">
        <f t="shared" si="9"/>
        <v>0.00228180817576678</v>
      </c>
      <c r="V37" s="26"/>
      <c r="W37" s="3"/>
      <c r="X37" s="27"/>
      <c r="Y37" s="29">
        <v>0.04</v>
      </c>
      <c r="Z37" s="3">
        <v>0.21</v>
      </c>
      <c r="AA37" s="28">
        <f t="shared" si="10"/>
        <v>0.0084</v>
      </c>
      <c r="AB37" s="3">
        <v>0.015</v>
      </c>
      <c r="AC37" s="3">
        <v>0.29</v>
      </c>
      <c r="AD37" s="28">
        <f t="shared" si="11"/>
        <v>0.00435</v>
      </c>
      <c r="AE37" s="26"/>
      <c r="AF37" s="3"/>
      <c r="AG37" s="27"/>
      <c r="AH37" s="26"/>
      <c r="AI37" s="3"/>
      <c r="AJ37" s="27"/>
      <c r="AK37" s="1">
        <v>0.1</v>
      </c>
      <c r="AL37" s="28">
        <v>0.11</v>
      </c>
      <c r="AM37" s="28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0.0317318081757668</v>
      </c>
      <c r="AR37" s="30">
        <f t="shared" si="15"/>
        <v>100.476388888889</v>
      </c>
      <c r="AS37" s="1">
        <f t="shared" si="16"/>
        <v>0.13</v>
      </c>
      <c r="AT37" s="2">
        <f t="shared" si="20"/>
        <v>30.342</v>
      </c>
      <c r="AU37" s="1">
        <f t="shared" si="17"/>
        <v>84259.9500690323</v>
      </c>
    </row>
    <row r="38" s="1" customFormat="1" spans="1:48">
      <c r="A38" s="13"/>
      <c r="B38" s="13"/>
      <c r="C38" s="16">
        <v>11</v>
      </c>
      <c r="D38" s="21">
        <v>16.0475</v>
      </c>
      <c r="E38" s="20">
        <f t="shared" si="18"/>
        <v>20.0796129032258</v>
      </c>
      <c r="F38" s="16" t="s">
        <v>75</v>
      </c>
      <c r="G38" s="13">
        <v>12</v>
      </c>
      <c r="H38" s="18">
        <f t="shared" si="0"/>
        <v>16.0475</v>
      </c>
      <c r="I38" s="18">
        <f t="shared" si="1"/>
        <v>289.1975</v>
      </c>
      <c r="J38" s="18">
        <f t="shared" si="2"/>
        <v>0.125963220178504</v>
      </c>
      <c r="K38" s="18">
        <f t="shared" si="3"/>
        <v>100.476388888889</v>
      </c>
      <c r="L38" s="18">
        <f t="shared" si="4"/>
        <v>1.00476388888889</v>
      </c>
      <c r="M38" s="13" t="s">
        <v>73</v>
      </c>
      <c r="N38" s="13"/>
      <c r="O38" s="18">
        <f t="shared" si="19"/>
        <v>1.92110713563203</v>
      </c>
      <c r="P38" s="18">
        <f t="shared" si="5"/>
        <v>0.241988841112112</v>
      </c>
      <c r="Q38" s="25">
        <f t="shared" si="6"/>
        <v>0.0314585493445746</v>
      </c>
      <c r="R38" s="18">
        <f t="shared" si="7"/>
        <v>0.130619305555556</v>
      </c>
      <c r="S38" s="26">
        <f t="shared" si="8"/>
        <v>0.24084149897118</v>
      </c>
      <c r="T38" s="3">
        <v>0.01</v>
      </c>
      <c r="U38" s="27">
        <f t="shared" si="9"/>
        <v>0.0024084149897118</v>
      </c>
      <c r="V38" s="26"/>
      <c r="W38" s="3"/>
      <c r="X38" s="27"/>
      <c r="Y38" s="29">
        <v>0.04</v>
      </c>
      <c r="Z38" s="3">
        <v>0.21</v>
      </c>
      <c r="AA38" s="28">
        <f t="shared" si="10"/>
        <v>0.0084</v>
      </c>
      <c r="AB38" s="3">
        <v>0.015</v>
      </c>
      <c r="AC38" s="3">
        <v>0.29</v>
      </c>
      <c r="AD38" s="28">
        <f t="shared" si="11"/>
        <v>0.00435</v>
      </c>
      <c r="AE38" s="26"/>
      <c r="AF38" s="3"/>
      <c r="AG38" s="27"/>
      <c r="AH38" s="26"/>
      <c r="AI38" s="3"/>
      <c r="AJ38" s="27"/>
      <c r="AK38" s="28">
        <v>0.1</v>
      </c>
      <c r="AL38" s="28">
        <v>0.11</v>
      </c>
      <c r="AM38" s="28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0.0318584149897118</v>
      </c>
      <c r="AR38" s="30">
        <f t="shared" si="15"/>
        <v>100.476388888889</v>
      </c>
      <c r="AS38" s="1">
        <f t="shared" si="16"/>
        <v>0.13</v>
      </c>
      <c r="AT38" s="2">
        <f t="shared" si="20"/>
        <v>30.342</v>
      </c>
      <c r="AU38" s="1">
        <f t="shared" si="17"/>
        <v>84596.1390363397</v>
      </c>
      <c r="AV38" s="1">
        <f>SUM(AU27:AU38)</f>
        <v>974034.948349424</v>
      </c>
    </row>
    <row r="39" s="1" customFormat="1" spans="1:46">
      <c r="A39" s="13"/>
      <c r="B39" s="13"/>
      <c r="C39" s="16">
        <v>12</v>
      </c>
      <c r="D39" s="21">
        <v>12.6172903225806</v>
      </c>
      <c r="E39" s="20">
        <f t="shared" si="18"/>
        <v>16.0475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4" t="s">
        <v>43</v>
      </c>
      <c r="T40" s="24"/>
      <c r="U40" s="24"/>
      <c r="V40" s="24" t="s">
        <v>44</v>
      </c>
      <c r="W40" s="24"/>
      <c r="X40" s="24"/>
      <c r="Y40" s="24" t="s">
        <v>45</v>
      </c>
      <c r="Z40" s="24"/>
      <c r="AA40" s="24"/>
      <c r="AB40" s="24" t="s">
        <v>46</v>
      </c>
      <c r="AC40" s="24"/>
      <c r="AD40" s="24"/>
      <c r="AE40" s="24" t="s">
        <v>47</v>
      </c>
      <c r="AF40" s="24"/>
      <c r="AG40" s="24"/>
      <c r="AH40" s="24" t="s">
        <v>48</v>
      </c>
      <c r="AI40" s="24"/>
      <c r="AJ40" s="24"/>
      <c r="AK40" s="32" t="s">
        <v>49</v>
      </c>
      <c r="AL40" s="33"/>
      <c r="AM40" s="34"/>
      <c r="AN40" s="24" t="s">
        <v>50</v>
      </c>
      <c r="AO40" s="24"/>
      <c r="AP40" s="24"/>
      <c r="AT40" s="2"/>
    </row>
    <row r="41" s="1" customFormat="1" spans="1:47">
      <c r="A41" s="15" t="s">
        <v>8</v>
      </c>
      <c r="B41" s="15"/>
      <c r="C41" s="16" t="s">
        <v>51</v>
      </c>
      <c r="D41" s="16" t="s">
        <v>52</v>
      </c>
      <c r="E41" s="16" t="s">
        <v>53</v>
      </c>
      <c r="F41" s="16" t="s">
        <v>54</v>
      </c>
      <c r="G41" s="13" t="s">
        <v>51</v>
      </c>
      <c r="H41" s="13" t="s">
        <v>53</v>
      </c>
      <c r="I41" s="13" t="s">
        <v>55</v>
      </c>
      <c r="J41" s="13" t="s">
        <v>56</v>
      </c>
      <c r="K41" s="23" t="s">
        <v>57</v>
      </c>
      <c r="L41" s="23" t="s">
        <v>58</v>
      </c>
      <c r="M41" s="13" t="s">
        <v>59</v>
      </c>
      <c r="N41" s="23" t="s">
        <v>60</v>
      </c>
      <c r="O41" s="13" t="s">
        <v>61</v>
      </c>
      <c r="P41" s="13" t="s">
        <v>62</v>
      </c>
      <c r="Q41" s="23" t="s">
        <v>63</v>
      </c>
      <c r="R41" s="23" t="s">
        <v>64</v>
      </c>
      <c r="S41" s="4" t="s">
        <v>65</v>
      </c>
      <c r="T41" s="3" t="s">
        <v>66</v>
      </c>
      <c r="U41" s="3"/>
      <c r="V41" s="4" t="s">
        <v>65</v>
      </c>
      <c r="W41" s="3" t="s">
        <v>66</v>
      </c>
      <c r="X41" s="3"/>
      <c r="Y41" s="4" t="s">
        <v>65</v>
      </c>
      <c r="Z41" s="3" t="s">
        <v>66</v>
      </c>
      <c r="AA41" s="3"/>
      <c r="AB41" s="4" t="s">
        <v>65</v>
      </c>
      <c r="AC41" s="3" t="s">
        <v>66</v>
      </c>
      <c r="AD41" s="3"/>
      <c r="AE41" s="4" t="s">
        <v>65</v>
      </c>
      <c r="AF41" s="3" t="s">
        <v>66</v>
      </c>
      <c r="AG41" s="3"/>
      <c r="AH41" s="4" t="s">
        <v>65</v>
      </c>
      <c r="AI41" s="3" t="s">
        <v>66</v>
      </c>
      <c r="AJ41" s="3"/>
      <c r="AK41" s="4" t="s">
        <v>65</v>
      </c>
      <c r="AL41" s="3" t="s">
        <v>66</v>
      </c>
      <c r="AM41" s="3"/>
      <c r="AN41" s="35" t="s">
        <v>65</v>
      </c>
      <c r="AO41" s="35" t="s">
        <v>66</v>
      </c>
      <c r="AP41" s="35"/>
      <c r="AQ41" s="1" t="s">
        <v>67</v>
      </c>
      <c r="AR41" s="1" t="s">
        <v>68</v>
      </c>
      <c r="AS41" s="1" t="s">
        <v>36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5</v>
      </c>
      <c r="E42" s="16"/>
      <c r="F42" s="16"/>
      <c r="G42" s="13">
        <v>1</v>
      </c>
      <c r="H42" s="18">
        <f t="shared" ref="H42:H53" si="21">E43</f>
        <v>5</v>
      </c>
      <c r="I42" s="18">
        <f t="shared" ref="I42:I53" si="22">H42+273.15</f>
        <v>278.15</v>
      </c>
      <c r="J42" s="18">
        <f t="shared" ref="J42:J53" si="23">EXP(($C$16*(I42-$C$14))/($C$17*I42*$C$14))</f>
        <v>0.0330744063381255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0.0025497404371127</v>
      </c>
      <c r="Q42" s="25">
        <f t="shared" ref="Q42:Q53" si="27">P42*$B$44</f>
        <v>0.000458953278680285</v>
      </c>
      <c r="R42" s="18">
        <f t="shared" ref="R42:R53" si="28">L42*$B$44</f>
        <v>0.0138763875</v>
      </c>
      <c r="S42" s="26">
        <f t="shared" ref="S42:S53" si="29">Q42/R42</f>
        <v>0.0330744063381255</v>
      </c>
      <c r="T42" s="3">
        <v>0.01</v>
      </c>
      <c r="U42" s="27">
        <f t="shared" ref="U42:U53" si="30">S42*T42</f>
        <v>0.000330744063381255</v>
      </c>
      <c r="V42" s="26"/>
      <c r="W42" s="3"/>
      <c r="X42" s="27"/>
      <c r="Y42" s="29">
        <v>0.02</v>
      </c>
      <c r="Z42" s="3">
        <v>0.49</v>
      </c>
      <c r="AA42" s="28">
        <f t="shared" ref="AA42:AA53" si="31">Y42*Z42</f>
        <v>0.0098</v>
      </c>
      <c r="AB42" s="3"/>
      <c r="AC42" s="3"/>
      <c r="AD42" s="28"/>
      <c r="AE42" s="26"/>
      <c r="AF42" s="3"/>
      <c r="AG42" s="27"/>
      <c r="AH42" s="26"/>
      <c r="AI42" s="3"/>
      <c r="AJ42" s="27"/>
      <c r="AL42" s="28"/>
      <c r="AM42" s="28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0.0151307440633813</v>
      </c>
      <c r="AR42" s="30">
        <f t="shared" ref="AR42:AR53" si="34">$B$42/12</f>
        <v>7.70910416666667</v>
      </c>
      <c r="AS42" s="1">
        <f t="shared" ref="AS42:AS53" si="35">$B$44</f>
        <v>0.18</v>
      </c>
      <c r="AT42" s="2">
        <f>$E$5/12</f>
        <v>106.713095890411</v>
      </c>
      <c r="AU42" s="1">
        <f t="shared" ref="AU42:AU53" si="36">AT42*10000*AS42*0.67*AR42*AQ42</f>
        <v>15011.6775274165</v>
      </c>
    </row>
    <row r="43" s="1" customFormat="1" spans="1:47">
      <c r="A43" s="13" t="s">
        <v>74</v>
      </c>
      <c r="B43" s="13">
        <v>1</v>
      </c>
      <c r="C43" s="16">
        <v>1</v>
      </c>
      <c r="D43" s="19">
        <v>11.1815161290323</v>
      </c>
      <c r="E43" s="20">
        <f t="shared" ref="E43:E54" si="37">D42</f>
        <v>5</v>
      </c>
      <c r="F43" s="16" t="s">
        <v>73</v>
      </c>
      <c r="G43" s="13">
        <v>2</v>
      </c>
      <c r="H43" s="18">
        <f t="shared" si="21"/>
        <v>11.1815161290323</v>
      </c>
      <c r="I43" s="18">
        <f t="shared" si="22"/>
        <v>284.331516129032</v>
      </c>
      <c r="J43" s="18">
        <f t="shared" si="23"/>
        <v>0.0707957094853164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8">L43+O42-P42-N43</f>
        <v>0.151632342896221</v>
      </c>
      <c r="P43" s="18">
        <f t="shared" si="26"/>
        <v>0.0107349192962587</v>
      </c>
      <c r="Q43" s="25">
        <f t="shared" si="27"/>
        <v>0.00193228547332657</v>
      </c>
      <c r="R43" s="18">
        <f t="shared" si="28"/>
        <v>0.0138763875</v>
      </c>
      <c r="S43" s="26">
        <f t="shared" si="29"/>
        <v>0.13924989290812</v>
      </c>
      <c r="T43" s="3">
        <v>0.01</v>
      </c>
      <c r="U43" s="27">
        <f t="shared" si="30"/>
        <v>0.0013924989290812</v>
      </c>
      <c r="V43" s="26"/>
      <c r="W43" s="3"/>
      <c r="X43" s="27"/>
      <c r="Y43" s="29">
        <v>0.02</v>
      </c>
      <c r="Z43" s="3">
        <v>0.49</v>
      </c>
      <c r="AA43" s="28">
        <f t="shared" si="31"/>
        <v>0.0098</v>
      </c>
      <c r="AB43" s="3"/>
      <c r="AC43" s="3"/>
      <c r="AD43" s="28"/>
      <c r="AE43" s="26"/>
      <c r="AF43" s="3"/>
      <c r="AG43" s="27"/>
      <c r="AH43" s="26"/>
      <c r="AI43" s="3"/>
      <c r="AJ43" s="27"/>
      <c r="AK43" s="28"/>
      <c r="AL43" s="28"/>
      <c r="AM43" s="28"/>
      <c r="AN43" s="3">
        <v>0.01</v>
      </c>
      <c r="AO43" s="3">
        <v>0.5</v>
      </c>
      <c r="AP43" s="3">
        <f t="shared" si="32"/>
        <v>0.005</v>
      </c>
      <c r="AQ43" s="1">
        <f t="shared" si="33"/>
        <v>0.0161924989290812</v>
      </c>
      <c r="AR43" s="30">
        <f t="shared" si="34"/>
        <v>7.70910416666667</v>
      </c>
      <c r="AS43" s="1">
        <f t="shared" si="35"/>
        <v>0.18</v>
      </c>
      <c r="AT43" s="2">
        <f t="shared" ref="AT43:AT53" si="39">$E$5/12</f>
        <v>106.713095890411</v>
      </c>
      <c r="AU43" s="1">
        <f t="shared" si="36"/>
        <v>16065.0772538468</v>
      </c>
    </row>
    <row r="44" s="1" customFormat="1" spans="1:47">
      <c r="A44" s="13" t="s">
        <v>36</v>
      </c>
      <c r="B44" s="13">
        <v>0.18</v>
      </c>
      <c r="C44" s="16">
        <v>2</v>
      </c>
      <c r="D44" s="21">
        <v>9.32517857142857</v>
      </c>
      <c r="E44" s="20">
        <f t="shared" si="37"/>
        <v>11.1815161290323</v>
      </c>
      <c r="F44" s="16" t="s">
        <v>73</v>
      </c>
      <c r="G44" s="13">
        <v>3</v>
      </c>
      <c r="H44" s="18">
        <f t="shared" si="21"/>
        <v>9.32517857142857</v>
      </c>
      <c r="I44" s="18">
        <f t="shared" si="22"/>
        <v>282.475178571429</v>
      </c>
      <c r="J44" s="18">
        <f t="shared" si="23"/>
        <v>0.0565290353552768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8"/>
        <v>0.217988465266629</v>
      </c>
      <c r="P44" s="18">
        <f t="shared" si="26"/>
        <v>0.0123226776600998</v>
      </c>
      <c r="Q44" s="25">
        <f t="shared" si="27"/>
        <v>0.00221808197881796</v>
      </c>
      <c r="R44" s="18">
        <f t="shared" si="28"/>
        <v>0.0138763875</v>
      </c>
      <c r="S44" s="26">
        <f t="shared" si="29"/>
        <v>0.159845779661166</v>
      </c>
      <c r="T44" s="3">
        <v>0.01</v>
      </c>
      <c r="U44" s="27">
        <f t="shared" si="30"/>
        <v>0.00159845779661166</v>
      </c>
      <c r="V44" s="26"/>
      <c r="W44" s="3"/>
      <c r="X44" s="27"/>
      <c r="Y44" s="29">
        <v>0.02</v>
      </c>
      <c r="Z44" s="3">
        <v>0.49</v>
      </c>
      <c r="AA44" s="28">
        <f t="shared" si="31"/>
        <v>0.0098</v>
      </c>
      <c r="AB44" s="3"/>
      <c r="AC44" s="3"/>
      <c r="AD44" s="28"/>
      <c r="AE44" s="26"/>
      <c r="AF44" s="3"/>
      <c r="AG44" s="27"/>
      <c r="AH44" s="26"/>
      <c r="AI44" s="3"/>
      <c r="AJ44" s="27"/>
      <c r="AL44" s="28"/>
      <c r="AM44" s="28"/>
      <c r="AN44" s="3">
        <v>0.01</v>
      </c>
      <c r="AO44" s="3">
        <v>0.5</v>
      </c>
      <c r="AP44" s="3">
        <f t="shared" si="32"/>
        <v>0.005</v>
      </c>
      <c r="AQ44" s="1">
        <f t="shared" si="33"/>
        <v>0.0163984577966117</v>
      </c>
      <c r="AR44" s="30">
        <f t="shared" si="34"/>
        <v>7.70910416666667</v>
      </c>
      <c r="AS44" s="1">
        <f t="shared" si="35"/>
        <v>0.18</v>
      </c>
      <c r="AT44" s="2">
        <f t="shared" si="39"/>
        <v>106.713095890411</v>
      </c>
      <c r="AU44" s="1">
        <f t="shared" si="36"/>
        <v>16269.4153941476</v>
      </c>
    </row>
    <row r="45" s="1" customFormat="1" spans="1:47">
      <c r="A45" s="13"/>
      <c r="B45" s="13"/>
      <c r="C45" s="16">
        <v>3</v>
      </c>
      <c r="D45" s="21">
        <v>8.61561290322581</v>
      </c>
      <c r="E45" s="20">
        <f t="shared" si="37"/>
        <v>9.32517857142857</v>
      </c>
      <c r="F45" s="16" t="s">
        <v>73</v>
      </c>
      <c r="G45" s="13">
        <v>4</v>
      </c>
      <c r="H45" s="18">
        <f t="shared" si="21"/>
        <v>8.61561290322581</v>
      </c>
      <c r="I45" s="18">
        <f t="shared" si="22"/>
        <v>281.765612903226</v>
      </c>
      <c r="J45" s="18">
        <f t="shared" si="23"/>
        <v>0.0518290259344241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8"/>
        <v>0.282756829273195</v>
      </c>
      <c r="P45" s="18">
        <f t="shared" si="26"/>
        <v>0.014655011037536</v>
      </c>
      <c r="Q45" s="25">
        <f t="shared" si="27"/>
        <v>0.00263790198675648</v>
      </c>
      <c r="R45" s="18">
        <f t="shared" si="28"/>
        <v>0.0138763875</v>
      </c>
      <c r="S45" s="26">
        <f t="shared" si="29"/>
        <v>0.190100052103364</v>
      </c>
      <c r="T45" s="3">
        <v>0.01</v>
      </c>
      <c r="U45" s="27">
        <f t="shared" si="30"/>
        <v>0.00190100052103364</v>
      </c>
      <c r="V45" s="26"/>
      <c r="W45" s="3"/>
      <c r="X45" s="27"/>
      <c r="Y45" s="29">
        <v>0.02</v>
      </c>
      <c r="Z45" s="3">
        <v>0.49</v>
      </c>
      <c r="AA45" s="28">
        <f t="shared" si="31"/>
        <v>0.0098</v>
      </c>
      <c r="AB45" s="3"/>
      <c r="AC45" s="3"/>
      <c r="AD45" s="28"/>
      <c r="AE45" s="26"/>
      <c r="AF45" s="3"/>
      <c r="AG45" s="27"/>
      <c r="AH45" s="26"/>
      <c r="AI45" s="3"/>
      <c r="AJ45" s="27"/>
      <c r="AK45" s="28"/>
      <c r="AL45" s="28"/>
      <c r="AM45" s="28"/>
      <c r="AN45" s="3">
        <v>0.01</v>
      </c>
      <c r="AO45" s="3">
        <v>0.5</v>
      </c>
      <c r="AP45" s="3">
        <f t="shared" si="32"/>
        <v>0.005</v>
      </c>
      <c r="AQ45" s="1">
        <f t="shared" si="33"/>
        <v>0.0167010005210336</v>
      </c>
      <c r="AR45" s="30">
        <f t="shared" si="34"/>
        <v>7.70910416666667</v>
      </c>
      <c r="AS45" s="1">
        <f t="shared" si="35"/>
        <v>0.18</v>
      </c>
      <c r="AT45" s="2">
        <f t="shared" si="39"/>
        <v>106.713095890411</v>
      </c>
      <c r="AU45" s="1">
        <f t="shared" si="36"/>
        <v>16569.5773556655</v>
      </c>
    </row>
    <row r="46" s="1" customFormat="1" spans="1:47">
      <c r="A46" s="13"/>
      <c r="B46" s="13"/>
      <c r="C46" s="16">
        <v>4</v>
      </c>
      <c r="D46" s="21">
        <v>11.7880333333333</v>
      </c>
      <c r="E46" s="20">
        <f t="shared" si="37"/>
        <v>8.61561290322581</v>
      </c>
      <c r="F46" s="16" t="s">
        <v>73</v>
      </c>
      <c r="G46" s="13">
        <v>5</v>
      </c>
      <c r="H46" s="18">
        <f t="shared" si="21"/>
        <v>11.7880333333333</v>
      </c>
      <c r="I46" s="18">
        <f t="shared" si="22"/>
        <v>284.938033333333</v>
      </c>
      <c r="J46" s="18">
        <f t="shared" si="23"/>
        <v>0.076148928054091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0.254696727323876</v>
      </c>
      <c r="O46" s="18">
        <f t="shared" si="38"/>
        <v>0.0904961325784497</v>
      </c>
      <c r="P46" s="18">
        <f t="shared" si="26"/>
        <v>0.00689118348888985</v>
      </c>
      <c r="Q46" s="25">
        <f t="shared" si="27"/>
        <v>0.00124041302800017</v>
      </c>
      <c r="R46" s="18">
        <f t="shared" si="28"/>
        <v>0.0138763875</v>
      </c>
      <c r="S46" s="26">
        <f t="shared" si="29"/>
        <v>0.0893901981333522</v>
      </c>
      <c r="T46" s="3">
        <v>0.01</v>
      </c>
      <c r="U46" s="27">
        <f t="shared" si="30"/>
        <v>0.000893901981333522</v>
      </c>
      <c r="V46" s="26"/>
      <c r="W46" s="3"/>
      <c r="X46" s="27"/>
      <c r="Y46" s="29">
        <v>0.04</v>
      </c>
      <c r="Z46" s="3">
        <v>0.49</v>
      </c>
      <c r="AA46" s="28">
        <f t="shared" si="31"/>
        <v>0.0196</v>
      </c>
      <c r="AB46" s="3"/>
      <c r="AC46" s="3"/>
      <c r="AD46" s="28"/>
      <c r="AE46" s="26"/>
      <c r="AF46" s="3"/>
      <c r="AG46" s="27"/>
      <c r="AH46" s="26"/>
      <c r="AI46" s="3"/>
      <c r="AJ46" s="27"/>
      <c r="AL46" s="28"/>
      <c r="AM46" s="28"/>
      <c r="AN46" s="3">
        <v>0.015</v>
      </c>
      <c r="AO46" s="3">
        <v>0.5</v>
      </c>
      <c r="AP46" s="3">
        <f t="shared" si="32"/>
        <v>0.0075</v>
      </c>
      <c r="AQ46" s="1">
        <f t="shared" si="33"/>
        <v>0.0279939019813335</v>
      </c>
      <c r="AR46" s="30">
        <f t="shared" si="34"/>
        <v>7.70910416666667</v>
      </c>
      <c r="AS46" s="1">
        <f t="shared" si="35"/>
        <v>0.18</v>
      </c>
      <c r="AT46" s="2">
        <f t="shared" si="39"/>
        <v>106.713095890411</v>
      </c>
      <c r="AU46" s="1">
        <f t="shared" si="36"/>
        <v>27773.6129510589</v>
      </c>
    </row>
    <row r="47" s="1" customFormat="1" spans="1:47">
      <c r="A47" s="13"/>
      <c r="B47" s="13"/>
      <c r="C47" s="16">
        <v>5</v>
      </c>
      <c r="D47" s="21">
        <v>13.1127419354839</v>
      </c>
      <c r="E47" s="20">
        <f t="shared" si="37"/>
        <v>11.7880333333333</v>
      </c>
      <c r="F47" s="16" t="s">
        <v>75</v>
      </c>
      <c r="G47" s="13">
        <v>6</v>
      </c>
      <c r="H47" s="18">
        <f t="shared" si="21"/>
        <v>13.1127419354839</v>
      </c>
      <c r="I47" s="18">
        <f t="shared" si="22"/>
        <v>286.262741935484</v>
      </c>
      <c r="J47" s="18">
        <f t="shared" si="23"/>
        <v>0.0891948592240274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8"/>
        <v>0.160695990756227</v>
      </c>
      <c r="P47" s="18">
        <f t="shared" si="26"/>
        <v>0.0143332562733672</v>
      </c>
      <c r="Q47" s="25">
        <f t="shared" si="27"/>
        <v>0.0025799861292061</v>
      </c>
      <c r="R47" s="18">
        <f t="shared" si="28"/>
        <v>0.0138763875</v>
      </c>
      <c r="S47" s="26">
        <f t="shared" si="29"/>
        <v>0.185926353613727</v>
      </c>
      <c r="T47" s="3">
        <v>0.01</v>
      </c>
      <c r="U47" s="27">
        <f t="shared" si="30"/>
        <v>0.00185926353613727</v>
      </c>
      <c r="V47" s="26"/>
      <c r="W47" s="3"/>
      <c r="X47" s="27"/>
      <c r="Y47" s="29">
        <v>0.04</v>
      </c>
      <c r="Z47" s="3">
        <v>0.49</v>
      </c>
      <c r="AA47" s="28">
        <f t="shared" si="31"/>
        <v>0.0196</v>
      </c>
      <c r="AB47" s="3"/>
      <c r="AC47" s="3"/>
      <c r="AD47" s="28"/>
      <c r="AE47" s="26"/>
      <c r="AF47" s="3"/>
      <c r="AG47" s="27"/>
      <c r="AH47" s="26"/>
      <c r="AI47" s="3"/>
      <c r="AJ47" s="27"/>
      <c r="AK47" s="28"/>
      <c r="AL47" s="28"/>
      <c r="AM47" s="28"/>
      <c r="AN47" s="3">
        <v>0.015</v>
      </c>
      <c r="AO47" s="3">
        <v>0.5</v>
      </c>
      <c r="AP47" s="3">
        <f t="shared" si="32"/>
        <v>0.0075</v>
      </c>
      <c r="AQ47" s="1">
        <f t="shared" si="33"/>
        <v>0.0289592635361373</v>
      </c>
      <c r="AR47" s="30">
        <f t="shared" si="34"/>
        <v>7.70910416666667</v>
      </c>
      <c r="AS47" s="1">
        <f t="shared" si="35"/>
        <v>0.18</v>
      </c>
      <c r="AT47" s="2">
        <f t="shared" si="39"/>
        <v>106.713095890411</v>
      </c>
      <c r="AU47" s="1">
        <f t="shared" si="36"/>
        <v>28731.377902827</v>
      </c>
    </row>
    <row r="48" s="1" customFormat="1" spans="1:47">
      <c r="A48" s="13"/>
      <c r="B48" s="13"/>
      <c r="C48" s="16">
        <v>6</v>
      </c>
      <c r="D48" s="21">
        <v>17.2876</v>
      </c>
      <c r="E48" s="20">
        <f t="shared" si="37"/>
        <v>13.1127419354839</v>
      </c>
      <c r="F48" s="16" t="s">
        <v>73</v>
      </c>
      <c r="G48" s="13">
        <v>7</v>
      </c>
      <c r="H48" s="18">
        <f t="shared" si="21"/>
        <v>17.2876</v>
      </c>
      <c r="I48" s="18">
        <f t="shared" si="22"/>
        <v>290.4376</v>
      </c>
      <c r="J48" s="18">
        <f t="shared" si="23"/>
        <v>0.145437387734069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8"/>
        <v>0.223453776149526</v>
      </c>
      <c r="P48" s="18">
        <f t="shared" si="26"/>
        <v>0.0324985334825005</v>
      </c>
      <c r="Q48" s="25">
        <f t="shared" si="27"/>
        <v>0.00584973602685008</v>
      </c>
      <c r="R48" s="18">
        <f t="shared" si="28"/>
        <v>0.0138763875</v>
      </c>
      <c r="S48" s="26">
        <f t="shared" si="29"/>
        <v>0.421560440485687</v>
      </c>
      <c r="T48" s="3">
        <v>0.01</v>
      </c>
      <c r="U48" s="27">
        <f t="shared" si="30"/>
        <v>0.00421560440485687</v>
      </c>
      <c r="V48" s="26"/>
      <c r="W48" s="3"/>
      <c r="X48" s="27"/>
      <c r="Y48" s="29">
        <v>0.04</v>
      </c>
      <c r="Z48" s="3">
        <v>0.49</v>
      </c>
      <c r="AA48" s="28">
        <f t="shared" si="31"/>
        <v>0.0196</v>
      </c>
      <c r="AB48" s="3"/>
      <c r="AC48" s="3"/>
      <c r="AD48" s="28"/>
      <c r="AE48" s="26"/>
      <c r="AF48" s="3"/>
      <c r="AG48" s="27"/>
      <c r="AH48" s="26"/>
      <c r="AI48" s="3"/>
      <c r="AJ48" s="27"/>
      <c r="AL48" s="28"/>
      <c r="AM48" s="28"/>
      <c r="AN48" s="3">
        <v>0.015</v>
      </c>
      <c r="AO48" s="3">
        <v>0.5</v>
      </c>
      <c r="AP48" s="3">
        <f t="shared" si="32"/>
        <v>0.0075</v>
      </c>
      <c r="AQ48" s="1">
        <f t="shared" si="33"/>
        <v>0.0313156044048569</v>
      </c>
      <c r="AR48" s="30">
        <f t="shared" si="34"/>
        <v>7.70910416666667</v>
      </c>
      <c r="AS48" s="1">
        <f t="shared" si="35"/>
        <v>0.18</v>
      </c>
      <c r="AT48" s="2">
        <f t="shared" si="39"/>
        <v>106.713095890411</v>
      </c>
      <c r="AU48" s="1">
        <f t="shared" si="36"/>
        <v>31069.1763030721</v>
      </c>
    </row>
    <row r="49" s="1" customFormat="1" spans="1:47">
      <c r="A49" s="13"/>
      <c r="B49" s="13"/>
      <c r="C49" s="16">
        <v>7</v>
      </c>
      <c r="D49" s="21">
        <v>22.7660967741935</v>
      </c>
      <c r="E49" s="20">
        <f t="shared" si="37"/>
        <v>17.2876</v>
      </c>
      <c r="F49" s="16" t="s">
        <v>73</v>
      </c>
      <c r="G49" s="13">
        <v>8</v>
      </c>
      <c r="H49" s="18">
        <f t="shared" si="21"/>
        <v>22.7660967741935</v>
      </c>
      <c r="I49" s="18">
        <f t="shared" si="22"/>
        <v>295.916096774193</v>
      </c>
      <c r="J49" s="18">
        <f t="shared" si="23"/>
        <v>0.270536902149617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8"/>
        <v>0.268046284333692</v>
      </c>
      <c r="P49" s="18">
        <f t="shared" si="26"/>
        <v>0.0725164113963525</v>
      </c>
      <c r="Q49" s="25">
        <f t="shared" si="27"/>
        <v>0.0130529540513434</v>
      </c>
      <c r="R49" s="18">
        <f t="shared" si="28"/>
        <v>0.0138763875</v>
      </c>
      <c r="S49" s="26">
        <f t="shared" si="29"/>
        <v>0.94065937920395</v>
      </c>
      <c r="T49" s="3">
        <v>0.01</v>
      </c>
      <c r="U49" s="27">
        <f t="shared" si="30"/>
        <v>0.0094065937920395</v>
      </c>
      <c r="V49" s="26"/>
      <c r="W49" s="3"/>
      <c r="X49" s="27"/>
      <c r="Y49" s="29">
        <v>0.04</v>
      </c>
      <c r="Z49" s="3">
        <v>0.49</v>
      </c>
      <c r="AA49" s="28">
        <f t="shared" si="31"/>
        <v>0.0196</v>
      </c>
      <c r="AB49" s="3"/>
      <c r="AC49" s="3"/>
      <c r="AD49" s="28"/>
      <c r="AE49" s="26"/>
      <c r="AF49" s="3"/>
      <c r="AG49" s="27"/>
      <c r="AH49" s="26"/>
      <c r="AI49" s="3"/>
      <c r="AJ49" s="27"/>
      <c r="AK49" s="28"/>
      <c r="AL49" s="28"/>
      <c r="AM49" s="28"/>
      <c r="AN49" s="3">
        <v>0.015</v>
      </c>
      <c r="AO49" s="3">
        <v>0.5</v>
      </c>
      <c r="AP49" s="3">
        <f t="shared" si="32"/>
        <v>0.0075</v>
      </c>
      <c r="AQ49" s="1">
        <f t="shared" si="33"/>
        <v>0.0365065937920395</v>
      </c>
      <c r="AR49" s="30">
        <f t="shared" si="34"/>
        <v>7.70910416666667</v>
      </c>
      <c r="AS49" s="1">
        <f t="shared" si="35"/>
        <v>0.18</v>
      </c>
      <c r="AT49" s="2">
        <f t="shared" si="39"/>
        <v>106.713095890411</v>
      </c>
      <c r="AU49" s="1">
        <f t="shared" si="36"/>
        <v>36219.316864713</v>
      </c>
    </row>
    <row r="50" s="1" customFormat="1" spans="1:47">
      <c r="A50" s="13"/>
      <c r="B50" s="13"/>
      <c r="C50" s="16">
        <v>8</v>
      </c>
      <c r="D50" s="21">
        <v>22.3520967741935</v>
      </c>
      <c r="E50" s="20">
        <f t="shared" si="37"/>
        <v>22.7660967741935</v>
      </c>
      <c r="F50" s="16" t="s">
        <v>73</v>
      </c>
      <c r="G50" s="13">
        <v>9</v>
      </c>
      <c r="H50" s="18">
        <f t="shared" si="21"/>
        <v>22.3520967741935</v>
      </c>
      <c r="I50" s="18">
        <f t="shared" si="22"/>
        <v>295.502096774193</v>
      </c>
      <c r="J50" s="18">
        <f t="shared" si="23"/>
        <v>0.258348641031928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8"/>
        <v>0.272620914604006</v>
      </c>
      <c r="P50" s="18">
        <f t="shared" si="26"/>
        <v>0.0704312428048263</v>
      </c>
      <c r="Q50" s="25">
        <f t="shared" si="27"/>
        <v>0.0126776237048687</v>
      </c>
      <c r="R50" s="18">
        <f t="shared" si="28"/>
        <v>0.0138763875</v>
      </c>
      <c r="S50" s="26">
        <f t="shared" si="29"/>
        <v>0.913611248235086</v>
      </c>
      <c r="T50" s="3">
        <v>0.01</v>
      </c>
      <c r="U50" s="27">
        <f t="shared" si="30"/>
        <v>0.00913611248235086</v>
      </c>
      <c r="V50" s="26"/>
      <c r="W50" s="3"/>
      <c r="X50" s="27"/>
      <c r="Y50" s="29">
        <v>0.04</v>
      </c>
      <c r="Z50" s="3">
        <v>0.49</v>
      </c>
      <c r="AA50" s="28">
        <f t="shared" si="31"/>
        <v>0.0196</v>
      </c>
      <c r="AB50" s="3"/>
      <c r="AC50" s="3"/>
      <c r="AD50" s="28"/>
      <c r="AE50" s="26"/>
      <c r="AF50" s="3"/>
      <c r="AG50" s="27"/>
      <c r="AH50" s="26"/>
      <c r="AI50" s="3"/>
      <c r="AJ50" s="27"/>
      <c r="AL50" s="28"/>
      <c r="AM50" s="28"/>
      <c r="AN50" s="3">
        <v>0.015</v>
      </c>
      <c r="AO50" s="3">
        <v>0.5</v>
      </c>
      <c r="AP50" s="3">
        <f t="shared" si="32"/>
        <v>0.0075</v>
      </c>
      <c r="AQ50" s="1">
        <f t="shared" si="33"/>
        <v>0.0362361124823509</v>
      </c>
      <c r="AR50" s="30">
        <f t="shared" si="34"/>
        <v>7.70910416666667</v>
      </c>
      <c r="AS50" s="1">
        <f t="shared" si="35"/>
        <v>0.18</v>
      </c>
      <c r="AT50" s="2">
        <f t="shared" si="39"/>
        <v>106.713095890411</v>
      </c>
      <c r="AU50" s="1">
        <f t="shared" si="36"/>
        <v>35950.9640209116</v>
      </c>
    </row>
    <row r="51" s="1" customFormat="1" spans="1:47">
      <c r="A51" s="13"/>
      <c r="B51" s="13"/>
      <c r="C51" s="16">
        <v>9</v>
      </c>
      <c r="D51" s="21">
        <v>21.1617</v>
      </c>
      <c r="E51" s="20">
        <f t="shared" si="37"/>
        <v>22.3520967741935</v>
      </c>
      <c r="F51" s="16" t="s">
        <v>73</v>
      </c>
      <c r="G51" s="13">
        <v>10</v>
      </c>
      <c r="H51" s="18">
        <f t="shared" si="21"/>
        <v>21.1617</v>
      </c>
      <c r="I51" s="18">
        <f t="shared" si="22"/>
        <v>294.3117</v>
      </c>
      <c r="J51" s="18">
        <f t="shared" si="23"/>
        <v>0.226113671067544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8"/>
        <v>0.279280713465847</v>
      </c>
      <c r="P51" s="18">
        <f t="shared" si="26"/>
        <v>0.0631491873801255</v>
      </c>
      <c r="Q51" s="25">
        <f t="shared" si="27"/>
        <v>0.0113668537284226</v>
      </c>
      <c r="R51" s="18">
        <f t="shared" si="28"/>
        <v>0.0138763875</v>
      </c>
      <c r="S51" s="26">
        <f t="shared" si="29"/>
        <v>0.819150786068967</v>
      </c>
      <c r="T51" s="3">
        <v>0.01</v>
      </c>
      <c r="U51" s="27">
        <f t="shared" si="30"/>
        <v>0.00819150786068967</v>
      </c>
      <c r="V51" s="26"/>
      <c r="W51" s="3"/>
      <c r="X51" s="27"/>
      <c r="Y51" s="29">
        <v>0.04</v>
      </c>
      <c r="Z51" s="3">
        <v>0.49</v>
      </c>
      <c r="AA51" s="28">
        <f t="shared" si="31"/>
        <v>0.0196</v>
      </c>
      <c r="AB51" s="3"/>
      <c r="AC51" s="3"/>
      <c r="AD51" s="28"/>
      <c r="AE51" s="26"/>
      <c r="AF51" s="3"/>
      <c r="AG51" s="27"/>
      <c r="AH51" s="26"/>
      <c r="AI51" s="3"/>
      <c r="AJ51" s="27"/>
      <c r="AK51" s="28"/>
      <c r="AL51" s="28"/>
      <c r="AM51" s="28"/>
      <c r="AN51" s="3">
        <v>0.015</v>
      </c>
      <c r="AO51" s="3">
        <v>0.5</v>
      </c>
      <c r="AP51" s="3">
        <f t="shared" si="32"/>
        <v>0.0075</v>
      </c>
      <c r="AQ51" s="1">
        <f t="shared" si="33"/>
        <v>0.0352915078606897</v>
      </c>
      <c r="AR51" s="30">
        <f t="shared" si="34"/>
        <v>7.70910416666667</v>
      </c>
      <c r="AS51" s="1">
        <f t="shared" si="35"/>
        <v>0.18</v>
      </c>
      <c r="AT51" s="2">
        <f t="shared" si="39"/>
        <v>106.713095890411</v>
      </c>
      <c r="AU51" s="1">
        <f t="shared" si="36"/>
        <v>35013.7926622603</v>
      </c>
    </row>
    <row r="52" s="1" customFormat="1" spans="1:47">
      <c r="A52" s="13"/>
      <c r="B52" s="13"/>
      <c r="C52" s="16">
        <v>10</v>
      </c>
      <c r="D52" s="21">
        <v>20.0796129032258</v>
      </c>
      <c r="E52" s="20">
        <f t="shared" si="37"/>
        <v>21.1617</v>
      </c>
      <c r="F52" s="16" t="s">
        <v>73</v>
      </c>
      <c r="G52" s="13">
        <v>11</v>
      </c>
      <c r="H52" s="18">
        <f t="shared" si="21"/>
        <v>20.0796129032258</v>
      </c>
      <c r="I52" s="18">
        <f t="shared" si="22"/>
        <v>293.229612903226</v>
      </c>
      <c r="J52" s="18">
        <f t="shared" si="23"/>
        <v>0.20012711745102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0.205324949781435</v>
      </c>
      <c r="O52" s="18">
        <f t="shared" si="38"/>
        <v>0.0878976179709527</v>
      </c>
      <c r="P52" s="18">
        <f t="shared" si="26"/>
        <v>0.0175906969153377</v>
      </c>
      <c r="Q52" s="25">
        <f t="shared" si="27"/>
        <v>0.00316632544476079</v>
      </c>
      <c r="R52" s="18">
        <f t="shared" si="28"/>
        <v>0.0138763875</v>
      </c>
      <c r="S52" s="26">
        <f t="shared" si="29"/>
        <v>0.228180817576678</v>
      </c>
      <c r="T52" s="3">
        <v>0.01</v>
      </c>
      <c r="U52" s="27">
        <f t="shared" si="30"/>
        <v>0.00228180817576678</v>
      </c>
      <c r="V52" s="26"/>
      <c r="W52" s="3"/>
      <c r="X52" s="27"/>
      <c r="Y52" s="29">
        <v>0.04</v>
      </c>
      <c r="Z52" s="3">
        <v>0.49</v>
      </c>
      <c r="AA52" s="28">
        <f t="shared" si="31"/>
        <v>0.0196</v>
      </c>
      <c r="AB52" s="3"/>
      <c r="AC52" s="3"/>
      <c r="AD52" s="28"/>
      <c r="AE52" s="26"/>
      <c r="AF52" s="3"/>
      <c r="AG52" s="27"/>
      <c r="AH52" s="26"/>
      <c r="AI52" s="3"/>
      <c r="AJ52" s="27"/>
      <c r="AL52" s="28"/>
      <c r="AM52" s="28"/>
      <c r="AN52" s="3">
        <v>0.015</v>
      </c>
      <c r="AO52" s="3">
        <v>0.5</v>
      </c>
      <c r="AP52" s="3">
        <f t="shared" si="32"/>
        <v>0.0075</v>
      </c>
      <c r="AQ52" s="1">
        <f t="shared" si="33"/>
        <v>0.0293818081757668</v>
      </c>
      <c r="AR52" s="30">
        <f t="shared" si="34"/>
        <v>7.70910416666667</v>
      </c>
      <c r="AS52" s="1">
        <f t="shared" si="35"/>
        <v>0.18</v>
      </c>
      <c r="AT52" s="2">
        <f t="shared" si="39"/>
        <v>106.713095890411</v>
      </c>
      <c r="AU52" s="1">
        <f t="shared" si="36"/>
        <v>29150.5974629812</v>
      </c>
    </row>
    <row r="53" s="1" customFormat="1" spans="1:48">
      <c r="A53" s="13"/>
      <c r="B53" s="13"/>
      <c r="C53" s="16">
        <v>11</v>
      </c>
      <c r="D53" s="21">
        <v>16.0475</v>
      </c>
      <c r="E53" s="20">
        <f t="shared" si="37"/>
        <v>20.0796129032258</v>
      </c>
      <c r="F53" s="16" t="s">
        <v>75</v>
      </c>
      <c r="G53" s="13">
        <v>12</v>
      </c>
      <c r="H53" s="18">
        <f t="shared" si="21"/>
        <v>16.0475</v>
      </c>
      <c r="I53" s="18">
        <f t="shared" si="22"/>
        <v>289.1975</v>
      </c>
      <c r="J53" s="18">
        <f t="shared" si="23"/>
        <v>0.125963220178504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8"/>
        <v>0.147397962722282</v>
      </c>
      <c r="P53" s="18">
        <f t="shared" si="26"/>
        <v>0.0185667220322497</v>
      </c>
      <c r="Q53" s="25">
        <f t="shared" si="27"/>
        <v>0.00334200996580494</v>
      </c>
      <c r="R53" s="18">
        <f t="shared" si="28"/>
        <v>0.0138763875</v>
      </c>
      <c r="S53" s="26">
        <f t="shared" si="29"/>
        <v>0.24084149897118</v>
      </c>
      <c r="T53" s="3">
        <v>0.01</v>
      </c>
      <c r="U53" s="27">
        <f t="shared" si="30"/>
        <v>0.0024084149897118</v>
      </c>
      <c r="V53" s="26"/>
      <c r="W53" s="3"/>
      <c r="X53" s="27"/>
      <c r="Y53" s="29">
        <v>0.04</v>
      </c>
      <c r="Z53" s="3">
        <v>0.49</v>
      </c>
      <c r="AA53" s="28">
        <f t="shared" si="31"/>
        <v>0.0196</v>
      </c>
      <c r="AB53" s="3"/>
      <c r="AC53" s="3"/>
      <c r="AD53" s="28"/>
      <c r="AE53" s="26"/>
      <c r="AF53" s="3"/>
      <c r="AG53" s="27"/>
      <c r="AH53" s="26"/>
      <c r="AI53" s="3"/>
      <c r="AJ53" s="27"/>
      <c r="AK53" s="28"/>
      <c r="AL53" s="28"/>
      <c r="AM53" s="28"/>
      <c r="AN53" s="3">
        <v>0.015</v>
      </c>
      <c r="AO53" s="3">
        <v>0.5</v>
      </c>
      <c r="AP53" s="3">
        <f t="shared" si="32"/>
        <v>0.0075</v>
      </c>
      <c r="AQ53" s="1">
        <f t="shared" si="33"/>
        <v>0.0295084149897118</v>
      </c>
      <c r="AR53" s="30">
        <f t="shared" si="34"/>
        <v>7.70910416666667</v>
      </c>
      <c r="AS53" s="1">
        <f t="shared" si="35"/>
        <v>0.18</v>
      </c>
      <c r="AT53" s="2">
        <f t="shared" si="39"/>
        <v>106.713095890411</v>
      </c>
      <c r="AU53" s="1">
        <f t="shared" si="36"/>
        <v>29276.2079852235</v>
      </c>
      <c r="AV53" s="1">
        <f>SUM(AU42:AU53)</f>
        <v>317100.793684124</v>
      </c>
    </row>
    <row r="54" s="1" customFormat="1" spans="1:46">
      <c r="A54" s="13"/>
      <c r="B54" s="13"/>
      <c r="C54" s="16">
        <v>12</v>
      </c>
      <c r="D54" s="21">
        <v>12.6172903225806</v>
      </c>
      <c r="E54" s="20">
        <f t="shared" si="37"/>
        <v>16.0475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27">
      <c r="S56" s="24" t="s">
        <v>43</v>
      </c>
      <c r="T56" s="24"/>
      <c r="U56" s="24"/>
      <c r="V56" s="24" t="s">
        <v>44</v>
      </c>
      <c r="W56" s="24" t="s">
        <v>45</v>
      </c>
      <c r="X56" s="24" t="s">
        <v>46</v>
      </c>
      <c r="Y56" s="24" t="s">
        <v>47</v>
      </c>
      <c r="Z56" s="24" t="s">
        <v>48</v>
      </c>
      <c r="AA56" s="24" t="s">
        <v>49</v>
      </c>
    </row>
    <row r="57" s="1" customFormat="1" spans="1:32">
      <c r="A57" s="15" t="s">
        <v>11</v>
      </c>
      <c r="B57" s="15"/>
      <c r="C57" s="16" t="s">
        <v>51</v>
      </c>
      <c r="D57" s="16" t="s">
        <v>52</v>
      </c>
      <c r="E57" s="16" t="s">
        <v>53</v>
      </c>
      <c r="F57" s="16" t="s">
        <v>54</v>
      </c>
      <c r="G57" s="13" t="s">
        <v>51</v>
      </c>
      <c r="H57" s="13" t="s">
        <v>53</v>
      </c>
      <c r="I57" s="13" t="s">
        <v>55</v>
      </c>
      <c r="J57" s="13" t="s">
        <v>56</v>
      </c>
      <c r="K57" s="23" t="s">
        <v>57</v>
      </c>
      <c r="L57" s="23" t="s">
        <v>58</v>
      </c>
      <c r="M57" s="13" t="s">
        <v>59</v>
      </c>
      <c r="N57" s="23" t="s">
        <v>60</v>
      </c>
      <c r="O57" s="13" t="s">
        <v>61</v>
      </c>
      <c r="P57" s="13" t="s">
        <v>62</v>
      </c>
      <c r="Q57" s="23" t="s">
        <v>63</v>
      </c>
      <c r="R57" s="23" t="s">
        <v>64</v>
      </c>
      <c r="S57" s="4" t="s">
        <v>65</v>
      </c>
      <c r="T57" s="3" t="s">
        <v>66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</row>
    <row r="58" s="1" customFormat="1" spans="1:32">
      <c r="A58" s="13" t="s">
        <v>71</v>
      </c>
      <c r="B58" s="13">
        <f>F7</f>
        <v>122.786</v>
      </c>
      <c r="C58" s="16" t="s">
        <v>72</v>
      </c>
      <c r="D58" s="17">
        <v>5</v>
      </c>
      <c r="E58" s="16"/>
      <c r="F58" s="16"/>
      <c r="G58" s="13">
        <v>1</v>
      </c>
      <c r="H58" s="18">
        <f t="shared" ref="H58:H69" si="40">E59</f>
        <v>5</v>
      </c>
      <c r="I58" s="18">
        <f t="shared" ref="I58:I69" si="41">H58+273.15</f>
        <v>278.15</v>
      </c>
      <c r="J58" s="18">
        <f t="shared" ref="J58:J69" si="42">EXP(($C$16*(I58-$C$14))/($C$17*I58*$C$14))</f>
        <v>0.0330744063381255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73</v>
      </c>
      <c r="N58" s="13"/>
      <c r="O58" s="18">
        <f>L58</f>
        <v>2.762685</v>
      </c>
      <c r="P58" s="18">
        <f t="shared" ref="P58:P69" si="45">O58*J58</f>
        <v>0.0913741662742442</v>
      </c>
      <c r="Q58" s="25">
        <f t="shared" ref="Q58:Q69" si="46">P58*$B$60</f>
        <v>0.0264985082195308</v>
      </c>
      <c r="R58" s="18">
        <f t="shared" ref="R58:R69" si="47">L58*$B$60</f>
        <v>0.80117865</v>
      </c>
      <c r="S58" s="26">
        <f t="shared" ref="S58:S69" si="48">Q58/R58</f>
        <v>0.0330744063381255</v>
      </c>
      <c r="T58" s="3">
        <v>0.27</v>
      </c>
      <c r="U58" s="27">
        <f t="shared" ref="U58:U69" si="49">S58*T58</f>
        <v>0.00893008971129389</v>
      </c>
      <c r="V58" s="3">
        <v>180.9</v>
      </c>
      <c r="W58" s="28">
        <v>6</v>
      </c>
      <c r="X58" s="28">
        <v>3</v>
      </c>
      <c r="Y58" s="28">
        <v>0.3</v>
      </c>
      <c r="Z58" s="28">
        <v>6</v>
      </c>
      <c r="AA58" s="3">
        <v>30.2</v>
      </c>
      <c r="AB58" s="2">
        <f>U58*0.67*AD58+(V58+W58+X58+Y58+Z58+AA58)/1000</f>
        <v>0.228135116430904</v>
      </c>
      <c r="AC58" s="30">
        <f t="shared" ref="AC58:AC69" si="50">$B$58/12</f>
        <v>10.2321666666667</v>
      </c>
      <c r="AD58" s="1">
        <f t="shared" ref="AD58:AD69" si="51">$B$60</f>
        <v>0.29</v>
      </c>
      <c r="AE58" s="31">
        <f>$E$7/12</f>
        <v>273.34929426325</v>
      </c>
      <c r="AF58" s="1">
        <f>AE58*10000*AC58*AB58</f>
        <v>6380837.77112314</v>
      </c>
    </row>
    <row r="59" s="1" customFormat="1" spans="1:32">
      <c r="A59" s="13" t="s">
        <v>74</v>
      </c>
      <c r="B59" s="13">
        <v>27</v>
      </c>
      <c r="C59" s="16">
        <v>1</v>
      </c>
      <c r="D59" s="19">
        <v>11.1815161290323</v>
      </c>
      <c r="E59" s="20">
        <f t="shared" ref="E59:E70" si="52">D58</f>
        <v>5</v>
      </c>
      <c r="F59" s="16" t="s">
        <v>73</v>
      </c>
      <c r="G59" s="13">
        <v>2</v>
      </c>
      <c r="H59" s="18">
        <f t="shared" si="40"/>
        <v>11.1815161290323</v>
      </c>
      <c r="I59" s="18">
        <f t="shared" si="41"/>
        <v>284.331516129032</v>
      </c>
      <c r="J59" s="18">
        <f t="shared" si="42"/>
        <v>0.0707957094853164</v>
      </c>
      <c r="K59" s="18">
        <f t="shared" si="43"/>
        <v>10.2321666666667</v>
      </c>
      <c r="L59" s="18">
        <f t="shared" si="44"/>
        <v>2.762685</v>
      </c>
      <c r="M59" s="13" t="s">
        <v>73</v>
      </c>
      <c r="N59" s="13"/>
      <c r="O59" s="18">
        <f t="shared" ref="O59:O69" si="53">L59+O58-P58-N59</f>
        <v>5.43399583372575</v>
      </c>
      <c r="P59" s="18">
        <f t="shared" si="45"/>
        <v>0.384703590388868</v>
      </c>
      <c r="Q59" s="25">
        <f t="shared" si="46"/>
        <v>0.111564041212772</v>
      </c>
      <c r="R59" s="18">
        <f t="shared" si="47"/>
        <v>0.80117865</v>
      </c>
      <c r="S59" s="26">
        <f t="shared" si="48"/>
        <v>0.13924989290812</v>
      </c>
      <c r="T59" s="3">
        <v>0.27</v>
      </c>
      <c r="U59" s="27">
        <f t="shared" si="49"/>
        <v>0.0375974710851923</v>
      </c>
      <c r="V59" s="3">
        <v>180.9</v>
      </c>
      <c r="W59" s="28">
        <v>6</v>
      </c>
      <c r="X59" s="28">
        <v>3</v>
      </c>
      <c r="Y59" s="28">
        <v>0.3</v>
      </c>
      <c r="Z59" s="28">
        <v>6</v>
      </c>
      <c r="AA59" s="3">
        <v>30.2</v>
      </c>
      <c r="AB59" s="2">
        <f t="shared" ref="AB59:AB69" si="54">U59*0.67*AD59+(V59+W59+X59+Y59+Z59+AA59)/1000</f>
        <v>0.233705188631853</v>
      </c>
      <c r="AC59" s="30">
        <f t="shared" si="50"/>
        <v>10.2321666666667</v>
      </c>
      <c r="AD59" s="1">
        <f t="shared" si="51"/>
        <v>0.29</v>
      </c>
      <c r="AE59" s="31">
        <f t="shared" ref="AE59:AE69" si="55">$E$7/12</f>
        <v>273.34929426325</v>
      </c>
      <c r="AF59" s="1">
        <f t="shared" ref="AF59:AF69" si="56">AE59*10000*AC59*AB59</f>
        <v>6536630.213969</v>
      </c>
    </row>
    <row r="60" s="1" customFormat="1" spans="1:32">
      <c r="A60" s="13" t="s">
        <v>36</v>
      </c>
      <c r="B60" s="13">
        <v>0.29</v>
      </c>
      <c r="C60" s="16">
        <v>2</v>
      </c>
      <c r="D60" s="21">
        <v>9.32517857142857</v>
      </c>
      <c r="E60" s="20">
        <f t="shared" si="52"/>
        <v>11.1815161290323</v>
      </c>
      <c r="F60" s="16" t="s">
        <v>73</v>
      </c>
      <c r="G60" s="13">
        <v>3</v>
      </c>
      <c r="H60" s="18">
        <f t="shared" si="40"/>
        <v>9.32517857142857</v>
      </c>
      <c r="I60" s="18">
        <f t="shared" si="41"/>
        <v>282.475178571429</v>
      </c>
      <c r="J60" s="18">
        <f t="shared" si="42"/>
        <v>0.0565290353552768</v>
      </c>
      <c r="K60" s="18">
        <f t="shared" si="43"/>
        <v>10.2321666666667</v>
      </c>
      <c r="L60" s="18">
        <f t="shared" si="44"/>
        <v>2.762685</v>
      </c>
      <c r="M60" s="13" t="s">
        <v>73</v>
      </c>
      <c r="N60" s="13"/>
      <c r="O60" s="18">
        <f t="shared" si="53"/>
        <v>7.81197724333689</v>
      </c>
      <c r="P60" s="18">
        <f t="shared" si="45"/>
        <v>0.441603537783209</v>
      </c>
      <c r="Q60" s="25">
        <f t="shared" si="46"/>
        <v>0.12806502595713</v>
      </c>
      <c r="R60" s="18">
        <f t="shared" si="47"/>
        <v>0.80117865</v>
      </c>
      <c r="S60" s="26">
        <f t="shared" si="48"/>
        <v>0.159845779661166</v>
      </c>
      <c r="T60" s="3">
        <v>0.27</v>
      </c>
      <c r="U60" s="27">
        <f t="shared" si="49"/>
        <v>0.0431583605085149</v>
      </c>
      <c r="V60" s="3">
        <v>180.9</v>
      </c>
      <c r="W60" s="28">
        <v>6</v>
      </c>
      <c r="X60" s="28">
        <v>3</v>
      </c>
      <c r="Y60" s="28">
        <v>0.3</v>
      </c>
      <c r="Z60" s="28">
        <v>6</v>
      </c>
      <c r="AA60" s="3">
        <v>30.2</v>
      </c>
      <c r="AB60" s="2">
        <f t="shared" si="54"/>
        <v>0.234785669446804</v>
      </c>
      <c r="AC60" s="30">
        <f t="shared" si="50"/>
        <v>10.2321666666667</v>
      </c>
      <c r="AD60" s="1">
        <f t="shared" si="51"/>
        <v>0.29</v>
      </c>
      <c r="AE60" s="31">
        <f t="shared" si="55"/>
        <v>273.34929426325</v>
      </c>
      <c r="AF60" s="1">
        <f t="shared" si="56"/>
        <v>6566850.78195028</v>
      </c>
    </row>
    <row r="61" s="1" customFormat="1" spans="1:32">
      <c r="A61" s="13"/>
      <c r="B61" s="13"/>
      <c r="C61" s="16">
        <v>3</v>
      </c>
      <c r="D61" s="21">
        <v>8.61561290322581</v>
      </c>
      <c r="E61" s="20">
        <f t="shared" si="52"/>
        <v>9.32517857142857</v>
      </c>
      <c r="F61" s="16" t="s">
        <v>73</v>
      </c>
      <c r="G61" s="13">
        <v>4</v>
      </c>
      <c r="H61" s="18">
        <f t="shared" si="40"/>
        <v>8.61561290322581</v>
      </c>
      <c r="I61" s="18">
        <f t="shared" si="41"/>
        <v>281.765612903226</v>
      </c>
      <c r="J61" s="18">
        <f t="shared" si="42"/>
        <v>0.0518290259344241</v>
      </c>
      <c r="K61" s="18">
        <f t="shared" si="43"/>
        <v>10.2321666666667</v>
      </c>
      <c r="L61" s="18">
        <f t="shared" si="44"/>
        <v>2.762685</v>
      </c>
      <c r="M61" s="13" t="s">
        <v>73</v>
      </c>
      <c r="N61" s="13"/>
      <c r="O61" s="18">
        <f t="shared" si="53"/>
        <v>10.1330587055537</v>
      </c>
      <c r="P61" s="18">
        <f t="shared" si="45"/>
        <v>0.525186562445183</v>
      </c>
      <c r="Q61" s="25">
        <f t="shared" si="46"/>
        <v>0.152304103109103</v>
      </c>
      <c r="R61" s="18">
        <f t="shared" si="47"/>
        <v>0.80117865</v>
      </c>
      <c r="S61" s="26">
        <f t="shared" si="48"/>
        <v>0.190100052103364</v>
      </c>
      <c r="T61" s="3">
        <v>0.27</v>
      </c>
      <c r="U61" s="27">
        <f t="shared" si="49"/>
        <v>0.0513270140679084</v>
      </c>
      <c r="V61" s="3">
        <v>180.9</v>
      </c>
      <c r="W61" s="28">
        <v>6</v>
      </c>
      <c r="X61" s="28">
        <v>3</v>
      </c>
      <c r="Y61" s="28">
        <v>0.3</v>
      </c>
      <c r="Z61" s="28">
        <v>6</v>
      </c>
      <c r="AA61" s="3">
        <v>30.2</v>
      </c>
      <c r="AB61" s="2">
        <f t="shared" si="54"/>
        <v>0.236372838833395</v>
      </c>
      <c r="AC61" s="30">
        <f t="shared" si="50"/>
        <v>10.2321666666667</v>
      </c>
      <c r="AD61" s="1">
        <f t="shared" si="51"/>
        <v>0.29</v>
      </c>
      <c r="AE61" s="31">
        <f t="shared" si="55"/>
        <v>273.34929426325</v>
      </c>
      <c r="AF61" s="1">
        <f t="shared" si="56"/>
        <v>6611243.20399195</v>
      </c>
    </row>
    <row r="62" s="1" customFormat="1" spans="1:32">
      <c r="A62" s="13"/>
      <c r="B62" s="13"/>
      <c r="C62" s="16">
        <v>4</v>
      </c>
      <c r="D62" s="21">
        <v>11.7880333333333</v>
      </c>
      <c r="E62" s="20">
        <f t="shared" si="52"/>
        <v>8.61561290322581</v>
      </c>
      <c r="F62" s="16" t="s">
        <v>73</v>
      </c>
      <c r="G62" s="13">
        <v>5</v>
      </c>
      <c r="H62" s="18">
        <f t="shared" si="40"/>
        <v>11.7880333333333</v>
      </c>
      <c r="I62" s="18">
        <f t="shared" si="41"/>
        <v>284.938033333333</v>
      </c>
      <c r="J62" s="18">
        <f t="shared" si="42"/>
        <v>0.076148928054091</v>
      </c>
      <c r="K62" s="18">
        <f t="shared" si="43"/>
        <v>10.2321666666667</v>
      </c>
      <c r="L62" s="18">
        <f t="shared" si="44"/>
        <v>2.762685</v>
      </c>
      <c r="M62" s="13" t="s">
        <v>75</v>
      </c>
      <c r="N62" s="18">
        <f>(O61-P61)*$C$22/100</f>
        <v>9.12747853595307</v>
      </c>
      <c r="O62" s="18">
        <f t="shared" si="53"/>
        <v>3.24307860715542</v>
      </c>
      <c r="P62" s="18">
        <f t="shared" si="45"/>
        <v>0.24695695953004</v>
      </c>
      <c r="Q62" s="25">
        <f t="shared" si="46"/>
        <v>0.0716175182637116</v>
      </c>
      <c r="R62" s="18">
        <f t="shared" si="47"/>
        <v>0.80117865</v>
      </c>
      <c r="S62" s="26">
        <f t="shared" si="48"/>
        <v>0.0893901981333522</v>
      </c>
      <c r="T62" s="3">
        <v>0.27</v>
      </c>
      <c r="U62" s="27">
        <f t="shared" si="49"/>
        <v>0.0241353534960051</v>
      </c>
      <c r="V62" s="3">
        <v>180.9</v>
      </c>
      <c r="W62" s="28">
        <v>6</v>
      </c>
      <c r="X62" s="28">
        <v>3</v>
      </c>
      <c r="Y62" s="28">
        <v>0.3</v>
      </c>
      <c r="Z62" s="28">
        <v>6</v>
      </c>
      <c r="AA62" s="3">
        <v>30.2</v>
      </c>
      <c r="AB62" s="2">
        <f t="shared" si="54"/>
        <v>0.231089499184274</v>
      </c>
      <c r="AC62" s="30">
        <f t="shared" si="50"/>
        <v>10.2321666666667</v>
      </c>
      <c r="AD62" s="1">
        <f t="shared" si="51"/>
        <v>0.29</v>
      </c>
      <c r="AE62" s="31">
        <f t="shared" si="55"/>
        <v>273.34929426325</v>
      </c>
      <c r="AF62" s="1">
        <f t="shared" si="56"/>
        <v>6463470.54313115</v>
      </c>
    </row>
    <row r="63" s="1" customFormat="1" spans="1:32">
      <c r="A63" s="13"/>
      <c r="B63" s="13"/>
      <c r="C63" s="16">
        <v>5</v>
      </c>
      <c r="D63" s="21">
        <v>13.1127419354839</v>
      </c>
      <c r="E63" s="20">
        <f t="shared" si="52"/>
        <v>11.7880333333333</v>
      </c>
      <c r="F63" s="16" t="s">
        <v>75</v>
      </c>
      <c r="G63" s="13">
        <v>6</v>
      </c>
      <c r="H63" s="18">
        <f t="shared" si="40"/>
        <v>13.1127419354839</v>
      </c>
      <c r="I63" s="18">
        <f t="shared" si="41"/>
        <v>286.262741935484</v>
      </c>
      <c r="J63" s="18">
        <f t="shared" si="42"/>
        <v>0.0891948592240274</v>
      </c>
      <c r="K63" s="18">
        <f t="shared" si="43"/>
        <v>10.2321666666667</v>
      </c>
      <c r="L63" s="18">
        <f t="shared" si="44"/>
        <v>2.762685</v>
      </c>
      <c r="M63" s="13" t="s">
        <v>73</v>
      </c>
      <c r="N63" s="13"/>
      <c r="O63" s="18">
        <f t="shared" si="53"/>
        <v>5.75880664762538</v>
      </c>
      <c r="P63" s="18">
        <f t="shared" si="45"/>
        <v>0.513655948233339</v>
      </c>
      <c r="Q63" s="25">
        <f t="shared" si="46"/>
        <v>0.148960224987668</v>
      </c>
      <c r="R63" s="18">
        <f t="shared" si="47"/>
        <v>0.80117865</v>
      </c>
      <c r="S63" s="26">
        <f t="shared" si="48"/>
        <v>0.185926353613727</v>
      </c>
      <c r="T63" s="3">
        <v>0.27</v>
      </c>
      <c r="U63" s="27">
        <f t="shared" si="49"/>
        <v>0.0502001154757063</v>
      </c>
      <c r="V63" s="3">
        <v>220.1</v>
      </c>
      <c r="W63" s="28">
        <v>12.1</v>
      </c>
      <c r="X63" s="28">
        <v>4.5</v>
      </c>
      <c r="Y63" s="28">
        <v>1.5</v>
      </c>
      <c r="Z63" s="28">
        <v>6.8</v>
      </c>
      <c r="AA63" s="3">
        <v>30.2</v>
      </c>
      <c r="AB63" s="2">
        <f t="shared" si="54"/>
        <v>0.28495388243693</v>
      </c>
      <c r="AC63" s="30">
        <f t="shared" si="50"/>
        <v>10.2321666666667</v>
      </c>
      <c r="AD63" s="1">
        <f t="shared" si="51"/>
        <v>0.29</v>
      </c>
      <c r="AE63" s="31">
        <f t="shared" si="55"/>
        <v>273.34929426325</v>
      </c>
      <c r="AF63" s="1">
        <f t="shared" si="56"/>
        <v>7970033.39305038</v>
      </c>
    </row>
    <row r="64" s="1" customFormat="1" spans="1:32">
      <c r="A64" s="13"/>
      <c r="B64" s="13"/>
      <c r="C64" s="16">
        <v>6</v>
      </c>
      <c r="D64" s="21">
        <v>17.2876</v>
      </c>
      <c r="E64" s="20">
        <f t="shared" si="52"/>
        <v>13.1127419354839</v>
      </c>
      <c r="F64" s="16" t="s">
        <v>73</v>
      </c>
      <c r="G64" s="13">
        <v>7</v>
      </c>
      <c r="H64" s="18">
        <f t="shared" si="40"/>
        <v>17.2876</v>
      </c>
      <c r="I64" s="18">
        <f t="shared" si="41"/>
        <v>290.4376</v>
      </c>
      <c r="J64" s="18">
        <f t="shared" si="42"/>
        <v>0.145437387734069</v>
      </c>
      <c r="K64" s="18">
        <f t="shared" si="43"/>
        <v>10.2321666666667</v>
      </c>
      <c r="L64" s="18">
        <f t="shared" si="44"/>
        <v>2.762685</v>
      </c>
      <c r="M64" s="13" t="s">
        <v>73</v>
      </c>
      <c r="N64" s="13"/>
      <c r="O64" s="18">
        <f t="shared" si="53"/>
        <v>8.00783569939204</v>
      </c>
      <c r="P64" s="18">
        <f t="shared" si="45"/>
        <v>1.1646387055232</v>
      </c>
      <c r="Q64" s="25">
        <f t="shared" si="46"/>
        <v>0.337745224601728</v>
      </c>
      <c r="R64" s="18">
        <f t="shared" si="47"/>
        <v>0.80117865</v>
      </c>
      <c r="S64" s="26">
        <f t="shared" si="48"/>
        <v>0.421560440485687</v>
      </c>
      <c r="T64" s="3">
        <v>0.27</v>
      </c>
      <c r="U64" s="27">
        <f t="shared" si="49"/>
        <v>0.113821318931136</v>
      </c>
      <c r="V64" s="3">
        <v>220.1</v>
      </c>
      <c r="W64" s="28">
        <v>12.1</v>
      </c>
      <c r="X64" s="28">
        <v>4.5</v>
      </c>
      <c r="Y64" s="28">
        <v>1.5</v>
      </c>
      <c r="Z64" s="28">
        <v>6.8</v>
      </c>
      <c r="AA64" s="3">
        <v>30.2</v>
      </c>
      <c r="AB64" s="2">
        <f t="shared" si="54"/>
        <v>0.29731548226832</v>
      </c>
      <c r="AC64" s="30">
        <f t="shared" si="50"/>
        <v>10.2321666666667</v>
      </c>
      <c r="AD64" s="1">
        <f t="shared" si="51"/>
        <v>0.29</v>
      </c>
      <c r="AE64" s="31">
        <f t="shared" si="55"/>
        <v>273.34929426325</v>
      </c>
      <c r="AF64" s="1">
        <f t="shared" si="56"/>
        <v>8315781.84401072</v>
      </c>
    </row>
    <row r="65" s="1" customFormat="1" spans="1:32">
      <c r="A65" s="13"/>
      <c r="B65" s="13"/>
      <c r="C65" s="16">
        <v>7</v>
      </c>
      <c r="D65" s="21">
        <v>22.7660967741935</v>
      </c>
      <c r="E65" s="20">
        <f t="shared" si="52"/>
        <v>17.2876</v>
      </c>
      <c r="F65" s="16" t="s">
        <v>73</v>
      </c>
      <c r="G65" s="13">
        <v>8</v>
      </c>
      <c r="H65" s="18">
        <f t="shared" si="40"/>
        <v>22.7660967741935</v>
      </c>
      <c r="I65" s="18">
        <f t="shared" si="41"/>
        <v>295.916096774193</v>
      </c>
      <c r="J65" s="18">
        <f t="shared" si="42"/>
        <v>0.270536902149617</v>
      </c>
      <c r="K65" s="18">
        <f t="shared" si="43"/>
        <v>10.2321666666667</v>
      </c>
      <c r="L65" s="18">
        <f t="shared" si="44"/>
        <v>2.762685</v>
      </c>
      <c r="M65" s="13" t="s">
        <v>73</v>
      </c>
      <c r="N65" s="13"/>
      <c r="O65" s="18">
        <f t="shared" si="53"/>
        <v>9.60588199386884</v>
      </c>
      <c r="P65" s="18">
        <f t="shared" si="45"/>
        <v>2.59874555703606</v>
      </c>
      <c r="Q65" s="25">
        <f t="shared" si="46"/>
        <v>0.753636211540458</v>
      </c>
      <c r="R65" s="18">
        <f t="shared" si="47"/>
        <v>0.80117865</v>
      </c>
      <c r="S65" s="26">
        <f t="shared" si="48"/>
        <v>0.94065937920395</v>
      </c>
      <c r="T65" s="3">
        <v>0.27</v>
      </c>
      <c r="U65" s="27">
        <f t="shared" si="49"/>
        <v>0.253978032385066</v>
      </c>
      <c r="V65" s="3">
        <v>220.1</v>
      </c>
      <c r="W65" s="28">
        <v>12.1</v>
      </c>
      <c r="X65" s="28">
        <v>4.5</v>
      </c>
      <c r="Y65" s="28">
        <v>1.5</v>
      </c>
      <c r="Z65" s="28">
        <v>6.8</v>
      </c>
      <c r="AA65" s="3">
        <v>30.2</v>
      </c>
      <c r="AB65" s="2">
        <f t="shared" si="54"/>
        <v>0.324547931692418</v>
      </c>
      <c r="AC65" s="30">
        <f t="shared" si="50"/>
        <v>10.2321666666667</v>
      </c>
      <c r="AD65" s="1">
        <f t="shared" si="51"/>
        <v>0.29</v>
      </c>
      <c r="AE65" s="31">
        <f t="shared" si="55"/>
        <v>273.34929426325</v>
      </c>
      <c r="AF65" s="1">
        <f t="shared" si="56"/>
        <v>9077461.34607072</v>
      </c>
    </row>
    <row r="66" s="1" customFormat="1" spans="1:32">
      <c r="A66" s="13"/>
      <c r="B66" s="13"/>
      <c r="C66" s="16">
        <v>8</v>
      </c>
      <c r="D66" s="21">
        <v>22.3520967741935</v>
      </c>
      <c r="E66" s="20">
        <f t="shared" si="52"/>
        <v>22.7660967741935</v>
      </c>
      <c r="F66" s="16" t="s">
        <v>73</v>
      </c>
      <c r="G66" s="13">
        <v>9</v>
      </c>
      <c r="H66" s="18">
        <f t="shared" si="40"/>
        <v>22.3520967741935</v>
      </c>
      <c r="I66" s="18">
        <f t="shared" si="41"/>
        <v>295.502096774193</v>
      </c>
      <c r="J66" s="18">
        <f t="shared" si="42"/>
        <v>0.258348641031928</v>
      </c>
      <c r="K66" s="18">
        <f t="shared" si="43"/>
        <v>10.2321666666667</v>
      </c>
      <c r="L66" s="18">
        <f t="shared" si="44"/>
        <v>2.762685</v>
      </c>
      <c r="M66" s="13" t="s">
        <v>73</v>
      </c>
      <c r="N66" s="13"/>
      <c r="O66" s="18">
        <f t="shared" si="53"/>
        <v>9.76982143683278</v>
      </c>
      <c r="P66" s="18">
        <f t="shared" si="45"/>
        <v>2.52402009133035</v>
      </c>
      <c r="Q66" s="25">
        <f t="shared" si="46"/>
        <v>0.731965826485801</v>
      </c>
      <c r="R66" s="18">
        <f t="shared" si="47"/>
        <v>0.80117865</v>
      </c>
      <c r="S66" s="26">
        <f t="shared" si="48"/>
        <v>0.913611248235086</v>
      </c>
      <c r="T66" s="3">
        <v>0.27</v>
      </c>
      <c r="U66" s="27">
        <f t="shared" si="49"/>
        <v>0.246675037023473</v>
      </c>
      <c r="V66" s="3">
        <v>220.1</v>
      </c>
      <c r="W66" s="28">
        <v>12.1</v>
      </c>
      <c r="X66" s="28">
        <v>4.5</v>
      </c>
      <c r="Y66" s="28">
        <v>1.5</v>
      </c>
      <c r="Z66" s="28">
        <v>6.8</v>
      </c>
      <c r="AA66" s="3">
        <v>30.2</v>
      </c>
      <c r="AB66" s="2">
        <f t="shared" si="54"/>
        <v>0.323128959693661</v>
      </c>
      <c r="AC66" s="30">
        <f t="shared" si="50"/>
        <v>10.2321666666667</v>
      </c>
      <c r="AD66" s="1">
        <f t="shared" si="51"/>
        <v>0.29</v>
      </c>
      <c r="AE66" s="31">
        <f t="shared" si="55"/>
        <v>273.34929426325</v>
      </c>
      <c r="AF66" s="1">
        <f t="shared" si="56"/>
        <v>9037773.33018132</v>
      </c>
    </row>
    <row r="67" s="1" customFormat="1" spans="1:32">
      <c r="A67" s="13"/>
      <c r="B67" s="13"/>
      <c r="C67" s="16">
        <v>9</v>
      </c>
      <c r="D67" s="21">
        <v>21.1617</v>
      </c>
      <c r="E67" s="20">
        <f t="shared" si="52"/>
        <v>22.3520967741935</v>
      </c>
      <c r="F67" s="16" t="s">
        <v>73</v>
      </c>
      <c r="G67" s="13">
        <v>10</v>
      </c>
      <c r="H67" s="18">
        <f t="shared" si="40"/>
        <v>21.1617</v>
      </c>
      <c r="I67" s="18">
        <f t="shared" si="41"/>
        <v>294.3117</v>
      </c>
      <c r="J67" s="18">
        <f t="shared" si="42"/>
        <v>0.226113671067544</v>
      </c>
      <c r="K67" s="18">
        <f t="shared" si="43"/>
        <v>10.2321666666667</v>
      </c>
      <c r="L67" s="18">
        <f t="shared" si="44"/>
        <v>2.762685</v>
      </c>
      <c r="M67" s="13" t="s">
        <v>73</v>
      </c>
      <c r="N67" s="13"/>
      <c r="O67" s="18">
        <f t="shared" si="53"/>
        <v>10.0084863455024</v>
      </c>
      <c r="P67" s="18">
        <f t="shared" si="45"/>
        <v>2.26305558941094</v>
      </c>
      <c r="Q67" s="25">
        <f t="shared" si="46"/>
        <v>0.656286120929173</v>
      </c>
      <c r="R67" s="18">
        <f t="shared" si="47"/>
        <v>0.80117865</v>
      </c>
      <c r="S67" s="26">
        <f t="shared" si="48"/>
        <v>0.819150786068967</v>
      </c>
      <c r="T67" s="3">
        <v>0.27</v>
      </c>
      <c r="U67" s="27">
        <f t="shared" si="49"/>
        <v>0.221170712238621</v>
      </c>
      <c r="V67" s="3">
        <v>220.1</v>
      </c>
      <c r="W67" s="28">
        <v>12.1</v>
      </c>
      <c r="X67" s="28">
        <v>4.5</v>
      </c>
      <c r="Y67" s="28">
        <v>1.5</v>
      </c>
      <c r="Z67" s="28">
        <v>6.8</v>
      </c>
      <c r="AA67" s="3">
        <v>30.2</v>
      </c>
      <c r="AB67" s="2">
        <f t="shared" si="54"/>
        <v>0.318173469387964</v>
      </c>
      <c r="AC67" s="30">
        <f t="shared" si="50"/>
        <v>10.2321666666667</v>
      </c>
      <c r="AD67" s="1">
        <f t="shared" si="51"/>
        <v>0.29</v>
      </c>
      <c r="AE67" s="31">
        <f t="shared" si="55"/>
        <v>273.34929426325</v>
      </c>
      <c r="AF67" s="1">
        <f t="shared" si="56"/>
        <v>8899170.46968483</v>
      </c>
    </row>
    <row r="68" s="1" customFormat="1" spans="1:32">
      <c r="A68" s="13"/>
      <c r="B68" s="13"/>
      <c r="C68" s="16">
        <v>10</v>
      </c>
      <c r="D68" s="21">
        <v>20.0796129032258</v>
      </c>
      <c r="E68" s="20">
        <f t="shared" si="52"/>
        <v>21.1617</v>
      </c>
      <c r="F68" s="16" t="s">
        <v>73</v>
      </c>
      <c r="G68" s="13">
        <v>11</v>
      </c>
      <c r="H68" s="18">
        <f t="shared" si="40"/>
        <v>20.0796129032258</v>
      </c>
      <c r="I68" s="18">
        <f t="shared" si="41"/>
        <v>293.229612903226</v>
      </c>
      <c r="J68" s="18">
        <f t="shared" si="42"/>
        <v>0.20012711745102</v>
      </c>
      <c r="K68" s="18">
        <f t="shared" si="43"/>
        <v>10.2321666666667</v>
      </c>
      <c r="L68" s="18">
        <f t="shared" si="44"/>
        <v>2.762685</v>
      </c>
      <c r="M68" s="13" t="s">
        <v>75</v>
      </c>
      <c r="N68" s="18">
        <f>(O67-P67)*$C$22/100</f>
        <v>7.35815921828692</v>
      </c>
      <c r="O68" s="18">
        <f t="shared" si="53"/>
        <v>3.14995653780457</v>
      </c>
      <c r="P68" s="18">
        <f t="shared" si="45"/>
        <v>0.630391722006824</v>
      </c>
      <c r="Q68" s="25">
        <f t="shared" si="46"/>
        <v>0.182813599381979</v>
      </c>
      <c r="R68" s="18">
        <f t="shared" si="47"/>
        <v>0.80117865</v>
      </c>
      <c r="S68" s="26">
        <f t="shared" si="48"/>
        <v>0.228180817576678</v>
      </c>
      <c r="T68" s="3">
        <v>0.27</v>
      </c>
      <c r="U68" s="27">
        <f t="shared" si="49"/>
        <v>0.061608820745703</v>
      </c>
      <c r="V68" s="3">
        <v>220.1</v>
      </c>
      <c r="W68" s="28">
        <v>12.1</v>
      </c>
      <c r="X68" s="28">
        <v>4.5</v>
      </c>
      <c r="Y68" s="28">
        <v>1.5</v>
      </c>
      <c r="Z68" s="28">
        <v>6.8</v>
      </c>
      <c r="AA68" s="3">
        <v>30.2</v>
      </c>
      <c r="AB68" s="2">
        <f t="shared" si="54"/>
        <v>0.28717059387089</v>
      </c>
      <c r="AC68" s="30">
        <f t="shared" si="50"/>
        <v>10.2321666666667</v>
      </c>
      <c r="AD68" s="1">
        <f t="shared" si="51"/>
        <v>0.29</v>
      </c>
      <c r="AE68" s="31">
        <f t="shared" si="55"/>
        <v>273.34929426325</v>
      </c>
      <c r="AF68" s="1">
        <f t="shared" si="56"/>
        <v>8032033.82624445</v>
      </c>
    </row>
    <row r="69" s="1" customFormat="1" spans="1:33">
      <c r="A69" s="13"/>
      <c r="B69" s="13"/>
      <c r="C69" s="16">
        <v>11</v>
      </c>
      <c r="D69" s="21">
        <v>16.0475</v>
      </c>
      <c r="E69" s="20">
        <f t="shared" si="52"/>
        <v>20.0796129032258</v>
      </c>
      <c r="F69" s="16" t="s">
        <v>75</v>
      </c>
      <c r="G69" s="13">
        <v>12</v>
      </c>
      <c r="H69" s="18">
        <f t="shared" si="40"/>
        <v>16.0475</v>
      </c>
      <c r="I69" s="18">
        <f t="shared" si="41"/>
        <v>289.1975</v>
      </c>
      <c r="J69" s="18">
        <f t="shared" si="42"/>
        <v>0.125963220178504</v>
      </c>
      <c r="K69" s="18">
        <f t="shared" si="43"/>
        <v>10.2321666666667</v>
      </c>
      <c r="L69" s="18">
        <f t="shared" si="44"/>
        <v>2.762685</v>
      </c>
      <c r="M69" s="13" t="s">
        <v>73</v>
      </c>
      <c r="N69" s="13"/>
      <c r="O69" s="18">
        <f t="shared" si="53"/>
        <v>5.28224981579775</v>
      </c>
      <c r="P69" s="18">
        <f t="shared" si="45"/>
        <v>0.665369196585194</v>
      </c>
      <c r="Q69" s="25">
        <f t="shared" si="46"/>
        <v>0.192957067009706</v>
      </c>
      <c r="R69" s="18">
        <f t="shared" si="47"/>
        <v>0.80117865</v>
      </c>
      <c r="S69" s="26">
        <f t="shared" si="48"/>
        <v>0.24084149897118</v>
      </c>
      <c r="T69" s="3">
        <v>0.27</v>
      </c>
      <c r="U69" s="27">
        <f t="shared" si="49"/>
        <v>0.0650272047222186</v>
      </c>
      <c r="V69" s="3">
        <v>180.9</v>
      </c>
      <c r="W69" s="28">
        <v>6</v>
      </c>
      <c r="X69" s="28">
        <v>3</v>
      </c>
      <c r="Y69" s="28">
        <v>0.3</v>
      </c>
      <c r="Z69" s="28">
        <v>6</v>
      </c>
      <c r="AA69" s="3">
        <v>30.2</v>
      </c>
      <c r="AB69" s="2">
        <f t="shared" si="54"/>
        <v>0.239034785877527</v>
      </c>
      <c r="AC69" s="30">
        <f t="shared" si="50"/>
        <v>10.2321666666667</v>
      </c>
      <c r="AD69" s="1">
        <f t="shared" si="51"/>
        <v>0.29</v>
      </c>
      <c r="AE69" s="31">
        <f t="shared" si="55"/>
        <v>273.34929426325</v>
      </c>
      <c r="AF69" s="1">
        <f t="shared" si="56"/>
        <v>6685696.67923794</v>
      </c>
      <c r="AG69" s="1">
        <f>SUM(AF58:AF69)</f>
        <v>90576983.4026459</v>
      </c>
    </row>
    <row r="70" s="1" customFormat="1" spans="1:46">
      <c r="A70" s="13"/>
      <c r="B70" s="13"/>
      <c r="C70" s="16">
        <v>12</v>
      </c>
      <c r="D70" s="21">
        <v>12.6172903225806</v>
      </c>
      <c r="E70" s="20">
        <f t="shared" si="52"/>
        <v>16.0475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82">
      <c r="AT71" s="2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</row>
    <row r="72" s="1" customFormat="1" spans="19:82">
      <c r="S72" s="24" t="s">
        <v>43</v>
      </c>
      <c r="T72" s="24"/>
      <c r="U72" s="24"/>
      <c r="V72" s="24" t="s">
        <v>44</v>
      </c>
      <c r="W72" s="24"/>
      <c r="X72" s="24"/>
      <c r="Y72" s="24" t="s">
        <v>45</v>
      </c>
      <c r="Z72" s="24"/>
      <c r="AA72" s="24"/>
      <c r="AB72" s="24" t="s">
        <v>46</v>
      </c>
      <c r="AC72" s="24"/>
      <c r="AD72" s="24"/>
      <c r="AE72" s="24" t="s">
        <v>47</v>
      </c>
      <c r="AF72" s="24"/>
      <c r="AG72" s="24"/>
      <c r="AH72" s="24" t="s">
        <v>48</v>
      </c>
      <c r="AI72" s="24"/>
      <c r="AJ72" s="24"/>
      <c r="AK72" s="32" t="s">
        <v>78</v>
      </c>
      <c r="AL72" s="33"/>
      <c r="AM72" s="34"/>
      <c r="AN72" s="33" t="s">
        <v>79</v>
      </c>
      <c r="AO72" s="33"/>
      <c r="AP72" s="34"/>
      <c r="AQ72" s="24" t="s">
        <v>50</v>
      </c>
      <c r="AR72" s="24"/>
      <c r="AS72" s="24"/>
      <c r="AT72" s="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</row>
    <row r="73" s="1" customFormat="1" spans="1:82">
      <c r="A73" s="15" t="s">
        <v>12</v>
      </c>
      <c r="B73" s="15"/>
      <c r="C73" s="16" t="s">
        <v>51</v>
      </c>
      <c r="D73" s="16" t="s">
        <v>52</v>
      </c>
      <c r="E73" s="16" t="s">
        <v>53</v>
      </c>
      <c r="F73" s="16" t="s">
        <v>54</v>
      </c>
      <c r="G73" s="13" t="s">
        <v>51</v>
      </c>
      <c r="H73" s="13" t="s">
        <v>53</v>
      </c>
      <c r="I73" s="13" t="s">
        <v>55</v>
      </c>
      <c r="J73" s="13" t="s">
        <v>56</v>
      </c>
      <c r="K73" s="23" t="s">
        <v>57</v>
      </c>
      <c r="L73" s="23" t="s">
        <v>58</v>
      </c>
      <c r="M73" s="13" t="s">
        <v>59</v>
      </c>
      <c r="N73" s="23" t="s">
        <v>60</v>
      </c>
      <c r="O73" s="13" t="s">
        <v>61</v>
      </c>
      <c r="P73" s="13" t="s">
        <v>62</v>
      </c>
      <c r="Q73" s="23" t="s">
        <v>63</v>
      </c>
      <c r="R73" s="23" t="s">
        <v>64</v>
      </c>
      <c r="S73" s="4" t="s">
        <v>65</v>
      </c>
      <c r="T73" s="3" t="s">
        <v>66</v>
      </c>
      <c r="U73" s="3"/>
      <c r="V73" s="4" t="s">
        <v>65</v>
      </c>
      <c r="W73" s="3" t="s">
        <v>66</v>
      </c>
      <c r="X73" s="3"/>
      <c r="Y73" s="4" t="s">
        <v>65</v>
      </c>
      <c r="Z73" s="3" t="s">
        <v>66</v>
      </c>
      <c r="AA73" s="3"/>
      <c r="AB73" s="4" t="s">
        <v>65</v>
      </c>
      <c r="AC73" s="3" t="s">
        <v>66</v>
      </c>
      <c r="AD73" s="3"/>
      <c r="AE73" s="4" t="s">
        <v>65</v>
      </c>
      <c r="AF73" s="3" t="s">
        <v>66</v>
      </c>
      <c r="AG73" s="3"/>
      <c r="AH73" s="4" t="s">
        <v>65</v>
      </c>
      <c r="AI73" s="3" t="s">
        <v>66</v>
      </c>
      <c r="AJ73" s="3"/>
      <c r="AK73" s="4" t="s">
        <v>65</v>
      </c>
      <c r="AL73" s="3" t="s">
        <v>66</v>
      </c>
      <c r="AM73" s="3"/>
      <c r="AN73" s="4" t="s">
        <v>65</v>
      </c>
      <c r="AO73" s="3" t="s">
        <v>66</v>
      </c>
      <c r="AP73" s="3"/>
      <c r="AQ73" s="35" t="s">
        <v>65</v>
      </c>
      <c r="AR73" s="35" t="s">
        <v>66</v>
      </c>
      <c r="AS73" s="35"/>
      <c r="AT73" s="2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</row>
    <row r="74" s="1" customFormat="1" spans="1:82">
      <c r="A74" s="13" t="s">
        <v>71</v>
      </c>
      <c r="B74" s="13">
        <f>F8</f>
        <v>625.464</v>
      </c>
      <c r="C74" s="16" t="s">
        <v>72</v>
      </c>
      <c r="D74" s="17">
        <v>5</v>
      </c>
      <c r="E74" s="16"/>
      <c r="F74" s="16"/>
      <c r="G74" s="13">
        <v>1</v>
      </c>
      <c r="H74" s="18">
        <f t="shared" ref="H74:H85" si="57">E75</f>
        <v>5</v>
      </c>
      <c r="I74" s="18">
        <f t="shared" ref="I74:I85" si="58">H74+273.15</f>
        <v>278.15</v>
      </c>
      <c r="J74" s="18">
        <f t="shared" ref="J74:J85" si="59">EXP(($C$16*(I74-$C$14))/($C$17*I74*$C$14))</f>
        <v>0.0330744063381255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0.0172390420715578</v>
      </c>
      <c r="Q74" s="25">
        <f t="shared" ref="Q74:Q85" si="63">P74*$B$76</f>
        <v>0.00448215093860502</v>
      </c>
      <c r="R74" s="18">
        <f t="shared" ref="R74:R85" si="64">L74*$B$76</f>
        <v>0.1355172</v>
      </c>
      <c r="S74" s="26">
        <f t="shared" ref="S74:S85" si="65">Q74/R74</f>
        <v>0.0330744063381255</v>
      </c>
      <c r="T74" s="3">
        <v>0.01</v>
      </c>
      <c r="U74" s="27">
        <f t="shared" ref="U74:U85" si="66">S74*T74</f>
        <v>0.000330744063381255</v>
      </c>
      <c r="V74" s="26"/>
      <c r="W74" s="3"/>
      <c r="X74" s="3"/>
      <c r="Y74" s="29"/>
      <c r="Z74" s="3"/>
      <c r="AA74" s="28"/>
      <c r="AB74" s="3"/>
      <c r="AC74" s="3"/>
      <c r="AD74" s="28"/>
      <c r="AE74" s="26">
        <v>0.001</v>
      </c>
      <c r="AF74" s="3">
        <v>0.49</v>
      </c>
      <c r="AG74" s="27">
        <f t="shared" ref="AG74:AG85" si="67">AF74*AE74</f>
        <v>0.00049</v>
      </c>
      <c r="AH74" s="36"/>
      <c r="AI74" s="3"/>
      <c r="AJ74" s="27"/>
      <c r="AK74" s="37"/>
      <c r="AL74" s="28"/>
      <c r="AM74" s="28"/>
      <c r="AN74" s="37"/>
      <c r="AO74" s="28"/>
      <c r="AP74" s="27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0.00582074406338126</v>
      </c>
      <c r="AU74" s="30">
        <f t="shared" ref="AU74:AU85" si="70">$B$74/12</f>
        <v>52.122</v>
      </c>
      <c r="AV74" s="1">
        <f t="shared" ref="AV74:AV85" si="71">$B$76</f>
        <v>0.26</v>
      </c>
      <c r="AW74" s="2">
        <f>$E$8/12</f>
        <v>0.724416666666667</v>
      </c>
      <c r="AX74" s="1">
        <f t="shared" ref="AX74:AX85" si="72">AW74*10000*AV74*0.67*AU74*AT74</f>
        <v>382.856619227246</v>
      </c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</row>
    <row r="75" s="1" customFormat="1" spans="1:82">
      <c r="A75" s="13" t="s">
        <v>74</v>
      </c>
      <c r="B75" s="13">
        <v>1</v>
      </c>
      <c r="C75" s="16">
        <v>1</v>
      </c>
      <c r="D75" s="19">
        <v>11.1815161290323</v>
      </c>
      <c r="E75" s="20">
        <f t="shared" ref="E75:E86" si="73">D74</f>
        <v>5</v>
      </c>
      <c r="F75" s="16" t="s">
        <v>73</v>
      </c>
      <c r="G75" s="13">
        <v>2</v>
      </c>
      <c r="H75" s="18">
        <f t="shared" si="57"/>
        <v>11.1815161290323</v>
      </c>
      <c r="I75" s="18">
        <f t="shared" si="58"/>
        <v>284.331516129032</v>
      </c>
      <c r="J75" s="18">
        <f t="shared" si="59"/>
        <v>0.0707957094853164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4">L75+O74-P74-N75</f>
        <v>1.02520095792844</v>
      </c>
      <c r="P75" s="18">
        <f t="shared" si="62"/>
        <v>0.0725798291815701</v>
      </c>
      <c r="Q75" s="25">
        <f t="shared" si="63"/>
        <v>0.0188707555872082</v>
      </c>
      <c r="R75" s="18">
        <f t="shared" si="64"/>
        <v>0.1355172</v>
      </c>
      <c r="S75" s="26">
        <f t="shared" si="65"/>
        <v>0.13924989290812</v>
      </c>
      <c r="T75" s="3">
        <v>0.01</v>
      </c>
      <c r="U75" s="27">
        <f t="shared" si="66"/>
        <v>0.0013924989290812</v>
      </c>
      <c r="V75" s="26"/>
      <c r="W75" s="3"/>
      <c r="X75" s="3"/>
      <c r="Y75" s="29"/>
      <c r="Z75" s="3"/>
      <c r="AA75" s="28"/>
      <c r="AB75" s="3"/>
      <c r="AC75" s="3"/>
      <c r="AD75" s="28"/>
      <c r="AE75" s="26">
        <v>0.001</v>
      </c>
      <c r="AF75" s="3">
        <v>0.49</v>
      </c>
      <c r="AG75" s="27">
        <f t="shared" si="67"/>
        <v>0.00049</v>
      </c>
      <c r="AH75" s="36"/>
      <c r="AI75" s="3"/>
      <c r="AJ75" s="27"/>
      <c r="AK75" s="37"/>
      <c r="AL75" s="28"/>
      <c r="AM75" s="28"/>
      <c r="AN75" s="37"/>
      <c r="AO75" s="28"/>
      <c r="AP75" s="27"/>
      <c r="AQ75" s="3">
        <v>0.01</v>
      </c>
      <c r="AR75" s="3">
        <v>0.5</v>
      </c>
      <c r="AS75" s="3">
        <f t="shared" si="68"/>
        <v>0.005</v>
      </c>
      <c r="AT75" s="2">
        <f t="shared" si="69"/>
        <v>0.0068824989290812</v>
      </c>
      <c r="AU75" s="30">
        <f t="shared" si="70"/>
        <v>52.122</v>
      </c>
      <c r="AV75" s="1">
        <f t="shared" si="71"/>
        <v>0.26</v>
      </c>
      <c r="AW75" s="2">
        <f t="shared" ref="AW75:AW85" si="75">$E$8/12</f>
        <v>0.724416666666667</v>
      </c>
      <c r="AX75" s="1">
        <f t="shared" si="72"/>
        <v>452.693030844667</v>
      </c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</row>
    <row r="76" s="1" customFormat="1" spans="1:82">
      <c r="A76" s="13" t="s">
        <v>36</v>
      </c>
      <c r="B76" s="13">
        <v>0.26</v>
      </c>
      <c r="C76" s="16">
        <v>2</v>
      </c>
      <c r="D76" s="21">
        <v>9.32517857142857</v>
      </c>
      <c r="E76" s="20">
        <f t="shared" si="73"/>
        <v>11.1815161290323</v>
      </c>
      <c r="F76" s="16" t="s">
        <v>73</v>
      </c>
      <c r="G76" s="13">
        <v>3</v>
      </c>
      <c r="H76" s="18">
        <f t="shared" si="57"/>
        <v>9.32517857142857</v>
      </c>
      <c r="I76" s="18">
        <f t="shared" si="58"/>
        <v>282.475178571429</v>
      </c>
      <c r="J76" s="18">
        <f t="shared" si="59"/>
        <v>0.0565290353552768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4"/>
        <v>1.47384112874687</v>
      </c>
      <c r="P76" s="18">
        <f t="shared" si="62"/>
        <v>0.083314817274993</v>
      </c>
      <c r="Q76" s="25">
        <f t="shared" si="63"/>
        <v>0.0216618524914982</v>
      </c>
      <c r="R76" s="18">
        <f t="shared" si="64"/>
        <v>0.1355172</v>
      </c>
      <c r="S76" s="26">
        <f t="shared" si="65"/>
        <v>0.159845779661166</v>
      </c>
      <c r="T76" s="3">
        <v>0.01</v>
      </c>
      <c r="U76" s="27">
        <f t="shared" si="66"/>
        <v>0.00159845779661166</v>
      </c>
      <c r="V76" s="26"/>
      <c r="W76" s="3"/>
      <c r="X76" s="3"/>
      <c r="Y76" s="29"/>
      <c r="Z76" s="3"/>
      <c r="AA76" s="28"/>
      <c r="AB76" s="3"/>
      <c r="AC76" s="3"/>
      <c r="AD76" s="28"/>
      <c r="AE76" s="26">
        <v>0.001</v>
      </c>
      <c r="AF76" s="3">
        <v>0.49</v>
      </c>
      <c r="AG76" s="27">
        <f t="shared" si="67"/>
        <v>0.00049</v>
      </c>
      <c r="AH76" s="36"/>
      <c r="AI76" s="3"/>
      <c r="AJ76" s="27"/>
      <c r="AK76" s="37"/>
      <c r="AL76" s="28"/>
      <c r="AM76" s="28"/>
      <c r="AN76" s="37"/>
      <c r="AO76" s="28"/>
      <c r="AP76" s="27"/>
      <c r="AQ76" s="3">
        <v>0.01</v>
      </c>
      <c r="AR76" s="3">
        <v>0.5</v>
      </c>
      <c r="AS76" s="3">
        <f t="shared" si="68"/>
        <v>0.005</v>
      </c>
      <c r="AT76" s="2">
        <f t="shared" si="69"/>
        <v>0.00708845779661166</v>
      </c>
      <c r="AU76" s="30">
        <f t="shared" si="70"/>
        <v>52.122</v>
      </c>
      <c r="AV76" s="1">
        <f t="shared" si="71"/>
        <v>0.26</v>
      </c>
      <c r="AW76" s="2">
        <f t="shared" si="75"/>
        <v>0.724416666666667</v>
      </c>
      <c r="AX76" s="1">
        <f t="shared" si="72"/>
        <v>466.239875520188</v>
      </c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</row>
    <row r="77" s="1" customFormat="1" spans="1:82">
      <c r="A77" s="13"/>
      <c r="B77" s="13"/>
      <c r="C77" s="16">
        <v>3</v>
      </c>
      <c r="D77" s="21">
        <v>8.61561290322581</v>
      </c>
      <c r="E77" s="20">
        <f t="shared" si="73"/>
        <v>9.32517857142857</v>
      </c>
      <c r="F77" s="16" t="s">
        <v>73</v>
      </c>
      <c r="G77" s="13">
        <v>4</v>
      </c>
      <c r="H77" s="18">
        <f t="shared" si="57"/>
        <v>8.61561290322581</v>
      </c>
      <c r="I77" s="18">
        <f t="shared" si="58"/>
        <v>281.765612903226</v>
      </c>
      <c r="J77" s="18">
        <f t="shared" si="59"/>
        <v>0.0518290259344241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4"/>
        <v>1.91174631147188</v>
      </c>
      <c r="P77" s="18">
        <f t="shared" si="62"/>
        <v>0.0990839491573157</v>
      </c>
      <c r="Q77" s="25">
        <f t="shared" si="63"/>
        <v>0.0257618267809021</v>
      </c>
      <c r="R77" s="18">
        <f t="shared" si="64"/>
        <v>0.1355172</v>
      </c>
      <c r="S77" s="26">
        <f t="shared" si="65"/>
        <v>0.190100052103365</v>
      </c>
      <c r="T77" s="3">
        <v>0.01</v>
      </c>
      <c r="U77" s="27">
        <f t="shared" si="66"/>
        <v>0.00190100052103365</v>
      </c>
      <c r="V77" s="26"/>
      <c r="W77" s="3"/>
      <c r="X77" s="3"/>
      <c r="Y77" s="29"/>
      <c r="Z77" s="3"/>
      <c r="AA77" s="28"/>
      <c r="AB77" s="3"/>
      <c r="AC77" s="3"/>
      <c r="AD77" s="28"/>
      <c r="AE77" s="26">
        <v>0.001</v>
      </c>
      <c r="AF77" s="3">
        <v>0.49</v>
      </c>
      <c r="AG77" s="27">
        <f t="shared" si="67"/>
        <v>0.00049</v>
      </c>
      <c r="AH77" s="36"/>
      <c r="AI77" s="3"/>
      <c r="AJ77" s="27"/>
      <c r="AK77" s="37"/>
      <c r="AL77" s="28"/>
      <c r="AM77" s="28"/>
      <c r="AN77" s="37"/>
      <c r="AO77" s="28"/>
      <c r="AP77" s="27"/>
      <c r="AQ77" s="3">
        <v>0.01</v>
      </c>
      <c r="AR77" s="3">
        <v>0.5</v>
      </c>
      <c r="AS77" s="3">
        <f t="shared" si="68"/>
        <v>0.005</v>
      </c>
      <c r="AT77" s="2">
        <f t="shared" si="69"/>
        <v>0.00739100052103365</v>
      </c>
      <c r="AU77" s="30">
        <f t="shared" si="70"/>
        <v>52.122</v>
      </c>
      <c r="AV77" s="1">
        <f t="shared" si="71"/>
        <v>0.26</v>
      </c>
      <c r="AW77" s="2">
        <f t="shared" si="75"/>
        <v>0.724416666666667</v>
      </c>
      <c r="AX77" s="1">
        <f t="shared" si="72"/>
        <v>486.139476564787</v>
      </c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</row>
    <row r="78" s="1" customFormat="1" spans="1:82">
      <c r="A78" s="13"/>
      <c r="B78" s="13"/>
      <c r="C78" s="16">
        <v>4</v>
      </c>
      <c r="D78" s="21">
        <v>11.7880333333333</v>
      </c>
      <c r="E78" s="20">
        <f t="shared" si="73"/>
        <v>8.61561290322581</v>
      </c>
      <c r="F78" s="16" t="s">
        <v>73</v>
      </c>
      <c r="G78" s="13">
        <v>5</v>
      </c>
      <c r="H78" s="18">
        <f t="shared" si="57"/>
        <v>11.7880333333333</v>
      </c>
      <c r="I78" s="18">
        <f t="shared" si="58"/>
        <v>284.938033333333</v>
      </c>
      <c r="J78" s="18">
        <f t="shared" si="59"/>
        <v>0.076148928054091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1.72202924419884</v>
      </c>
      <c r="O78" s="18">
        <f t="shared" si="74"/>
        <v>0.611853118115728</v>
      </c>
      <c r="P78" s="18">
        <f t="shared" si="62"/>
        <v>0.0465919590710658</v>
      </c>
      <c r="Q78" s="25">
        <f t="shared" si="63"/>
        <v>0.0121139093584771</v>
      </c>
      <c r="R78" s="18">
        <f t="shared" si="64"/>
        <v>0.1355172</v>
      </c>
      <c r="S78" s="26">
        <f t="shared" si="65"/>
        <v>0.0893901981333522</v>
      </c>
      <c r="T78" s="3">
        <v>0.01</v>
      </c>
      <c r="U78" s="27">
        <f t="shared" si="66"/>
        <v>0.000893901981333522</v>
      </c>
      <c r="V78" s="26"/>
      <c r="W78" s="3"/>
      <c r="X78" s="3"/>
      <c r="Y78" s="29"/>
      <c r="Z78" s="3"/>
      <c r="AA78" s="28"/>
      <c r="AB78" s="3"/>
      <c r="AC78" s="3"/>
      <c r="AD78" s="28"/>
      <c r="AE78" s="26">
        <v>0.005</v>
      </c>
      <c r="AF78" s="3">
        <v>0.49</v>
      </c>
      <c r="AG78" s="27">
        <f t="shared" si="67"/>
        <v>0.00245</v>
      </c>
      <c r="AH78" s="36"/>
      <c r="AI78" s="3"/>
      <c r="AJ78" s="27"/>
      <c r="AK78" s="37"/>
      <c r="AL78" s="28"/>
      <c r="AM78" s="28"/>
      <c r="AN78" s="37"/>
      <c r="AO78" s="28"/>
      <c r="AP78" s="27"/>
      <c r="AQ78" s="3">
        <v>0.015</v>
      </c>
      <c r="AR78" s="3">
        <v>0.5</v>
      </c>
      <c r="AS78" s="3">
        <f t="shared" si="68"/>
        <v>0.0075</v>
      </c>
      <c r="AT78" s="2">
        <f t="shared" si="69"/>
        <v>0.0108439019813335</v>
      </c>
      <c r="AU78" s="30">
        <f t="shared" si="70"/>
        <v>52.122</v>
      </c>
      <c r="AV78" s="1">
        <f t="shared" si="71"/>
        <v>0.26</v>
      </c>
      <c r="AW78" s="2">
        <f t="shared" si="75"/>
        <v>0.724416666666667</v>
      </c>
      <c r="AX78" s="1">
        <f t="shared" si="72"/>
        <v>713.25239636001</v>
      </c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</row>
    <row r="79" s="1" customFormat="1" spans="1:82">
      <c r="A79" s="13"/>
      <c r="B79" s="13"/>
      <c r="C79" s="16">
        <v>5</v>
      </c>
      <c r="D79" s="21">
        <v>13.1127419354839</v>
      </c>
      <c r="E79" s="20">
        <f t="shared" si="73"/>
        <v>11.7880333333333</v>
      </c>
      <c r="F79" s="16" t="s">
        <v>75</v>
      </c>
      <c r="G79" s="13">
        <v>6</v>
      </c>
      <c r="H79" s="18">
        <f t="shared" si="57"/>
        <v>13.1127419354839</v>
      </c>
      <c r="I79" s="18">
        <f t="shared" si="58"/>
        <v>286.262741935484</v>
      </c>
      <c r="J79" s="18">
        <f t="shared" si="59"/>
        <v>0.0891948592240274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4"/>
        <v>1.08648115904466</v>
      </c>
      <c r="P79" s="18">
        <f t="shared" si="62"/>
        <v>0.0969085340305468</v>
      </c>
      <c r="Q79" s="25">
        <f t="shared" si="63"/>
        <v>0.0251962188479422</v>
      </c>
      <c r="R79" s="18">
        <f t="shared" si="64"/>
        <v>0.1355172</v>
      </c>
      <c r="S79" s="26">
        <f t="shared" si="65"/>
        <v>0.185926353613727</v>
      </c>
      <c r="T79" s="3">
        <v>0.01</v>
      </c>
      <c r="U79" s="27">
        <f t="shared" si="66"/>
        <v>0.00185926353613727</v>
      </c>
      <c r="V79" s="26"/>
      <c r="W79" s="3"/>
      <c r="X79" s="3"/>
      <c r="Y79" s="29"/>
      <c r="Z79" s="3"/>
      <c r="AA79" s="28"/>
      <c r="AB79" s="3"/>
      <c r="AC79" s="3"/>
      <c r="AD79" s="28"/>
      <c r="AE79" s="26">
        <v>0.005</v>
      </c>
      <c r="AF79" s="3">
        <v>0.49</v>
      </c>
      <c r="AG79" s="27">
        <f t="shared" si="67"/>
        <v>0.00245</v>
      </c>
      <c r="AH79" s="36"/>
      <c r="AI79" s="3"/>
      <c r="AJ79" s="27"/>
      <c r="AK79" s="37"/>
      <c r="AL79" s="28"/>
      <c r="AM79" s="28"/>
      <c r="AN79" s="37"/>
      <c r="AO79" s="28"/>
      <c r="AP79" s="27"/>
      <c r="AQ79" s="3">
        <v>0.015</v>
      </c>
      <c r="AR79" s="3">
        <v>0.5</v>
      </c>
      <c r="AS79" s="3">
        <f t="shared" si="68"/>
        <v>0.0075</v>
      </c>
      <c r="AT79" s="2">
        <f t="shared" si="69"/>
        <v>0.0118092635361373</v>
      </c>
      <c r="AU79" s="30">
        <f t="shared" si="70"/>
        <v>52.122</v>
      </c>
      <c r="AV79" s="1">
        <f t="shared" si="71"/>
        <v>0.26</v>
      </c>
      <c r="AW79" s="2">
        <f t="shared" si="75"/>
        <v>0.724416666666667</v>
      </c>
      <c r="AX79" s="1">
        <f t="shared" si="72"/>
        <v>776.748584678832</v>
      </c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</row>
    <row r="80" s="1" customFormat="1" spans="1:82">
      <c r="A80" s="13"/>
      <c r="B80" s="13"/>
      <c r="C80" s="16">
        <v>6</v>
      </c>
      <c r="D80" s="21">
        <v>17.2876</v>
      </c>
      <c r="E80" s="20">
        <f t="shared" si="73"/>
        <v>13.1127419354839</v>
      </c>
      <c r="F80" s="16" t="s">
        <v>73</v>
      </c>
      <c r="G80" s="13">
        <v>7</v>
      </c>
      <c r="H80" s="18">
        <f t="shared" si="57"/>
        <v>17.2876</v>
      </c>
      <c r="I80" s="18">
        <f t="shared" si="58"/>
        <v>290.4376</v>
      </c>
      <c r="J80" s="18">
        <f t="shared" si="59"/>
        <v>0.145437387734069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4"/>
        <v>1.51079262501412</v>
      </c>
      <c r="P80" s="18">
        <f t="shared" si="62"/>
        <v>0.21972573278995</v>
      </c>
      <c r="Q80" s="25">
        <f t="shared" si="63"/>
        <v>0.057128690525387</v>
      </c>
      <c r="R80" s="18">
        <f t="shared" si="64"/>
        <v>0.1355172</v>
      </c>
      <c r="S80" s="26">
        <f t="shared" si="65"/>
        <v>0.421560440485687</v>
      </c>
      <c r="T80" s="3">
        <v>0.01</v>
      </c>
      <c r="U80" s="27">
        <f t="shared" si="66"/>
        <v>0.00421560440485687</v>
      </c>
      <c r="V80" s="26"/>
      <c r="W80" s="3"/>
      <c r="X80" s="3"/>
      <c r="Y80" s="29"/>
      <c r="Z80" s="3"/>
      <c r="AA80" s="28"/>
      <c r="AB80" s="3"/>
      <c r="AC80" s="3"/>
      <c r="AD80" s="28"/>
      <c r="AE80" s="26">
        <v>0.005</v>
      </c>
      <c r="AF80" s="3">
        <v>0.49</v>
      </c>
      <c r="AG80" s="27">
        <f t="shared" si="67"/>
        <v>0.00245</v>
      </c>
      <c r="AH80" s="36"/>
      <c r="AI80" s="3"/>
      <c r="AJ80" s="27"/>
      <c r="AK80" s="37"/>
      <c r="AL80" s="28"/>
      <c r="AM80" s="28"/>
      <c r="AN80" s="37"/>
      <c r="AO80" s="28"/>
      <c r="AP80" s="27"/>
      <c r="AQ80" s="3">
        <v>0.015</v>
      </c>
      <c r="AR80" s="3">
        <v>0.5</v>
      </c>
      <c r="AS80" s="3">
        <f t="shared" si="68"/>
        <v>0.0075</v>
      </c>
      <c r="AT80" s="2">
        <f t="shared" si="69"/>
        <v>0.0141656044048569</v>
      </c>
      <c r="AU80" s="30">
        <f t="shared" si="70"/>
        <v>52.122</v>
      </c>
      <c r="AV80" s="1">
        <f t="shared" si="71"/>
        <v>0.26</v>
      </c>
      <c r="AW80" s="2">
        <f t="shared" si="75"/>
        <v>0.724416666666667</v>
      </c>
      <c r="AX80" s="1">
        <f t="shared" si="72"/>
        <v>931.735763108547</v>
      </c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</row>
    <row r="81" s="1" customFormat="1" spans="1:82">
      <c r="A81" s="13"/>
      <c r="B81" s="13"/>
      <c r="C81" s="16">
        <v>7</v>
      </c>
      <c r="D81" s="21">
        <v>22.7660967741935</v>
      </c>
      <c r="E81" s="20">
        <f t="shared" si="73"/>
        <v>17.2876</v>
      </c>
      <c r="F81" s="16" t="s">
        <v>73</v>
      </c>
      <c r="G81" s="13">
        <v>8</v>
      </c>
      <c r="H81" s="18">
        <f t="shared" si="57"/>
        <v>22.7660967741935</v>
      </c>
      <c r="I81" s="18">
        <f t="shared" si="58"/>
        <v>295.916096774193</v>
      </c>
      <c r="J81" s="18">
        <f t="shared" si="59"/>
        <v>0.270536902149617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4"/>
        <v>1.81228689222417</v>
      </c>
      <c r="P81" s="18">
        <f t="shared" si="62"/>
        <v>0.490290481628683</v>
      </c>
      <c r="Q81" s="25">
        <f t="shared" si="63"/>
        <v>0.127475525223457</v>
      </c>
      <c r="R81" s="18">
        <f t="shared" si="64"/>
        <v>0.1355172</v>
      </c>
      <c r="S81" s="26">
        <f t="shared" si="65"/>
        <v>0.94065937920395</v>
      </c>
      <c r="T81" s="3">
        <v>0.01</v>
      </c>
      <c r="U81" s="27">
        <f t="shared" si="66"/>
        <v>0.0094065937920395</v>
      </c>
      <c r="V81" s="26"/>
      <c r="W81" s="3"/>
      <c r="X81" s="3"/>
      <c r="Y81" s="29"/>
      <c r="Z81" s="3"/>
      <c r="AA81" s="28"/>
      <c r="AB81" s="3"/>
      <c r="AC81" s="3"/>
      <c r="AD81" s="28"/>
      <c r="AE81" s="26">
        <v>0.005</v>
      </c>
      <c r="AF81" s="3">
        <v>0.49</v>
      </c>
      <c r="AG81" s="27">
        <f t="shared" si="67"/>
        <v>0.00245</v>
      </c>
      <c r="AH81" s="36"/>
      <c r="AI81" s="3"/>
      <c r="AJ81" s="27"/>
      <c r="AK81" s="37"/>
      <c r="AL81" s="28"/>
      <c r="AM81" s="28"/>
      <c r="AN81" s="37"/>
      <c r="AO81" s="28"/>
      <c r="AP81" s="27"/>
      <c r="AQ81" s="3">
        <v>0.015</v>
      </c>
      <c r="AR81" s="3">
        <v>0.5</v>
      </c>
      <c r="AS81" s="3">
        <f t="shared" si="68"/>
        <v>0.0075</v>
      </c>
      <c r="AT81" s="2">
        <f t="shared" si="69"/>
        <v>0.0193565937920395</v>
      </c>
      <c r="AU81" s="30">
        <f t="shared" si="70"/>
        <v>52.122</v>
      </c>
      <c r="AV81" s="1">
        <f t="shared" si="71"/>
        <v>0.26</v>
      </c>
      <c r="AW81" s="2">
        <f t="shared" si="75"/>
        <v>0.724416666666667</v>
      </c>
      <c r="AX81" s="1">
        <f t="shared" si="72"/>
        <v>1273.17057377548</v>
      </c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</row>
    <row r="82" s="1" customFormat="1" spans="1:82">
      <c r="A82" s="13"/>
      <c r="B82" s="13"/>
      <c r="C82" s="16">
        <v>8</v>
      </c>
      <c r="D82" s="21">
        <v>22.3520967741935</v>
      </c>
      <c r="E82" s="20">
        <f t="shared" si="73"/>
        <v>22.7660967741935</v>
      </c>
      <c r="F82" s="16" t="s">
        <v>73</v>
      </c>
      <c r="G82" s="13">
        <v>9</v>
      </c>
      <c r="H82" s="18">
        <f t="shared" si="57"/>
        <v>22.3520967741935</v>
      </c>
      <c r="I82" s="18">
        <f t="shared" si="58"/>
        <v>295.502096774193</v>
      </c>
      <c r="J82" s="18">
        <f t="shared" si="59"/>
        <v>0.258348641031928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4"/>
        <v>1.84321641059548</v>
      </c>
      <c r="P82" s="18">
        <f t="shared" si="62"/>
        <v>0.476192454805091</v>
      </c>
      <c r="Q82" s="25">
        <f t="shared" si="63"/>
        <v>0.123810038249324</v>
      </c>
      <c r="R82" s="18">
        <f t="shared" si="64"/>
        <v>0.1355172</v>
      </c>
      <c r="S82" s="26">
        <f t="shared" si="65"/>
        <v>0.913611248235085</v>
      </c>
      <c r="T82" s="3">
        <v>0.01</v>
      </c>
      <c r="U82" s="27">
        <f t="shared" si="66"/>
        <v>0.00913611248235085</v>
      </c>
      <c r="V82" s="26"/>
      <c r="W82" s="3"/>
      <c r="X82" s="3"/>
      <c r="Y82" s="29"/>
      <c r="Z82" s="3"/>
      <c r="AA82" s="28"/>
      <c r="AB82" s="3"/>
      <c r="AC82" s="3"/>
      <c r="AD82" s="28"/>
      <c r="AE82" s="26">
        <v>0.005</v>
      </c>
      <c r="AF82" s="3">
        <v>0.49</v>
      </c>
      <c r="AG82" s="27">
        <f t="shared" si="67"/>
        <v>0.00245</v>
      </c>
      <c r="AH82" s="36"/>
      <c r="AI82" s="3"/>
      <c r="AJ82" s="27"/>
      <c r="AK82" s="37"/>
      <c r="AL82" s="28"/>
      <c r="AM82" s="28"/>
      <c r="AN82" s="37"/>
      <c r="AO82" s="28"/>
      <c r="AP82" s="27"/>
      <c r="AQ82" s="3">
        <v>0.015</v>
      </c>
      <c r="AR82" s="3">
        <v>0.5</v>
      </c>
      <c r="AS82" s="3">
        <f t="shared" si="68"/>
        <v>0.0075</v>
      </c>
      <c r="AT82" s="2">
        <f t="shared" si="69"/>
        <v>0.0190861124823509</v>
      </c>
      <c r="AU82" s="30">
        <f t="shared" si="70"/>
        <v>52.122</v>
      </c>
      <c r="AV82" s="1">
        <f t="shared" si="71"/>
        <v>0.26</v>
      </c>
      <c r="AW82" s="2">
        <f t="shared" si="75"/>
        <v>0.724416666666667</v>
      </c>
      <c r="AX82" s="1">
        <f t="shared" si="72"/>
        <v>1255.37979674355</v>
      </c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</row>
    <row r="83" s="1" customFormat="1" spans="1:82">
      <c r="A83" s="13"/>
      <c r="B83" s="13"/>
      <c r="C83" s="16">
        <v>9</v>
      </c>
      <c r="D83" s="21">
        <v>21.1617</v>
      </c>
      <c r="E83" s="20">
        <f t="shared" si="73"/>
        <v>22.3520967741935</v>
      </c>
      <c r="F83" s="16" t="s">
        <v>73</v>
      </c>
      <c r="G83" s="13">
        <v>10</v>
      </c>
      <c r="H83" s="18">
        <f t="shared" si="57"/>
        <v>21.1617</v>
      </c>
      <c r="I83" s="18">
        <f t="shared" si="58"/>
        <v>294.3117</v>
      </c>
      <c r="J83" s="18">
        <f t="shared" si="59"/>
        <v>0.226113671067544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4"/>
        <v>1.88824395579039</v>
      </c>
      <c r="P83" s="18">
        <f t="shared" si="62"/>
        <v>0.426957772714867</v>
      </c>
      <c r="Q83" s="25">
        <f t="shared" si="63"/>
        <v>0.111009020905865</v>
      </c>
      <c r="R83" s="18">
        <f t="shared" si="64"/>
        <v>0.1355172</v>
      </c>
      <c r="S83" s="26">
        <f t="shared" si="65"/>
        <v>0.819150786068966</v>
      </c>
      <c r="T83" s="3">
        <v>0.01</v>
      </c>
      <c r="U83" s="27">
        <f t="shared" si="66"/>
        <v>0.00819150786068966</v>
      </c>
      <c r="V83" s="26"/>
      <c r="W83" s="3"/>
      <c r="X83" s="3"/>
      <c r="Y83" s="29"/>
      <c r="Z83" s="3"/>
      <c r="AA83" s="28"/>
      <c r="AB83" s="3"/>
      <c r="AC83" s="3"/>
      <c r="AD83" s="28"/>
      <c r="AE83" s="26">
        <v>0.005</v>
      </c>
      <c r="AF83" s="3">
        <v>0.49</v>
      </c>
      <c r="AG83" s="27">
        <f t="shared" si="67"/>
        <v>0.00245</v>
      </c>
      <c r="AH83" s="36"/>
      <c r="AI83" s="3"/>
      <c r="AJ83" s="27"/>
      <c r="AK83" s="37"/>
      <c r="AL83" s="28"/>
      <c r="AM83" s="28"/>
      <c r="AN83" s="37"/>
      <c r="AO83" s="28"/>
      <c r="AP83" s="27"/>
      <c r="AQ83" s="3">
        <v>0.015</v>
      </c>
      <c r="AR83" s="3">
        <v>0.5</v>
      </c>
      <c r="AS83" s="3">
        <f t="shared" si="68"/>
        <v>0.0075</v>
      </c>
      <c r="AT83" s="2">
        <f t="shared" si="69"/>
        <v>0.0181415078606897</v>
      </c>
      <c r="AU83" s="30">
        <f t="shared" si="70"/>
        <v>52.122</v>
      </c>
      <c r="AV83" s="1">
        <f t="shared" si="71"/>
        <v>0.26</v>
      </c>
      <c r="AW83" s="2">
        <f t="shared" si="75"/>
        <v>0.724416666666667</v>
      </c>
      <c r="AX83" s="1">
        <f t="shared" si="72"/>
        <v>1193.24888564048</v>
      </c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</row>
    <row r="84" s="1" customFormat="1" spans="1:82">
      <c r="A84" s="13"/>
      <c r="B84" s="13"/>
      <c r="C84" s="16">
        <v>10</v>
      </c>
      <c r="D84" s="21">
        <v>20.0796129032258</v>
      </c>
      <c r="E84" s="20">
        <f t="shared" si="73"/>
        <v>21.1617</v>
      </c>
      <c r="F84" s="16" t="s">
        <v>73</v>
      </c>
      <c r="G84" s="13">
        <v>11</v>
      </c>
      <c r="H84" s="18">
        <f t="shared" si="57"/>
        <v>20.0796129032258</v>
      </c>
      <c r="I84" s="18">
        <f t="shared" si="58"/>
        <v>293.229612903226</v>
      </c>
      <c r="J84" s="18">
        <f t="shared" si="59"/>
        <v>0.20012711745102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1.38822187392175</v>
      </c>
      <c r="O84" s="18">
        <f t="shared" si="74"/>
        <v>0.594284309153776</v>
      </c>
      <c r="P84" s="18">
        <f t="shared" si="62"/>
        <v>0.118932405737316</v>
      </c>
      <c r="Q84" s="25">
        <f t="shared" si="63"/>
        <v>0.0309224254917022</v>
      </c>
      <c r="R84" s="18">
        <f t="shared" si="64"/>
        <v>0.1355172</v>
      </c>
      <c r="S84" s="26">
        <f t="shared" si="65"/>
        <v>0.228180817576678</v>
      </c>
      <c r="T84" s="3">
        <v>0.01</v>
      </c>
      <c r="U84" s="27">
        <f t="shared" si="66"/>
        <v>0.00228180817576678</v>
      </c>
      <c r="V84" s="26"/>
      <c r="W84" s="3"/>
      <c r="X84" s="3"/>
      <c r="Y84" s="29"/>
      <c r="Z84" s="3"/>
      <c r="AA84" s="28"/>
      <c r="AB84" s="3"/>
      <c r="AC84" s="3"/>
      <c r="AD84" s="28"/>
      <c r="AE84" s="26">
        <v>0.005</v>
      </c>
      <c r="AF84" s="3">
        <v>0.49</v>
      </c>
      <c r="AG84" s="27">
        <f t="shared" si="67"/>
        <v>0.00245</v>
      </c>
      <c r="AH84" s="36"/>
      <c r="AI84" s="3"/>
      <c r="AJ84" s="27"/>
      <c r="AK84" s="37"/>
      <c r="AL84" s="28"/>
      <c r="AM84" s="28"/>
      <c r="AN84" s="37"/>
      <c r="AO84" s="28"/>
      <c r="AP84" s="27"/>
      <c r="AQ84" s="3">
        <v>0.015</v>
      </c>
      <c r="AR84" s="3">
        <v>0.5</v>
      </c>
      <c r="AS84" s="3">
        <f t="shared" si="68"/>
        <v>0.0075</v>
      </c>
      <c r="AT84" s="2">
        <f t="shared" si="69"/>
        <v>0.0122318081757668</v>
      </c>
      <c r="AU84" s="30">
        <f t="shared" si="70"/>
        <v>52.122</v>
      </c>
      <c r="AV84" s="1">
        <f t="shared" si="71"/>
        <v>0.26</v>
      </c>
      <c r="AW84" s="2">
        <f t="shared" si="75"/>
        <v>0.724416666666667</v>
      </c>
      <c r="AX84" s="1">
        <f t="shared" si="72"/>
        <v>804.541253526597</v>
      </c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</row>
    <row r="85" s="1" customFormat="1" spans="1:51">
      <c r="A85" s="13"/>
      <c r="B85" s="13"/>
      <c r="C85" s="16">
        <v>11</v>
      </c>
      <c r="D85" s="21">
        <v>16.0475</v>
      </c>
      <c r="E85" s="20">
        <f t="shared" si="73"/>
        <v>20.0796129032258</v>
      </c>
      <c r="F85" s="16" t="s">
        <v>75</v>
      </c>
      <c r="G85" s="13">
        <v>12</v>
      </c>
      <c r="H85" s="18">
        <f t="shared" si="57"/>
        <v>16.0475</v>
      </c>
      <c r="I85" s="18">
        <f t="shared" si="58"/>
        <v>289.1975</v>
      </c>
      <c r="J85" s="18">
        <f t="shared" si="59"/>
        <v>0.125963220178504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4"/>
        <v>0.99657190341646</v>
      </c>
      <c r="P85" s="18">
        <f t="shared" si="62"/>
        <v>0.125531406093758</v>
      </c>
      <c r="Q85" s="25">
        <f t="shared" si="63"/>
        <v>0.0326381655843772</v>
      </c>
      <c r="R85" s="18">
        <f t="shared" si="64"/>
        <v>0.1355172</v>
      </c>
      <c r="S85" s="26">
        <f t="shared" si="65"/>
        <v>0.24084149897118</v>
      </c>
      <c r="T85" s="3">
        <v>0.01</v>
      </c>
      <c r="U85" s="27">
        <f t="shared" si="66"/>
        <v>0.0024084149897118</v>
      </c>
      <c r="V85" s="26"/>
      <c r="W85" s="3"/>
      <c r="X85" s="3"/>
      <c r="Y85" s="29"/>
      <c r="Z85" s="3"/>
      <c r="AA85" s="28"/>
      <c r="AB85" s="3"/>
      <c r="AC85" s="3"/>
      <c r="AD85" s="28"/>
      <c r="AE85" s="26">
        <v>0.005</v>
      </c>
      <c r="AF85" s="3">
        <v>0.49</v>
      </c>
      <c r="AG85" s="27">
        <f t="shared" si="67"/>
        <v>0.00245</v>
      </c>
      <c r="AH85" s="36"/>
      <c r="AI85" s="3"/>
      <c r="AJ85" s="27"/>
      <c r="AK85" s="37"/>
      <c r="AL85" s="28"/>
      <c r="AM85" s="28"/>
      <c r="AN85" s="37"/>
      <c r="AO85" s="28"/>
      <c r="AP85" s="27"/>
      <c r="AQ85" s="3">
        <v>0.015</v>
      </c>
      <c r="AR85" s="3">
        <v>0.5</v>
      </c>
      <c r="AS85" s="3">
        <f t="shared" si="68"/>
        <v>0.0075</v>
      </c>
      <c r="AT85" s="2">
        <f t="shared" si="69"/>
        <v>0.0123584149897118</v>
      </c>
      <c r="AU85" s="30">
        <f t="shared" si="70"/>
        <v>52.122</v>
      </c>
      <c r="AV85" s="1">
        <f t="shared" si="71"/>
        <v>0.26</v>
      </c>
      <c r="AW85" s="2">
        <f t="shared" si="75"/>
        <v>0.724416666666667</v>
      </c>
      <c r="AX85" s="1">
        <f t="shared" si="72"/>
        <v>812.86875534257</v>
      </c>
      <c r="AY85" s="1">
        <f>SUM(AX74:AX85)</f>
        <v>9548.87501133296</v>
      </c>
    </row>
    <row r="86" s="1" customFormat="1" spans="1:46">
      <c r="A86" s="13"/>
      <c r="B86" s="13"/>
      <c r="C86" s="16">
        <v>12</v>
      </c>
      <c r="D86" s="21">
        <v>12.6172903225806</v>
      </c>
      <c r="E86" s="20">
        <f t="shared" si="73"/>
        <v>16.0475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4" t="s">
        <v>43</v>
      </c>
      <c r="T88" s="24"/>
      <c r="U88" s="24"/>
      <c r="V88" s="24" t="s">
        <v>44</v>
      </c>
      <c r="W88" s="24"/>
      <c r="X88" s="24"/>
      <c r="Y88" s="24" t="s">
        <v>45</v>
      </c>
      <c r="Z88" s="24"/>
      <c r="AA88" s="24"/>
      <c r="AB88" s="24" t="s">
        <v>46</v>
      </c>
      <c r="AC88" s="24"/>
      <c r="AD88" s="24"/>
      <c r="AE88" s="24" t="s">
        <v>47</v>
      </c>
      <c r="AF88" s="24"/>
      <c r="AG88" s="24"/>
      <c r="AH88" s="24" t="s">
        <v>48</v>
      </c>
      <c r="AI88" s="24"/>
      <c r="AJ88" s="24"/>
      <c r="AK88" s="32" t="s">
        <v>78</v>
      </c>
      <c r="AL88" s="33"/>
      <c r="AM88" s="34"/>
      <c r="AN88" s="33" t="s">
        <v>79</v>
      </c>
      <c r="AO88" s="33"/>
      <c r="AP88" s="34"/>
      <c r="AQ88" s="24" t="s">
        <v>50</v>
      </c>
      <c r="AR88" s="24"/>
      <c r="AS88" s="24"/>
      <c r="AT88" s="2"/>
    </row>
    <row r="89" s="1" customFormat="1" spans="1:53">
      <c r="A89" s="15" t="s">
        <v>80</v>
      </c>
      <c r="B89" s="15"/>
      <c r="C89" s="16" t="s">
        <v>51</v>
      </c>
      <c r="D89" s="16" t="s">
        <v>52</v>
      </c>
      <c r="E89" s="16" t="s">
        <v>53</v>
      </c>
      <c r="F89" s="16" t="s">
        <v>54</v>
      </c>
      <c r="G89" s="13" t="s">
        <v>51</v>
      </c>
      <c r="H89" s="13" t="s">
        <v>53</v>
      </c>
      <c r="I89" s="13" t="s">
        <v>55</v>
      </c>
      <c r="J89" s="13" t="s">
        <v>56</v>
      </c>
      <c r="K89" s="23" t="s">
        <v>57</v>
      </c>
      <c r="L89" s="23" t="s">
        <v>58</v>
      </c>
      <c r="M89" s="13" t="s">
        <v>59</v>
      </c>
      <c r="N89" s="23" t="s">
        <v>60</v>
      </c>
      <c r="O89" s="13" t="s">
        <v>61</v>
      </c>
      <c r="P89" s="13" t="s">
        <v>62</v>
      </c>
      <c r="Q89" s="23" t="s">
        <v>63</v>
      </c>
      <c r="R89" s="23" t="s">
        <v>64</v>
      </c>
      <c r="S89" s="4" t="s">
        <v>65</v>
      </c>
      <c r="T89" s="3" t="s">
        <v>66</v>
      </c>
      <c r="U89" s="3"/>
      <c r="V89" s="4" t="s">
        <v>65</v>
      </c>
      <c r="W89" s="3" t="s">
        <v>66</v>
      </c>
      <c r="X89" s="3"/>
      <c r="Y89" s="4" t="s">
        <v>65</v>
      </c>
      <c r="Z89" s="3" t="s">
        <v>66</v>
      </c>
      <c r="AA89" s="3"/>
      <c r="AB89" s="4" t="s">
        <v>65</v>
      </c>
      <c r="AC89" s="3" t="s">
        <v>66</v>
      </c>
      <c r="AD89" s="3"/>
      <c r="AE89" s="4" t="s">
        <v>65</v>
      </c>
      <c r="AF89" s="3" t="s">
        <v>66</v>
      </c>
      <c r="AG89" s="3"/>
      <c r="AH89" s="4" t="s">
        <v>65</v>
      </c>
      <c r="AI89" s="3" t="s">
        <v>66</v>
      </c>
      <c r="AJ89" s="3"/>
      <c r="AK89" s="4" t="s">
        <v>65</v>
      </c>
      <c r="AL89" s="3" t="s">
        <v>66</v>
      </c>
      <c r="AM89" s="3"/>
      <c r="AN89" s="4" t="s">
        <v>65</v>
      </c>
      <c r="AO89" s="3" t="s">
        <v>66</v>
      </c>
      <c r="AP89" s="3"/>
      <c r="AQ89" s="35" t="s">
        <v>65</v>
      </c>
      <c r="AR89" s="35" t="s">
        <v>66</v>
      </c>
      <c r="AS89" s="35"/>
      <c r="AT89" s="2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5</v>
      </c>
      <c r="E90" s="16"/>
      <c r="F90" s="16"/>
      <c r="G90" s="13">
        <v>1</v>
      </c>
      <c r="H90" s="18">
        <f t="shared" ref="H90:H101" si="76">E91</f>
        <v>5</v>
      </c>
      <c r="I90" s="18">
        <f t="shared" ref="I90:I101" si="77">H90+273.15</f>
        <v>278.15</v>
      </c>
      <c r="J90" s="18">
        <f t="shared" ref="J90:J101" si="78">EXP(($C$16*(I90-$C$14))/($C$17*I90*$C$14))</f>
        <v>0.0330744063381255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0.00941628348446433</v>
      </c>
      <c r="Q90" s="25">
        <f t="shared" ref="Q90:Q101" si="82">P90*$B$76</f>
        <v>0.00244823370596073</v>
      </c>
      <c r="R90" s="18">
        <f t="shared" ref="R90:R101" si="83">L90*$B$76</f>
        <v>0.074022</v>
      </c>
      <c r="S90" s="26">
        <f t="shared" ref="S90:S101" si="84">Q90/R90</f>
        <v>0.0330744063381255</v>
      </c>
      <c r="T90" s="3">
        <v>0.01</v>
      </c>
      <c r="U90" s="27">
        <f t="shared" ref="U90:U101" si="85">S90*T90</f>
        <v>0.000330744063381255</v>
      </c>
      <c r="V90" s="26"/>
      <c r="W90" s="3"/>
      <c r="X90" s="3"/>
      <c r="Y90" s="29"/>
      <c r="Z90" s="3"/>
      <c r="AA90" s="28"/>
      <c r="AB90" s="3"/>
      <c r="AC90" s="3"/>
      <c r="AD90" s="28"/>
      <c r="AE90" s="26">
        <v>0.001</v>
      </c>
      <c r="AF90" s="3">
        <v>0.49</v>
      </c>
      <c r="AG90" s="27">
        <f t="shared" ref="AG90:AG101" si="86">AF90*AE90</f>
        <v>0.00049</v>
      </c>
      <c r="AH90" s="36"/>
      <c r="AI90" s="3"/>
      <c r="AJ90" s="27"/>
      <c r="AK90" s="37"/>
      <c r="AL90" s="28"/>
      <c r="AM90" s="28"/>
      <c r="AN90" s="37"/>
      <c r="AO90" s="28"/>
      <c r="AP90" s="27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0.00582074406338126</v>
      </c>
      <c r="AU90" s="30">
        <f t="shared" ref="AU90:AU101" si="89">$B$90/12</f>
        <v>28.47</v>
      </c>
      <c r="AV90" s="1">
        <f t="shared" ref="AV90:AV101" si="90">$B$76</f>
        <v>0.26</v>
      </c>
      <c r="AW90" s="2">
        <f>$E$9/12</f>
        <v>8.79083333333333</v>
      </c>
      <c r="AX90" s="1">
        <f t="shared" ref="AX90:AX101" si="91">AW90*10000*AV90*0.67*AU90*AT90</f>
        <v>2537.7227205395</v>
      </c>
      <c r="AZ90" s="2">
        <f>$E$10/12</f>
        <v>0.620769543321838</v>
      </c>
      <c r="BA90" s="1">
        <f t="shared" ref="BA90:BA101" si="92">AZ90*10000*AV90*0.67*AU90*AT90</f>
        <v>179.202689275582</v>
      </c>
    </row>
    <row r="91" s="1" customFormat="1" spans="1:53">
      <c r="A91" s="13" t="s">
        <v>74</v>
      </c>
      <c r="B91" s="13">
        <v>1</v>
      </c>
      <c r="C91" s="16">
        <v>1</v>
      </c>
      <c r="D91" s="19">
        <v>11.1815161290323</v>
      </c>
      <c r="E91" s="20">
        <f t="shared" ref="E91:E102" si="93">D90</f>
        <v>5</v>
      </c>
      <c r="F91" s="16" t="s">
        <v>73</v>
      </c>
      <c r="G91" s="13">
        <v>2</v>
      </c>
      <c r="H91" s="18">
        <f t="shared" si="76"/>
        <v>11.1815161290323</v>
      </c>
      <c r="I91" s="18">
        <f t="shared" si="77"/>
        <v>284.331516129032</v>
      </c>
      <c r="J91" s="18">
        <f t="shared" si="78"/>
        <v>0.0707957094853164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4">L91+O90-P90-N91</f>
        <v>0.559983716515536</v>
      </c>
      <c r="P91" s="18">
        <f t="shared" si="81"/>
        <v>0.0396444445109416</v>
      </c>
      <c r="Q91" s="25">
        <f t="shared" si="82"/>
        <v>0.0103075555728448</v>
      </c>
      <c r="R91" s="18">
        <f t="shared" si="83"/>
        <v>0.074022</v>
      </c>
      <c r="S91" s="26">
        <f t="shared" si="84"/>
        <v>0.13924989290812</v>
      </c>
      <c r="T91" s="3">
        <v>0.01</v>
      </c>
      <c r="U91" s="27">
        <f t="shared" si="85"/>
        <v>0.0013924989290812</v>
      </c>
      <c r="V91" s="26"/>
      <c r="W91" s="3"/>
      <c r="X91" s="3"/>
      <c r="Y91" s="29"/>
      <c r="Z91" s="3"/>
      <c r="AA91" s="28"/>
      <c r="AB91" s="3"/>
      <c r="AC91" s="3"/>
      <c r="AD91" s="28"/>
      <c r="AE91" s="26">
        <v>0.001</v>
      </c>
      <c r="AF91" s="3">
        <v>0.49</v>
      </c>
      <c r="AG91" s="27">
        <f t="shared" si="86"/>
        <v>0.00049</v>
      </c>
      <c r="AH91" s="36"/>
      <c r="AI91" s="3"/>
      <c r="AJ91" s="27"/>
      <c r="AK91" s="37"/>
      <c r="AL91" s="28"/>
      <c r="AM91" s="28"/>
      <c r="AN91" s="37"/>
      <c r="AO91" s="28"/>
      <c r="AP91" s="27"/>
      <c r="AQ91" s="3">
        <v>0.01</v>
      </c>
      <c r="AR91" s="3">
        <v>0.5</v>
      </c>
      <c r="AS91" s="3">
        <f t="shared" si="87"/>
        <v>0.005</v>
      </c>
      <c r="AT91" s="2">
        <f t="shared" si="88"/>
        <v>0.0068824989290812</v>
      </c>
      <c r="AU91" s="30">
        <f t="shared" si="89"/>
        <v>28.47</v>
      </c>
      <c r="AV91" s="1">
        <f t="shared" si="90"/>
        <v>0.26</v>
      </c>
      <c r="AW91" s="2">
        <f t="shared" ref="AW91:AW101" si="95">$E$9/12</f>
        <v>8.79083333333333</v>
      </c>
      <c r="AX91" s="1">
        <f t="shared" si="91"/>
        <v>3000.62564445967</v>
      </c>
      <c r="AZ91" s="2">
        <f t="shared" ref="AZ91:AZ101" si="96">$E$10/12</f>
        <v>0.620769543321838</v>
      </c>
      <c r="BA91" s="1">
        <f t="shared" si="92"/>
        <v>211.890834504619</v>
      </c>
    </row>
    <row r="92" s="1" customFormat="1" spans="1:53">
      <c r="A92" s="13" t="s">
        <v>36</v>
      </c>
      <c r="B92" s="13">
        <v>0.33</v>
      </c>
      <c r="C92" s="16">
        <v>2</v>
      </c>
      <c r="D92" s="21">
        <v>9.32517857142857</v>
      </c>
      <c r="E92" s="20">
        <f t="shared" si="93"/>
        <v>11.1815161290323</v>
      </c>
      <c r="F92" s="16" t="s">
        <v>73</v>
      </c>
      <c r="G92" s="13">
        <v>3</v>
      </c>
      <c r="H92" s="18">
        <f t="shared" si="76"/>
        <v>9.32517857142857</v>
      </c>
      <c r="I92" s="18">
        <f t="shared" si="77"/>
        <v>282.475178571429</v>
      </c>
      <c r="J92" s="18">
        <f t="shared" si="78"/>
        <v>0.0565290353552768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4"/>
        <v>0.805039272004594</v>
      </c>
      <c r="P92" s="18">
        <f t="shared" si="81"/>
        <v>0.045508093469534</v>
      </c>
      <c r="Q92" s="25">
        <f t="shared" si="82"/>
        <v>0.0118321043020788</v>
      </c>
      <c r="R92" s="18">
        <f t="shared" si="83"/>
        <v>0.074022</v>
      </c>
      <c r="S92" s="26">
        <f t="shared" si="84"/>
        <v>0.159845779661166</v>
      </c>
      <c r="T92" s="3">
        <v>0.01</v>
      </c>
      <c r="U92" s="27">
        <f t="shared" si="85"/>
        <v>0.00159845779661166</v>
      </c>
      <c r="V92" s="26"/>
      <c r="W92" s="3"/>
      <c r="X92" s="3"/>
      <c r="Y92" s="29"/>
      <c r="Z92" s="3"/>
      <c r="AA92" s="28"/>
      <c r="AB92" s="3"/>
      <c r="AC92" s="3"/>
      <c r="AD92" s="28"/>
      <c r="AE92" s="26">
        <v>0.001</v>
      </c>
      <c r="AF92" s="3">
        <v>0.49</v>
      </c>
      <c r="AG92" s="27">
        <f t="shared" si="86"/>
        <v>0.00049</v>
      </c>
      <c r="AH92" s="36"/>
      <c r="AI92" s="3"/>
      <c r="AJ92" s="27"/>
      <c r="AK92" s="37"/>
      <c r="AL92" s="28"/>
      <c r="AM92" s="28"/>
      <c r="AN92" s="37"/>
      <c r="AO92" s="28"/>
      <c r="AP92" s="27"/>
      <c r="AQ92" s="3">
        <v>0.01</v>
      </c>
      <c r="AR92" s="3">
        <v>0.5</v>
      </c>
      <c r="AS92" s="3">
        <f t="shared" si="87"/>
        <v>0.005</v>
      </c>
      <c r="AT92" s="2">
        <f t="shared" si="88"/>
        <v>0.00708845779661166</v>
      </c>
      <c r="AU92" s="30">
        <f t="shared" si="89"/>
        <v>28.47</v>
      </c>
      <c r="AV92" s="1">
        <f t="shared" si="90"/>
        <v>0.26</v>
      </c>
      <c r="AW92" s="2">
        <f t="shared" si="95"/>
        <v>8.79083333333333</v>
      </c>
      <c r="AX92" s="1">
        <f t="shared" si="91"/>
        <v>3090.41940483418</v>
      </c>
      <c r="AZ92" s="2">
        <f t="shared" si="96"/>
        <v>0.620769543321838</v>
      </c>
      <c r="BA92" s="1">
        <f t="shared" si="92"/>
        <v>218.231670408023</v>
      </c>
    </row>
    <row r="93" s="1" customFormat="1" spans="1:53">
      <c r="A93" s="13"/>
      <c r="B93" s="13"/>
      <c r="C93" s="16">
        <v>3</v>
      </c>
      <c r="D93" s="21">
        <v>8.61561290322581</v>
      </c>
      <c r="E93" s="20">
        <f t="shared" si="93"/>
        <v>9.32517857142857</v>
      </c>
      <c r="F93" s="16" t="s">
        <v>73</v>
      </c>
      <c r="G93" s="13">
        <v>4</v>
      </c>
      <c r="H93" s="18">
        <f t="shared" si="76"/>
        <v>8.61561290322581</v>
      </c>
      <c r="I93" s="18">
        <f t="shared" si="77"/>
        <v>281.765612903226</v>
      </c>
      <c r="J93" s="18">
        <f t="shared" si="78"/>
        <v>0.0518290259344241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4"/>
        <v>1.04423117853506</v>
      </c>
      <c r="P93" s="18">
        <f t="shared" si="81"/>
        <v>0.0541214848338279</v>
      </c>
      <c r="Q93" s="25">
        <f t="shared" si="82"/>
        <v>0.0140715860567952</v>
      </c>
      <c r="R93" s="18">
        <f t="shared" si="83"/>
        <v>0.074022</v>
      </c>
      <c r="S93" s="26">
        <f t="shared" si="84"/>
        <v>0.190100052103364</v>
      </c>
      <c r="T93" s="3">
        <v>0.01</v>
      </c>
      <c r="U93" s="27">
        <f t="shared" si="85"/>
        <v>0.00190100052103364</v>
      </c>
      <c r="V93" s="26"/>
      <c r="W93" s="3"/>
      <c r="X93" s="3"/>
      <c r="Y93" s="29"/>
      <c r="Z93" s="3"/>
      <c r="AA93" s="28"/>
      <c r="AB93" s="3"/>
      <c r="AC93" s="3"/>
      <c r="AD93" s="28"/>
      <c r="AE93" s="26">
        <v>0.001</v>
      </c>
      <c r="AF93" s="3">
        <v>0.49</v>
      </c>
      <c r="AG93" s="27">
        <f t="shared" si="86"/>
        <v>0.00049</v>
      </c>
      <c r="AH93" s="36"/>
      <c r="AI93" s="3"/>
      <c r="AJ93" s="27"/>
      <c r="AK93" s="37"/>
      <c r="AL93" s="28"/>
      <c r="AM93" s="28"/>
      <c r="AN93" s="37"/>
      <c r="AO93" s="28"/>
      <c r="AP93" s="27"/>
      <c r="AQ93" s="3">
        <v>0.01</v>
      </c>
      <c r="AR93" s="3">
        <v>0.5</v>
      </c>
      <c r="AS93" s="3">
        <f t="shared" si="87"/>
        <v>0.005</v>
      </c>
      <c r="AT93" s="2">
        <f t="shared" si="88"/>
        <v>0.00739100052103365</v>
      </c>
      <c r="AU93" s="30">
        <f t="shared" si="89"/>
        <v>28.47</v>
      </c>
      <c r="AV93" s="1">
        <f t="shared" si="90"/>
        <v>0.26</v>
      </c>
      <c r="AW93" s="2">
        <f t="shared" si="95"/>
        <v>8.79083333333333</v>
      </c>
      <c r="AX93" s="1">
        <f t="shared" si="91"/>
        <v>3222.32170758783</v>
      </c>
      <c r="AZ93" s="2">
        <f t="shared" si="96"/>
        <v>0.620769543321838</v>
      </c>
      <c r="BA93" s="1">
        <f t="shared" si="92"/>
        <v>227.546024251247</v>
      </c>
    </row>
    <row r="94" s="1" customFormat="1" spans="1:53">
      <c r="A94" s="13"/>
      <c r="B94" s="13"/>
      <c r="C94" s="16">
        <v>4</v>
      </c>
      <c r="D94" s="21">
        <v>11.7880333333333</v>
      </c>
      <c r="E94" s="20">
        <f t="shared" si="93"/>
        <v>8.61561290322581</v>
      </c>
      <c r="F94" s="16" t="s">
        <v>73</v>
      </c>
      <c r="G94" s="13">
        <v>5</v>
      </c>
      <c r="H94" s="18">
        <f t="shared" si="76"/>
        <v>11.7880333333333</v>
      </c>
      <c r="I94" s="18">
        <f t="shared" si="77"/>
        <v>284.938033333333</v>
      </c>
      <c r="J94" s="18">
        <f t="shared" si="78"/>
        <v>0.076148928054091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0.94060420901617</v>
      </c>
      <c r="O94" s="18">
        <f t="shared" si="94"/>
        <v>0.334205484685062</v>
      </c>
      <c r="P94" s="18">
        <f t="shared" si="81"/>
        <v>0.0254493894085654</v>
      </c>
      <c r="Q94" s="25">
        <f t="shared" si="82"/>
        <v>0.006616841246227</v>
      </c>
      <c r="R94" s="18">
        <f t="shared" si="83"/>
        <v>0.074022</v>
      </c>
      <c r="S94" s="26">
        <f t="shared" si="84"/>
        <v>0.0893901981333522</v>
      </c>
      <c r="T94" s="3">
        <v>0.01</v>
      </c>
      <c r="U94" s="27">
        <f t="shared" si="85"/>
        <v>0.000893901981333522</v>
      </c>
      <c r="V94" s="26"/>
      <c r="W94" s="3"/>
      <c r="X94" s="3"/>
      <c r="Y94" s="29"/>
      <c r="Z94" s="3"/>
      <c r="AA94" s="28"/>
      <c r="AB94" s="3"/>
      <c r="AC94" s="3"/>
      <c r="AD94" s="28"/>
      <c r="AE94" s="26">
        <v>0.005</v>
      </c>
      <c r="AF94" s="3">
        <v>0.49</v>
      </c>
      <c r="AG94" s="27">
        <f t="shared" si="86"/>
        <v>0.00245</v>
      </c>
      <c r="AH94" s="36"/>
      <c r="AI94" s="3"/>
      <c r="AJ94" s="27"/>
      <c r="AK94" s="37"/>
      <c r="AL94" s="28"/>
      <c r="AM94" s="28"/>
      <c r="AN94" s="37"/>
      <c r="AO94" s="28"/>
      <c r="AP94" s="27"/>
      <c r="AQ94" s="3">
        <v>0.015</v>
      </c>
      <c r="AR94" s="3">
        <v>0.5</v>
      </c>
      <c r="AS94" s="3">
        <f t="shared" si="87"/>
        <v>0.0075</v>
      </c>
      <c r="AT94" s="2">
        <f t="shared" si="88"/>
        <v>0.0108439019813335</v>
      </c>
      <c r="AU94" s="30">
        <f t="shared" si="89"/>
        <v>28.47</v>
      </c>
      <c r="AV94" s="1">
        <f t="shared" si="90"/>
        <v>0.26</v>
      </c>
      <c r="AW94" s="2">
        <f t="shared" si="95"/>
        <v>8.79083333333333</v>
      </c>
      <c r="AX94" s="1">
        <f t="shared" si="91"/>
        <v>4727.71455636684</v>
      </c>
      <c r="AZ94" s="2">
        <f t="shared" si="96"/>
        <v>0.620769543321838</v>
      </c>
      <c r="BA94" s="1">
        <f t="shared" si="92"/>
        <v>333.850170379582</v>
      </c>
    </row>
    <row r="95" s="1" customFormat="1" spans="1:53">
      <c r="A95" s="13"/>
      <c r="B95" s="13"/>
      <c r="C95" s="16">
        <v>5</v>
      </c>
      <c r="D95" s="21">
        <v>13.1127419354839</v>
      </c>
      <c r="E95" s="20">
        <f t="shared" si="93"/>
        <v>11.7880333333333</v>
      </c>
      <c r="F95" s="16" t="s">
        <v>75</v>
      </c>
      <c r="G95" s="13">
        <v>6</v>
      </c>
      <c r="H95" s="18">
        <f t="shared" si="76"/>
        <v>13.1127419354839</v>
      </c>
      <c r="I95" s="18">
        <f t="shared" si="77"/>
        <v>286.262741935484</v>
      </c>
      <c r="J95" s="18">
        <f t="shared" si="78"/>
        <v>0.0891948592240274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4"/>
        <v>0.593456095276496</v>
      </c>
      <c r="P95" s="18">
        <f t="shared" si="81"/>
        <v>0.0529332328738281</v>
      </c>
      <c r="Q95" s="25">
        <f t="shared" si="82"/>
        <v>0.0137626405471953</v>
      </c>
      <c r="R95" s="18">
        <f t="shared" si="83"/>
        <v>0.074022</v>
      </c>
      <c r="S95" s="26">
        <f t="shared" si="84"/>
        <v>0.185926353613727</v>
      </c>
      <c r="T95" s="3">
        <v>0.01</v>
      </c>
      <c r="U95" s="27">
        <f t="shared" si="85"/>
        <v>0.00185926353613727</v>
      </c>
      <c r="V95" s="26"/>
      <c r="W95" s="3"/>
      <c r="X95" s="3"/>
      <c r="Y95" s="29"/>
      <c r="Z95" s="3"/>
      <c r="AA95" s="28"/>
      <c r="AB95" s="3"/>
      <c r="AC95" s="3"/>
      <c r="AD95" s="28"/>
      <c r="AE95" s="26">
        <v>0.005</v>
      </c>
      <c r="AF95" s="3">
        <v>0.49</v>
      </c>
      <c r="AG95" s="27">
        <f t="shared" si="86"/>
        <v>0.00245</v>
      </c>
      <c r="AH95" s="36"/>
      <c r="AI95" s="3"/>
      <c r="AJ95" s="27"/>
      <c r="AK95" s="37"/>
      <c r="AL95" s="28"/>
      <c r="AM95" s="28"/>
      <c r="AN95" s="37"/>
      <c r="AO95" s="28"/>
      <c r="AP95" s="27"/>
      <c r="AQ95" s="3">
        <v>0.015</v>
      </c>
      <c r="AR95" s="3">
        <v>0.5</v>
      </c>
      <c r="AS95" s="3">
        <f t="shared" si="87"/>
        <v>0.0075</v>
      </c>
      <c r="AT95" s="2">
        <f t="shared" si="88"/>
        <v>0.0118092635361373</v>
      </c>
      <c r="AU95" s="30">
        <f t="shared" si="89"/>
        <v>28.47</v>
      </c>
      <c r="AV95" s="1">
        <f t="shared" si="90"/>
        <v>0.26</v>
      </c>
      <c r="AW95" s="2">
        <f t="shared" si="95"/>
        <v>8.79083333333333</v>
      </c>
      <c r="AX95" s="1">
        <f t="shared" si="91"/>
        <v>5148.5920119782</v>
      </c>
      <c r="AZ95" s="2">
        <f t="shared" si="96"/>
        <v>0.620769543321838</v>
      </c>
      <c r="BA95" s="1">
        <f t="shared" si="92"/>
        <v>363.570663990084</v>
      </c>
    </row>
    <row r="96" s="1" customFormat="1" spans="1:53">
      <c r="A96" s="13"/>
      <c r="B96" s="13"/>
      <c r="C96" s="16">
        <v>6</v>
      </c>
      <c r="D96" s="21">
        <v>17.2876</v>
      </c>
      <c r="E96" s="20">
        <f t="shared" si="93"/>
        <v>13.1127419354839</v>
      </c>
      <c r="F96" s="16" t="s">
        <v>73</v>
      </c>
      <c r="G96" s="13">
        <v>7</v>
      </c>
      <c r="H96" s="18">
        <f t="shared" si="76"/>
        <v>17.2876</v>
      </c>
      <c r="I96" s="18">
        <f t="shared" si="77"/>
        <v>290.4376</v>
      </c>
      <c r="J96" s="18">
        <f t="shared" si="78"/>
        <v>0.145437387734069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4"/>
        <v>0.825222862402668</v>
      </c>
      <c r="P96" s="18">
        <f t="shared" si="81"/>
        <v>0.120018257406275</v>
      </c>
      <c r="Q96" s="25">
        <f t="shared" si="82"/>
        <v>0.0312047469256315</v>
      </c>
      <c r="R96" s="18">
        <f t="shared" si="83"/>
        <v>0.074022</v>
      </c>
      <c r="S96" s="26">
        <f t="shared" si="84"/>
        <v>0.421560440485687</v>
      </c>
      <c r="T96" s="3">
        <v>0.01</v>
      </c>
      <c r="U96" s="27">
        <f t="shared" si="85"/>
        <v>0.00421560440485687</v>
      </c>
      <c r="V96" s="26"/>
      <c r="W96" s="3"/>
      <c r="X96" s="3"/>
      <c r="Y96" s="29"/>
      <c r="Z96" s="3"/>
      <c r="AA96" s="28"/>
      <c r="AB96" s="3"/>
      <c r="AC96" s="3"/>
      <c r="AD96" s="28"/>
      <c r="AE96" s="26">
        <v>0.005</v>
      </c>
      <c r="AF96" s="3">
        <v>0.49</v>
      </c>
      <c r="AG96" s="27">
        <f t="shared" si="86"/>
        <v>0.00245</v>
      </c>
      <c r="AH96" s="36"/>
      <c r="AI96" s="3"/>
      <c r="AJ96" s="27"/>
      <c r="AK96" s="37"/>
      <c r="AL96" s="28"/>
      <c r="AM96" s="28"/>
      <c r="AN96" s="37"/>
      <c r="AO96" s="28"/>
      <c r="AP96" s="27"/>
      <c r="AQ96" s="3">
        <v>0.015</v>
      </c>
      <c r="AR96" s="3">
        <v>0.5</v>
      </c>
      <c r="AS96" s="3">
        <f t="shared" si="87"/>
        <v>0.0075</v>
      </c>
      <c r="AT96" s="2">
        <f t="shared" si="88"/>
        <v>0.0141656044048569</v>
      </c>
      <c r="AU96" s="30">
        <f t="shared" si="89"/>
        <v>28.47</v>
      </c>
      <c r="AV96" s="1">
        <f t="shared" si="90"/>
        <v>0.26</v>
      </c>
      <c r="AW96" s="2">
        <f t="shared" si="95"/>
        <v>8.79083333333333</v>
      </c>
      <c r="AX96" s="1">
        <f t="shared" si="91"/>
        <v>6175.90736801739</v>
      </c>
      <c r="AZ96" s="2">
        <f t="shared" si="96"/>
        <v>0.620769543321838</v>
      </c>
      <c r="BA96" s="1">
        <f t="shared" si="92"/>
        <v>436.11510434454</v>
      </c>
    </row>
    <row r="97" s="1" customFormat="1" spans="1:53">
      <c r="A97" s="13"/>
      <c r="B97" s="13"/>
      <c r="C97" s="16">
        <v>7</v>
      </c>
      <c r="D97" s="21">
        <v>22.7660967741935</v>
      </c>
      <c r="E97" s="20">
        <f t="shared" si="93"/>
        <v>17.2876</v>
      </c>
      <c r="F97" s="16" t="s">
        <v>73</v>
      </c>
      <c r="G97" s="13">
        <v>8</v>
      </c>
      <c r="H97" s="18">
        <f t="shared" si="76"/>
        <v>22.7660967741935</v>
      </c>
      <c r="I97" s="18">
        <f t="shared" si="77"/>
        <v>295.916096774193</v>
      </c>
      <c r="J97" s="18">
        <f t="shared" si="78"/>
        <v>0.270536902149617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4"/>
        <v>0.989904604996393</v>
      </c>
      <c r="P97" s="18">
        <f t="shared" si="81"/>
        <v>0.267805725259364</v>
      </c>
      <c r="Q97" s="25">
        <f t="shared" si="82"/>
        <v>0.0696294885674348</v>
      </c>
      <c r="R97" s="18">
        <f t="shared" si="83"/>
        <v>0.074022</v>
      </c>
      <c r="S97" s="26">
        <f t="shared" si="84"/>
        <v>0.94065937920395</v>
      </c>
      <c r="T97" s="3">
        <v>0.01</v>
      </c>
      <c r="U97" s="27">
        <f t="shared" si="85"/>
        <v>0.0094065937920395</v>
      </c>
      <c r="V97" s="26"/>
      <c r="W97" s="3"/>
      <c r="X97" s="3"/>
      <c r="Y97" s="29"/>
      <c r="Z97" s="3"/>
      <c r="AA97" s="28"/>
      <c r="AB97" s="3"/>
      <c r="AC97" s="3"/>
      <c r="AD97" s="28"/>
      <c r="AE97" s="26">
        <v>0.005</v>
      </c>
      <c r="AF97" s="3">
        <v>0.49</v>
      </c>
      <c r="AG97" s="27">
        <f t="shared" si="86"/>
        <v>0.00245</v>
      </c>
      <c r="AH97" s="36"/>
      <c r="AI97" s="3"/>
      <c r="AJ97" s="27"/>
      <c r="AK97" s="37"/>
      <c r="AL97" s="28"/>
      <c r="AM97" s="28"/>
      <c r="AN97" s="37"/>
      <c r="AO97" s="28"/>
      <c r="AP97" s="27"/>
      <c r="AQ97" s="3">
        <v>0.015</v>
      </c>
      <c r="AR97" s="3">
        <v>0.5</v>
      </c>
      <c r="AS97" s="3">
        <f t="shared" si="87"/>
        <v>0.0075</v>
      </c>
      <c r="AT97" s="2">
        <f t="shared" si="88"/>
        <v>0.0193565937920395</v>
      </c>
      <c r="AU97" s="30">
        <f t="shared" si="89"/>
        <v>28.47</v>
      </c>
      <c r="AV97" s="1">
        <f t="shared" si="90"/>
        <v>0.26</v>
      </c>
      <c r="AW97" s="2">
        <f t="shared" si="95"/>
        <v>8.79083333333333</v>
      </c>
      <c r="AX97" s="1">
        <f t="shared" si="91"/>
        <v>8439.07021566894</v>
      </c>
      <c r="AZ97" s="2">
        <f t="shared" si="96"/>
        <v>0.620769543321838</v>
      </c>
      <c r="BA97" s="1">
        <f t="shared" si="92"/>
        <v>595.92959679686</v>
      </c>
    </row>
    <row r="98" s="1" customFormat="1" spans="1:53">
      <c r="A98" s="13"/>
      <c r="B98" s="13"/>
      <c r="C98" s="16">
        <v>8</v>
      </c>
      <c r="D98" s="21">
        <v>22.3520967741935</v>
      </c>
      <c r="E98" s="20">
        <f t="shared" si="93"/>
        <v>22.7660967741935</v>
      </c>
      <c r="F98" s="16" t="s">
        <v>73</v>
      </c>
      <c r="G98" s="13">
        <v>9</v>
      </c>
      <c r="H98" s="18">
        <f t="shared" si="76"/>
        <v>22.3520967741935</v>
      </c>
      <c r="I98" s="18">
        <f t="shared" si="77"/>
        <v>295.502096774193</v>
      </c>
      <c r="J98" s="18">
        <f t="shared" si="78"/>
        <v>0.258348641031928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4"/>
        <v>1.00679887973703</v>
      </c>
      <c r="P98" s="18">
        <f t="shared" si="81"/>
        <v>0.260105122372529</v>
      </c>
      <c r="Q98" s="25">
        <f t="shared" si="82"/>
        <v>0.0676273318168575</v>
      </c>
      <c r="R98" s="18">
        <f t="shared" si="83"/>
        <v>0.074022</v>
      </c>
      <c r="S98" s="26">
        <f t="shared" si="84"/>
        <v>0.913611248235086</v>
      </c>
      <c r="T98" s="3">
        <v>0.01</v>
      </c>
      <c r="U98" s="27">
        <f t="shared" si="85"/>
        <v>0.00913611248235086</v>
      </c>
      <c r="V98" s="26"/>
      <c r="W98" s="3"/>
      <c r="X98" s="3"/>
      <c r="Y98" s="29"/>
      <c r="Z98" s="3"/>
      <c r="AA98" s="28"/>
      <c r="AB98" s="3"/>
      <c r="AC98" s="3"/>
      <c r="AD98" s="28"/>
      <c r="AE98" s="26">
        <v>0.005</v>
      </c>
      <c r="AF98" s="3">
        <v>0.49</v>
      </c>
      <c r="AG98" s="27">
        <f t="shared" si="86"/>
        <v>0.00245</v>
      </c>
      <c r="AH98" s="36"/>
      <c r="AI98" s="3"/>
      <c r="AJ98" s="27"/>
      <c r="AK98" s="37"/>
      <c r="AL98" s="28"/>
      <c r="AM98" s="28"/>
      <c r="AN98" s="37"/>
      <c r="AO98" s="28"/>
      <c r="AP98" s="27"/>
      <c r="AQ98" s="3">
        <v>0.015</v>
      </c>
      <c r="AR98" s="3">
        <v>0.5</v>
      </c>
      <c r="AS98" s="3">
        <f t="shared" si="87"/>
        <v>0.0075</v>
      </c>
      <c r="AT98" s="2">
        <f t="shared" si="88"/>
        <v>0.0190861124823509</v>
      </c>
      <c r="AU98" s="30">
        <f t="shared" si="89"/>
        <v>28.47</v>
      </c>
      <c r="AV98" s="1">
        <f t="shared" si="90"/>
        <v>0.26</v>
      </c>
      <c r="AW98" s="2">
        <f t="shared" si="95"/>
        <v>8.79083333333333</v>
      </c>
      <c r="AX98" s="1">
        <f t="shared" si="91"/>
        <v>8321.14601944867</v>
      </c>
      <c r="AZ98" s="2">
        <f t="shared" si="96"/>
        <v>0.620769543321838</v>
      </c>
      <c r="BA98" s="1">
        <f t="shared" si="92"/>
        <v>587.602314654372</v>
      </c>
    </row>
    <row r="99" s="1" customFormat="1" spans="1:53">
      <c r="A99" s="13"/>
      <c r="B99" s="13"/>
      <c r="C99" s="16">
        <v>9</v>
      </c>
      <c r="D99" s="21">
        <v>21.1617</v>
      </c>
      <c r="E99" s="20">
        <f t="shared" si="93"/>
        <v>22.3520967741935</v>
      </c>
      <c r="F99" s="16" t="s">
        <v>73</v>
      </c>
      <c r="G99" s="13">
        <v>10</v>
      </c>
      <c r="H99" s="18">
        <f t="shared" si="76"/>
        <v>21.1617</v>
      </c>
      <c r="I99" s="18">
        <f t="shared" si="77"/>
        <v>294.3117</v>
      </c>
      <c r="J99" s="18">
        <f t="shared" si="78"/>
        <v>0.226113671067544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4"/>
        <v>1.0313937573645</v>
      </c>
      <c r="P99" s="18">
        <f t="shared" si="81"/>
        <v>0.233212228793835</v>
      </c>
      <c r="Q99" s="25">
        <f t="shared" si="82"/>
        <v>0.060635179486397</v>
      </c>
      <c r="R99" s="18">
        <f t="shared" si="83"/>
        <v>0.074022</v>
      </c>
      <c r="S99" s="26">
        <f t="shared" si="84"/>
        <v>0.819150786068967</v>
      </c>
      <c r="T99" s="3">
        <v>0.01</v>
      </c>
      <c r="U99" s="27">
        <f t="shared" si="85"/>
        <v>0.00819150786068967</v>
      </c>
      <c r="V99" s="26"/>
      <c r="W99" s="3"/>
      <c r="X99" s="3"/>
      <c r="Y99" s="29"/>
      <c r="Z99" s="3"/>
      <c r="AA99" s="28"/>
      <c r="AB99" s="3"/>
      <c r="AC99" s="3"/>
      <c r="AD99" s="28"/>
      <c r="AE99" s="26">
        <v>0.005</v>
      </c>
      <c r="AF99" s="3">
        <v>0.49</v>
      </c>
      <c r="AG99" s="27">
        <f t="shared" si="86"/>
        <v>0.00245</v>
      </c>
      <c r="AH99" s="36"/>
      <c r="AI99" s="3"/>
      <c r="AJ99" s="27"/>
      <c r="AK99" s="37"/>
      <c r="AL99" s="28"/>
      <c r="AM99" s="28"/>
      <c r="AN99" s="37"/>
      <c r="AO99" s="28"/>
      <c r="AP99" s="27"/>
      <c r="AQ99" s="3">
        <v>0.015</v>
      </c>
      <c r="AR99" s="3">
        <v>0.5</v>
      </c>
      <c r="AS99" s="3">
        <f t="shared" si="87"/>
        <v>0.0075</v>
      </c>
      <c r="AT99" s="2">
        <f t="shared" si="88"/>
        <v>0.0181415078606897</v>
      </c>
      <c r="AU99" s="30">
        <f t="shared" si="89"/>
        <v>28.47</v>
      </c>
      <c r="AV99" s="1">
        <f t="shared" si="90"/>
        <v>0.26</v>
      </c>
      <c r="AW99" s="2">
        <f t="shared" si="95"/>
        <v>8.79083333333333</v>
      </c>
      <c r="AX99" s="1">
        <f t="shared" si="91"/>
        <v>7909.31815273368</v>
      </c>
      <c r="AZ99" s="2">
        <f t="shared" si="96"/>
        <v>0.620769543321838</v>
      </c>
      <c r="BA99" s="1">
        <f t="shared" si="92"/>
        <v>558.52086275396</v>
      </c>
    </row>
    <row r="100" s="1" customFormat="1" spans="1:53">
      <c r="A100" s="13"/>
      <c r="B100" s="13"/>
      <c r="C100" s="16">
        <v>10</v>
      </c>
      <c r="D100" s="21">
        <v>20.0796129032258</v>
      </c>
      <c r="E100" s="20">
        <f t="shared" si="93"/>
        <v>21.1617</v>
      </c>
      <c r="F100" s="16" t="s">
        <v>73</v>
      </c>
      <c r="G100" s="13">
        <v>11</v>
      </c>
      <c r="H100" s="18">
        <f t="shared" si="76"/>
        <v>20.0796129032258</v>
      </c>
      <c r="I100" s="18">
        <f t="shared" si="77"/>
        <v>293.229612903226</v>
      </c>
      <c r="J100" s="18">
        <f t="shared" si="78"/>
        <v>0.20012711745102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0.758272452142132</v>
      </c>
      <c r="O100" s="18">
        <f t="shared" si="94"/>
        <v>0.324609076428533</v>
      </c>
      <c r="P100" s="18">
        <f t="shared" si="81"/>
        <v>0.0649630787640802</v>
      </c>
      <c r="Q100" s="25">
        <f t="shared" si="82"/>
        <v>0.0168904004786609</v>
      </c>
      <c r="R100" s="18">
        <f t="shared" si="83"/>
        <v>0.074022</v>
      </c>
      <c r="S100" s="26">
        <f t="shared" si="84"/>
        <v>0.228180817576678</v>
      </c>
      <c r="T100" s="3">
        <v>0.01</v>
      </c>
      <c r="U100" s="27">
        <f t="shared" si="85"/>
        <v>0.00228180817576678</v>
      </c>
      <c r="V100" s="26"/>
      <c r="W100" s="3"/>
      <c r="X100" s="3"/>
      <c r="Y100" s="29"/>
      <c r="Z100" s="3"/>
      <c r="AA100" s="28"/>
      <c r="AB100" s="3"/>
      <c r="AC100" s="3"/>
      <c r="AD100" s="28"/>
      <c r="AE100" s="26">
        <v>0.005</v>
      </c>
      <c r="AF100" s="3">
        <v>0.49</v>
      </c>
      <c r="AG100" s="27">
        <f t="shared" si="86"/>
        <v>0.00245</v>
      </c>
      <c r="AH100" s="36"/>
      <c r="AI100" s="3"/>
      <c r="AJ100" s="27"/>
      <c r="AK100" s="37"/>
      <c r="AL100" s="28"/>
      <c r="AM100" s="28"/>
      <c r="AN100" s="37"/>
      <c r="AO100" s="28"/>
      <c r="AP100" s="27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0.0122318081757668</v>
      </c>
      <c r="AU100" s="30">
        <f t="shared" si="89"/>
        <v>28.47</v>
      </c>
      <c r="AV100" s="1">
        <f t="shared" si="90"/>
        <v>0.26</v>
      </c>
      <c r="AW100" s="2">
        <f t="shared" si="95"/>
        <v>8.79083333333333</v>
      </c>
      <c r="AX100" s="1">
        <f t="shared" si="91"/>
        <v>5332.81264094828</v>
      </c>
      <c r="AZ100" s="2">
        <f t="shared" si="96"/>
        <v>0.620769543321838</v>
      </c>
      <c r="BA100" s="1">
        <f t="shared" si="92"/>
        <v>376.579505288735</v>
      </c>
    </row>
    <row r="101" s="1" customFormat="1" spans="1:54">
      <c r="A101" s="13"/>
      <c r="B101" s="13"/>
      <c r="C101" s="16">
        <v>11</v>
      </c>
      <c r="D101" s="21">
        <v>16.0475</v>
      </c>
      <c r="E101" s="20">
        <f t="shared" si="93"/>
        <v>20.0796129032258</v>
      </c>
      <c r="F101" s="16" t="s">
        <v>75</v>
      </c>
      <c r="G101" s="13">
        <v>12</v>
      </c>
      <c r="H101" s="18">
        <f t="shared" si="76"/>
        <v>16.0475</v>
      </c>
      <c r="I101" s="18">
        <f t="shared" si="77"/>
        <v>289.1975</v>
      </c>
      <c r="J101" s="18">
        <f t="shared" si="78"/>
        <v>0.125963220178504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4"/>
        <v>0.544345997664453</v>
      </c>
      <c r="P101" s="18">
        <f t="shared" si="81"/>
        <v>0.0685675747570949</v>
      </c>
      <c r="Q101" s="25">
        <f t="shared" si="82"/>
        <v>0.0178275694368447</v>
      </c>
      <c r="R101" s="18">
        <f t="shared" si="83"/>
        <v>0.074022</v>
      </c>
      <c r="S101" s="26">
        <f t="shared" si="84"/>
        <v>0.24084149897118</v>
      </c>
      <c r="T101" s="3">
        <v>0.01</v>
      </c>
      <c r="U101" s="27">
        <f t="shared" si="85"/>
        <v>0.0024084149897118</v>
      </c>
      <c r="V101" s="26"/>
      <c r="W101" s="3"/>
      <c r="X101" s="3"/>
      <c r="Y101" s="29"/>
      <c r="Z101" s="3"/>
      <c r="AA101" s="28"/>
      <c r="AB101" s="3"/>
      <c r="AC101" s="3"/>
      <c r="AD101" s="28"/>
      <c r="AE101" s="26">
        <v>0.005</v>
      </c>
      <c r="AF101" s="3">
        <v>0.49</v>
      </c>
      <c r="AG101" s="27">
        <f t="shared" si="86"/>
        <v>0.00245</v>
      </c>
      <c r="AH101" s="36"/>
      <c r="AI101" s="3"/>
      <c r="AJ101" s="27"/>
      <c r="AK101" s="37"/>
      <c r="AL101" s="28"/>
      <c r="AM101" s="28"/>
      <c r="AN101" s="37"/>
      <c r="AO101" s="28"/>
      <c r="AP101" s="27"/>
      <c r="AQ101" s="3">
        <v>0.015</v>
      </c>
      <c r="AR101" s="3">
        <v>0.5</v>
      </c>
      <c r="AS101" s="3">
        <f t="shared" si="87"/>
        <v>0.0075</v>
      </c>
      <c r="AT101" s="2">
        <f t="shared" si="88"/>
        <v>0.0123584149897118</v>
      </c>
      <c r="AU101" s="30">
        <f t="shared" si="89"/>
        <v>28.47</v>
      </c>
      <c r="AV101" s="1">
        <f t="shared" si="90"/>
        <v>0.26</v>
      </c>
      <c r="AW101" s="2">
        <f t="shared" si="95"/>
        <v>8.79083333333333</v>
      </c>
      <c r="AX101" s="1">
        <f t="shared" si="91"/>
        <v>5388.01056492928</v>
      </c>
      <c r="AY101" s="1">
        <f>SUM(AX90:AX101)</f>
        <v>63293.6610075124</v>
      </c>
      <c r="AZ101" s="2">
        <f t="shared" si="96"/>
        <v>0.620769543321838</v>
      </c>
      <c r="BA101" s="1">
        <f t="shared" si="92"/>
        <v>380.477337128189</v>
      </c>
      <c r="BB101" s="1">
        <f>SUM(BA90:BA101)</f>
        <v>4469.51677377579</v>
      </c>
    </row>
    <row r="102" s="1" customFormat="1" spans="1:46">
      <c r="A102" s="13"/>
      <c r="B102" s="13"/>
      <c r="C102" s="16">
        <v>12</v>
      </c>
      <c r="D102" s="21">
        <v>12.6172903225806</v>
      </c>
      <c r="E102" s="20">
        <f t="shared" si="93"/>
        <v>16.0475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2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workbookViewId="0">
      <pane xSplit="4" topLeftCell="E1" activePane="topRight" state="frozen"/>
      <selection/>
      <selection pane="topRight" activeCell="AT27" sqref="AT27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H1" s="1" t="s">
        <v>36</v>
      </c>
      <c r="M1" s="2"/>
    </row>
    <row r="2" s="1" customFormat="1" spans="1:13">
      <c r="A2" s="4" t="s">
        <v>4</v>
      </c>
      <c r="B2" s="5" t="s">
        <v>5</v>
      </c>
      <c r="C2" s="3"/>
      <c r="D2" s="3"/>
      <c r="E2" s="6">
        <v>618.51524908644</v>
      </c>
      <c r="F2" s="3">
        <v>769.42</v>
      </c>
      <c r="G2" s="22">
        <f>(F2+F3+F4)/3</f>
        <v>1205.71666666667</v>
      </c>
      <c r="H2" s="1">
        <v>0.18</v>
      </c>
      <c r="I2" s="22">
        <f>(H3+H2+H4)/3</f>
        <v>0.136666666666667</v>
      </c>
      <c r="M2" s="2"/>
    </row>
    <row r="3" s="1" customFormat="1" spans="1:13">
      <c r="A3" s="4"/>
      <c r="B3" s="5" t="s">
        <v>6</v>
      </c>
      <c r="C3" s="3"/>
      <c r="D3" s="3"/>
      <c r="E3" s="8"/>
      <c r="F3" s="3">
        <v>1192.09</v>
      </c>
      <c r="G3" s="22"/>
      <c r="H3" s="1">
        <v>0.13</v>
      </c>
      <c r="I3" s="22"/>
      <c r="M3" s="2"/>
    </row>
    <row r="4" s="1" customFormat="1" spans="1:13">
      <c r="A4" s="4"/>
      <c r="B4" s="5" t="s">
        <v>7</v>
      </c>
      <c r="C4" s="3"/>
      <c r="D4" s="3"/>
      <c r="E4" s="10"/>
      <c r="F4" s="3">
        <v>1655.64</v>
      </c>
      <c r="G4" s="22"/>
      <c r="H4" s="1">
        <v>0.1</v>
      </c>
      <c r="I4" s="22"/>
      <c r="M4" s="2"/>
    </row>
    <row r="5" s="1" customFormat="1" spans="1:13">
      <c r="A5" s="4" t="s">
        <v>8</v>
      </c>
      <c r="B5" s="5" t="s">
        <v>9</v>
      </c>
      <c r="C5" s="3"/>
      <c r="D5" s="3"/>
      <c r="E5" s="6">
        <v>1046.26356164384</v>
      </c>
      <c r="F5" s="3">
        <v>91.104</v>
      </c>
      <c r="G5" s="22">
        <f>(F5+F6)/2</f>
        <v>92.50925</v>
      </c>
      <c r="H5" s="1">
        <v>0.13</v>
      </c>
      <c r="I5" s="22">
        <f>(H5+H6)/2</f>
        <v>0.16</v>
      </c>
      <c r="M5" s="2"/>
    </row>
    <row r="6" s="1" customFormat="1" spans="1:13">
      <c r="A6" s="4"/>
      <c r="B6" s="5" t="s">
        <v>10</v>
      </c>
      <c r="C6" s="3"/>
      <c r="D6" s="3"/>
      <c r="E6" s="10"/>
      <c r="F6" s="3">
        <v>93.9145</v>
      </c>
      <c r="G6" s="22"/>
      <c r="H6" s="1">
        <v>0.19</v>
      </c>
      <c r="I6" s="22"/>
      <c r="M6" s="2"/>
    </row>
    <row r="7" s="1" customFormat="1" spans="1:13">
      <c r="A7" s="4" t="s">
        <v>11</v>
      </c>
      <c r="B7" s="5"/>
      <c r="C7" s="3"/>
      <c r="D7" s="3"/>
      <c r="E7" s="12">
        <v>2258.47025410934</v>
      </c>
      <c r="F7" s="3">
        <v>122.786</v>
      </c>
      <c r="H7" s="1">
        <v>0.29</v>
      </c>
      <c r="M7" s="2"/>
    </row>
    <row r="8" s="1" customFormat="1" spans="1:13">
      <c r="A8" s="4" t="s">
        <v>12</v>
      </c>
      <c r="B8" s="5"/>
      <c r="C8" s="3"/>
      <c r="D8" s="3"/>
      <c r="E8" s="12">
        <v>1.09615858863274</v>
      </c>
      <c r="F8" s="3">
        <v>625.464</v>
      </c>
      <c r="H8" s="1">
        <v>0.26</v>
      </c>
      <c r="M8" s="2"/>
    </row>
    <row r="9" s="1" customFormat="1" spans="1:13">
      <c r="A9" s="4" t="s">
        <v>13</v>
      </c>
      <c r="B9" s="5"/>
      <c r="C9" s="3"/>
      <c r="D9" s="3"/>
      <c r="E9" s="12">
        <v>0.932928148293087</v>
      </c>
      <c r="F9" s="3">
        <v>341.64</v>
      </c>
      <c r="H9" s="1">
        <v>0.26</v>
      </c>
      <c r="M9" s="2"/>
    </row>
    <row r="10" s="1" customFormat="1" spans="1:13">
      <c r="A10" s="4" t="s">
        <v>14</v>
      </c>
      <c r="B10" s="5"/>
      <c r="C10" s="3"/>
      <c r="D10" s="3"/>
      <c r="E10" s="12">
        <v>0.116038752418989</v>
      </c>
      <c r="F10" s="3">
        <v>341.64</v>
      </c>
      <c r="H10" s="1">
        <v>0.26</v>
      </c>
      <c r="M10" s="2"/>
    </row>
    <row r="11" s="1" customFormat="1" spans="1:47">
      <c r="A11" s="4" t="s">
        <v>15</v>
      </c>
      <c r="B11" s="5"/>
      <c r="C11" s="3"/>
      <c r="D11" s="3"/>
      <c r="E11" s="12">
        <v>0</v>
      </c>
      <c r="F11" s="3">
        <v>910.8575</v>
      </c>
      <c r="H11" s="1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13" t="s">
        <v>16</v>
      </c>
      <c r="B14" s="13" t="s">
        <v>17</v>
      </c>
      <c r="C14" s="13">
        <v>308.16</v>
      </c>
      <c r="D14" s="13"/>
      <c r="E14" s="13"/>
      <c r="F14" s="13"/>
      <c r="G14" s="14" t="s">
        <v>18</v>
      </c>
      <c r="H14" s="14" t="s">
        <v>19</v>
      </c>
      <c r="I14" s="14">
        <f>AV38+AV53+AY69+AY85+AY101+BB101+AG69</f>
        <v>60205622.1404311</v>
      </c>
      <c r="J14" s="14" t="s">
        <v>20</v>
      </c>
      <c r="K14" s="14">
        <f>I14/(10000*1000)</f>
        <v>6.02056221404311</v>
      </c>
      <c r="L14" s="14" t="s">
        <v>21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13" t="s">
        <v>22</v>
      </c>
      <c r="B15" s="13" t="s">
        <v>17</v>
      </c>
      <c r="C15" s="13"/>
      <c r="D15" s="13"/>
      <c r="E15" s="13"/>
      <c r="F15" s="13"/>
      <c r="G15" s="14"/>
      <c r="H15" s="14" t="s">
        <v>23</v>
      </c>
      <c r="I15" s="14">
        <v>43738854.046939</v>
      </c>
      <c r="J15" s="14" t="s">
        <v>20</v>
      </c>
      <c r="K15" s="14">
        <f>I15/(10000*1000)</f>
        <v>4.3738854046939</v>
      </c>
      <c r="L15" s="14" t="s">
        <v>21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13" t="s">
        <v>24</v>
      </c>
      <c r="B16" s="13" t="s">
        <v>25</v>
      </c>
      <c r="C16" s="13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13" t="s">
        <v>26</v>
      </c>
      <c r="B17" s="13" t="s">
        <v>27</v>
      </c>
      <c r="C17" s="13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29</v>
      </c>
      <c r="AT17" s="2"/>
    </row>
    <row r="18" s="1" customFormat="1" spans="1:46">
      <c r="A18" s="13" t="s">
        <v>30</v>
      </c>
      <c r="B18" s="13" t="s">
        <v>31</v>
      </c>
      <c r="C18" s="13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13" t="s">
        <v>33</v>
      </c>
      <c r="B19" s="13" t="s">
        <v>31</v>
      </c>
      <c r="C19" s="13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13" t="s">
        <v>36</v>
      </c>
      <c r="B20" s="13" t="s">
        <v>37</v>
      </c>
      <c r="C20" s="13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13" t="s">
        <v>38</v>
      </c>
      <c r="B21" s="13" t="s">
        <v>39</v>
      </c>
      <c r="C21" s="13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13" t="s">
        <v>40</v>
      </c>
      <c r="B22" s="13" t="s">
        <v>35</v>
      </c>
      <c r="C22" s="13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13" t="s">
        <v>41</v>
      </c>
      <c r="B23" s="13" t="s">
        <v>42</v>
      </c>
      <c r="C23" s="13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4" t="s">
        <v>43</v>
      </c>
      <c r="T25" s="24"/>
      <c r="U25" s="24"/>
      <c r="V25" s="24" t="s">
        <v>44</v>
      </c>
      <c r="W25" s="24"/>
      <c r="X25" s="24"/>
      <c r="Y25" s="24" t="s">
        <v>45</v>
      </c>
      <c r="Z25" s="24"/>
      <c r="AA25" s="24"/>
      <c r="AB25" s="24" t="s">
        <v>46</v>
      </c>
      <c r="AC25" s="24"/>
      <c r="AD25" s="24"/>
      <c r="AE25" s="24" t="s">
        <v>47</v>
      </c>
      <c r="AF25" s="24"/>
      <c r="AG25" s="24"/>
      <c r="AH25" s="24" t="s">
        <v>48</v>
      </c>
      <c r="AI25" s="24"/>
      <c r="AJ25" s="24"/>
      <c r="AK25" s="32" t="s">
        <v>49</v>
      </c>
      <c r="AL25" s="33"/>
      <c r="AM25" s="34"/>
      <c r="AN25" s="24" t="s">
        <v>50</v>
      </c>
      <c r="AO25" s="24"/>
      <c r="AP25" s="24"/>
      <c r="AT25" s="2"/>
    </row>
    <row r="26" s="1" customFormat="1" spans="1:47">
      <c r="A26" s="15" t="s">
        <v>4</v>
      </c>
      <c r="B26" s="15"/>
      <c r="C26" s="16" t="s">
        <v>51</v>
      </c>
      <c r="D26" s="16" t="s">
        <v>52</v>
      </c>
      <c r="E26" s="16" t="s">
        <v>53</v>
      </c>
      <c r="F26" s="16" t="s">
        <v>54</v>
      </c>
      <c r="G26" s="13" t="s">
        <v>51</v>
      </c>
      <c r="H26" s="13" t="s">
        <v>53</v>
      </c>
      <c r="I26" s="13" t="s">
        <v>55</v>
      </c>
      <c r="J26" s="13" t="s">
        <v>56</v>
      </c>
      <c r="K26" s="23" t="s">
        <v>57</v>
      </c>
      <c r="L26" s="23" t="s">
        <v>58</v>
      </c>
      <c r="M26" s="13" t="s">
        <v>59</v>
      </c>
      <c r="N26" s="23" t="s">
        <v>60</v>
      </c>
      <c r="O26" s="13" t="s">
        <v>61</v>
      </c>
      <c r="P26" s="13" t="s">
        <v>62</v>
      </c>
      <c r="Q26" s="23" t="s">
        <v>63</v>
      </c>
      <c r="R26" s="23" t="s">
        <v>64</v>
      </c>
      <c r="S26" s="4" t="s">
        <v>65</v>
      </c>
      <c r="T26" s="3" t="s">
        <v>66</v>
      </c>
      <c r="U26" s="3"/>
      <c r="V26" s="4" t="s">
        <v>65</v>
      </c>
      <c r="W26" s="3" t="s">
        <v>66</v>
      </c>
      <c r="X26" s="3"/>
      <c r="Y26" s="4" t="s">
        <v>65</v>
      </c>
      <c r="Z26" s="3" t="s">
        <v>66</v>
      </c>
      <c r="AA26" s="3"/>
      <c r="AB26" s="4" t="s">
        <v>65</v>
      </c>
      <c r="AC26" s="3" t="s">
        <v>66</v>
      </c>
      <c r="AD26" s="3"/>
      <c r="AE26" s="4" t="s">
        <v>65</v>
      </c>
      <c r="AF26" s="3" t="s">
        <v>66</v>
      </c>
      <c r="AG26" s="3"/>
      <c r="AH26" s="4" t="s">
        <v>65</v>
      </c>
      <c r="AI26" s="3" t="s">
        <v>66</v>
      </c>
      <c r="AJ26" s="3"/>
      <c r="AK26" s="4" t="s">
        <v>65</v>
      </c>
      <c r="AL26" s="3" t="s">
        <v>66</v>
      </c>
      <c r="AM26" s="3"/>
      <c r="AN26" s="35" t="s">
        <v>65</v>
      </c>
      <c r="AO26" s="35" t="s">
        <v>66</v>
      </c>
      <c r="AP26" s="35"/>
      <c r="AQ26" s="1" t="s">
        <v>67</v>
      </c>
      <c r="AR26" s="1" t="s">
        <v>68</v>
      </c>
      <c r="AS26" s="1" t="s">
        <v>36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1205.71666666667</v>
      </c>
      <c r="C27" s="16" t="s">
        <v>72</v>
      </c>
      <c r="D27" s="17">
        <v>3</v>
      </c>
      <c r="E27" s="16"/>
      <c r="F27" s="16"/>
      <c r="G27" s="13">
        <v>1</v>
      </c>
      <c r="H27" s="18">
        <f t="shared" ref="H27:H38" si="0">E28</f>
        <v>3</v>
      </c>
      <c r="I27" s="18">
        <f t="shared" ref="I27:I38" si="1">H27+273.15</f>
        <v>276.15</v>
      </c>
      <c r="J27" s="18">
        <f t="shared" ref="J27:J38" si="2">EXP(($C$16*(I27-$C$14))/($C$17*I27*$C$14))</f>
        <v>0.0256677222920585</v>
      </c>
      <c r="K27" s="18">
        <f t="shared" ref="K27:K38" si="3">$B$27/12</f>
        <v>100.476388888889</v>
      </c>
      <c r="L27" s="18">
        <f t="shared" ref="L27:L38" si="4">K27*$B$28/100</f>
        <v>1.00476388888889</v>
      </c>
      <c r="M27" s="13" t="s">
        <v>73</v>
      </c>
      <c r="N27" s="13"/>
      <c r="O27" s="18">
        <f>L27</f>
        <v>1.00476388888889</v>
      </c>
      <c r="P27" s="18">
        <f t="shared" ref="P27:P38" si="5">O27*J27</f>
        <v>0.0257900004690887</v>
      </c>
      <c r="Q27" s="25">
        <f t="shared" ref="Q27:Q38" si="6">P27*$B$29</f>
        <v>0.00352463339744213</v>
      </c>
      <c r="R27" s="18">
        <f t="shared" ref="R27:R38" si="7">L27*$B$29</f>
        <v>0.137317731481481</v>
      </c>
      <c r="S27" s="26">
        <f t="shared" ref="S27:S38" si="8">Q27/R27</f>
        <v>0.0256677222920585</v>
      </c>
      <c r="T27" s="3">
        <v>0.01</v>
      </c>
      <c r="U27" s="27">
        <f t="shared" ref="U27:U38" si="9">S27*T27</f>
        <v>0.000256677222920585</v>
      </c>
      <c r="V27" s="26"/>
      <c r="W27" s="3"/>
      <c r="X27" s="27"/>
      <c r="Y27" s="29">
        <v>0.02</v>
      </c>
      <c r="Z27" s="3">
        <v>0.21</v>
      </c>
      <c r="AA27" s="28">
        <f t="shared" ref="AA27:AA38" si="10">Y27*Z27</f>
        <v>0.0042</v>
      </c>
      <c r="AB27" s="3">
        <v>0.01</v>
      </c>
      <c r="AC27" s="3">
        <v>0.29</v>
      </c>
      <c r="AD27" s="28">
        <f t="shared" ref="AD27:AD38" si="11">AB27*AC27</f>
        <v>0.0029</v>
      </c>
      <c r="AE27" s="26"/>
      <c r="AF27" s="3"/>
      <c r="AG27" s="27"/>
      <c r="AH27" s="26"/>
      <c r="AI27" s="3"/>
      <c r="AJ27" s="27"/>
      <c r="AK27" s="1">
        <v>0.1</v>
      </c>
      <c r="AL27" s="28">
        <v>0.11</v>
      </c>
      <c r="AM27" s="28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0.0221566772229206</v>
      </c>
      <c r="AR27" s="30">
        <f t="shared" ref="AR27:AR38" si="15">$B$27/12</f>
        <v>100.476388888889</v>
      </c>
      <c r="AS27" s="1">
        <f t="shared" ref="AS27:AS38" si="16">$B$29</f>
        <v>0.136666666666667</v>
      </c>
      <c r="AT27" s="2">
        <f>$E$2/12</f>
        <v>51.54293742387</v>
      </c>
      <c r="AU27" s="1">
        <f t="shared" ref="AU27:AU38" si="17">AT27*10000*AS27*0.67*AR27*AQ27</f>
        <v>105069.150065211</v>
      </c>
    </row>
    <row r="28" s="1" customFormat="1" spans="1:47">
      <c r="A28" s="13" t="s">
        <v>74</v>
      </c>
      <c r="B28" s="13">
        <v>1</v>
      </c>
      <c r="C28" s="16">
        <v>1</v>
      </c>
      <c r="D28" s="19">
        <v>4.01958064516129</v>
      </c>
      <c r="E28" s="20">
        <f t="shared" ref="E28:E39" si="18">D27</f>
        <v>3</v>
      </c>
      <c r="F28" s="16" t="s">
        <v>73</v>
      </c>
      <c r="G28" s="13">
        <v>2</v>
      </c>
      <c r="H28" s="18">
        <f t="shared" si="0"/>
        <v>4.01958064516129</v>
      </c>
      <c r="I28" s="18">
        <f t="shared" si="1"/>
        <v>277.169580645161</v>
      </c>
      <c r="J28" s="18">
        <f t="shared" si="2"/>
        <v>0.0292224216426001</v>
      </c>
      <c r="K28" s="18">
        <f t="shared" si="3"/>
        <v>100.476388888889</v>
      </c>
      <c r="L28" s="18">
        <f t="shared" si="4"/>
        <v>1.00476388888889</v>
      </c>
      <c r="M28" s="13" t="s">
        <v>73</v>
      </c>
      <c r="N28" s="13"/>
      <c r="O28" s="18">
        <f t="shared" ref="O28:O38" si="19">L28+O27-P27-N28</f>
        <v>1.98373777730869</v>
      </c>
      <c r="P28" s="18">
        <f t="shared" si="5"/>
        <v>0.0579696217568688</v>
      </c>
      <c r="Q28" s="25">
        <f t="shared" si="6"/>
        <v>0.00792251497343874</v>
      </c>
      <c r="R28" s="18">
        <f t="shared" si="7"/>
        <v>0.137317731481481</v>
      </c>
      <c r="S28" s="26">
        <f t="shared" si="8"/>
        <v>0.0576947702817765</v>
      </c>
      <c r="T28" s="3">
        <v>0.01</v>
      </c>
      <c r="U28" s="27">
        <f t="shared" si="9"/>
        <v>0.000576947702817765</v>
      </c>
      <c r="V28" s="26"/>
      <c r="W28" s="3"/>
      <c r="X28" s="27"/>
      <c r="Y28" s="29">
        <v>0.02</v>
      </c>
      <c r="Z28" s="3">
        <v>0.21</v>
      </c>
      <c r="AA28" s="28">
        <f t="shared" si="10"/>
        <v>0.0042</v>
      </c>
      <c r="AB28" s="3">
        <v>0.01</v>
      </c>
      <c r="AC28" s="3">
        <v>0.29</v>
      </c>
      <c r="AD28" s="28">
        <f t="shared" si="11"/>
        <v>0.0029</v>
      </c>
      <c r="AE28" s="26"/>
      <c r="AF28" s="3"/>
      <c r="AG28" s="27"/>
      <c r="AH28" s="26"/>
      <c r="AI28" s="3"/>
      <c r="AJ28" s="27"/>
      <c r="AK28" s="28">
        <v>0.1</v>
      </c>
      <c r="AL28" s="28">
        <v>0.11</v>
      </c>
      <c r="AM28" s="28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0.0224769477028178</v>
      </c>
      <c r="AR28" s="30">
        <f t="shared" si="15"/>
        <v>100.476388888889</v>
      </c>
      <c r="AS28" s="1">
        <f t="shared" si="16"/>
        <v>0.136666666666667</v>
      </c>
      <c r="AT28" s="2">
        <f t="shared" ref="AT28:AT38" si="20">$E$2/12</f>
        <v>51.54293742387</v>
      </c>
      <c r="AU28" s="1">
        <f t="shared" si="17"/>
        <v>106587.904288835</v>
      </c>
    </row>
    <row r="29" s="1" customFormat="1" spans="1:47">
      <c r="A29" s="13" t="s">
        <v>36</v>
      </c>
      <c r="B29" s="13">
        <f>I2</f>
        <v>0.136666666666667</v>
      </c>
      <c r="C29" s="16">
        <v>2</v>
      </c>
      <c r="D29" s="21">
        <v>2.48414285714286</v>
      </c>
      <c r="E29" s="20">
        <f t="shared" si="18"/>
        <v>4.01958064516129</v>
      </c>
      <c r="F29" s="16" t="s">
        <v>73</v>
      </c>
      <c r="G29" s="13">
        <v>3</v>
      </c>
      <c r="H29" s="18">
        <f t="shared" si="0"/>
        <v>2.48414285714286</v>
      </c>
      <c r="I29" s="18">
        <f t="shared" si="1"/>
        <v>275.634142857143</v>
      </c>
      <c r="J29" s="18">
        <f t="shared" si="2"/>
        <v>0.0240286274109947</v>
      </c>
      <c r="K29" s="18">
        <f t="shared" si="3"/>
        <v>100.476388888889</v>
      </c>
      <c r="L29" s="18">
        <f t="shared" si="4"/>
        <v>1.00476388888889</v>
      </c>
      <c r="M29" s="13" t="s">
        <v>73</v>
      </c>
      <c r="N29" s="13"/>
      <c r="O29" s="18">
        <f t="shared" si="19"/>
        <v>2.93053204444071</v>
      </c>
      <c r="P29" s="18">
        <f t="shared" si="5"/>
        <v>0.0704166626118463</v>
      </c>
      <c r="Q29" s="25">
        <f t="shared" si="6"/>
        <v>0.00962361055695233</v>
      </c>
      <c r="R29" s="18">
        <f t="shared" si="7"/>
        <v>0.137317731481481</v>
      </c>
      <c r="S29" s="26">
        <f t="shared" si="8"/>
        <v>0.0700827959588756</v>
      </c>
      <c r="T29" s="3">
        <v>0.01</v>
      </c>
      <c r="U29" s="27">
        <f t="shared" si="9"/>
        <v>0.000700827959588756</v>
      </c>
      <c r="V29" s="26"/>
      <c r="W29" s="3"/>
      <c r="X29" s="27"/>
      <c r="Y29" s="29">
        <v>0.02</v>
      </c>
      <c r="Z29" s="3">
        <v>0.21</v>
      </c>
      <c r="AA29" s="28">
        <f t="shared" si="10"/>
        <v>0.0042</v>
      </c>
      <c r="AB29" s="3">
        <v>0.01</v>
      </c>
      <c r="AC29" s="3">
        <v>0.29</v>
      </c>
      <c r="AD29" s="28">
        <f t="shared" si="11"/>
        <v>0.0029</v>
      </c>
      <c r="AE29" s="26"/>
      <c r="AF29" s="3"/>
      <c r="AG29" s="27"/>
      <c r="AH29" s="26"/>
      <c r="AI29" s="3"/>
      <c r="AJ29" s="27"/>
      <c r="AK29" s="1">
        <v>0.1</v>
      </c>
      <c r="AL29" s="28">
        <v>0.11</v>
      </c>
      <c r="AM29" s="28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0.0226008279595888</v>
      </c>
      <c r="AR29" s="30">
        <f t="shared" si="15"/>
        <v>100.476388888889</v>
      </c>
      <c r="AS29" s="1">
        <f t="shared" si="16"/>
        <v>0.136666666666667</v>
      </c>
      <c r="AT29" s="2">
        <f t="shared" si="20"/>
        <v>51.54293742387</v>
      </c>
      <c r="AU29" s="1">
        <f t="shared" si="17"/>
        <v>107175.356692362</v>
      </c>
    </row>
    <row r="30" s="1" customFormat="1" spans="1:47">
      <c r="A30" s="13"/>
      <c r="B30" s="13"/>
      <c r="C30" s="16">
        <v>3</v>
      </c>
      <c r="D30" s="21">
        <v>1.85187096774194</v>
      </c>
      <c r="E30" s="20">
        <f t="shared" si="18"/>
        <v>2.48414285714286</v>
      </c>
      <c r="F30" s="16" t="s">
        <v>73</v>
      </c>
      <c r="G30" s="13">
        <v>4</v>
      </c>
      <c r="H30" s="18">
        <f t="shared" si="0"/>
        <v>1.85187096774194</v>
      </c>
      <c r="I30" s="18">
        <f t="shared" si="1"/>
        <v>275.001870967742</v>
      </c>
      <c r="J30" s="18">
        <f t="shared" si="2"/>
        <v>0.0221542239096327</v>
      </c>
      <c r="K30" s="18">
        <f t="shared" si="3"/>
        <v>100.476388888889</v>
      </c>
      <c r="L30" s="18">
        <f t="shared" si="4"/>
        <v>1.00476388888889</v>
      </c>
      <c r="M30" s="13" t="s">
        <v>73</v>
      </c>
      <c r="N30" s="13"/>
      <c r="O30" s="18">
        <f t="shared" si="19"/>
        <v>3.86487927071775</v>
      </c>
      <c r="P30" s="18">
        <f t="shared" si="5"/>
        <v>0.085623400747179</v>
      </c>
      <c r="Q30" s="25">
        <f t="shared" si="6"/>
        <v>0.0117018647687811</v>
      </c>
      <c r="R30" s="18">
        <f t="shared" si="7"/>
        <v>0.137317731481481</v>
      </c>
      <c r="S30" s="26">
        <f t="shared" si="8"/>
        <v>0.0852174343584989</v>
      </c>
      <c r="T30" s="3">
        <v>0.01</v>
      </c>
      <c r="U30" s="27">
        <f t="shared" si="9"/>
        <v>0.000852174343584989</v>
      </c>
      <c r="V30" s="26"/>
      <c r="W30" s="3"/>
      <c r="X30" s="27"/>
      <c r="Y30" s="29">
        <v>0.02</v>
      </c>
      <c r="Z30" s="3">
        <v>0.21</v>
      </c>
      <c r="AA30" s="28">
        <f t="shared" si="10"/>
        <v>0.0042</v>
      </c>
      <c r="AB30" s="3">
        <v>0.01</v>
      </c>
      <c r="AC30" s="3">
        <v>0.29</v>
      </c>
      <c r="AD30" s="28">
        <f t="shared" si="11"/>
        <v>0.0029</v>
      </c>
      <c r="AE30" s="26"/>
      <c r="AF30" s="3"/>
      <c r="AG30" s="27"/>
      <c r="AH30" s="26"/>
      <c r="AI30" s="3"/>
      <c r="AJ30" s="27"/>
      <c r="AK30" s="28">
        <v>0.1</v>
      </c>
      <c r="AL30" s="28">
        <v>0.11</v>
      </c>
      <c r="AM30" s="28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0.022752174343585</v>
      </c>
      <c r="AR30" s="30">
        <f t="shared" si="15"/>
        <v>100.476388888889</v>
      </c>
      <c r="AS30" s="1">
        <f t="shared" si="16"/>
        <v>0.136666666666667</v>
      </c>
      <c r="AT30" s="2">
        <f t="shared" si="20"/>
        <v>51.54293742387</v>
      </c>
      <c r="AU30" s="1">
        <f t="shared" si="17"/>
        <v>107893.056181863</v>
      </c>
    </row>
    <row r="31" s="1" customFormat="1" spans="1:47">
      <c r="A31" s="13"/>
      <c r="B31" s="13"/>
      <c r="C31" s="16">
        <v>4</v>
      </c>
      <c r="D31" s="21">
        <v>5.20206666666667</v>
      </c>
      <c r="E31" s="20">
        <f t="shared" si="18"/>
        <v>1.85187096774194</v>
      </c>
      <c r="F31" s="16" t="s">
        <v>73</v>
      </c>
      <c r="G31" s="13">
        <v>5</v>
      </c>
      <c r="H31" s="18">
        <f t="shared" si="0"/>
        <v>5.20206666666667</v>
      </c>
      <c r="I31" s="18">
        <f t="shared" si="1"/>
        <v>278.352066666667</v>
      </c>
      <c r="J31" s="18">
        <f t="shared" si="2"/>
        <v>0.0339256596053925</v>
      </c>
      <c r="K31" s="18">
        <f t="shared" si="3"/>
        <v>100.476388888889</v>
      </c>
      <c r="L31" s="18">
        <f t="shared" si="4"/>
        <v>1.00476388888889</v>
      </c>
      <c r="M31" s="13" t="s">
        <v>75</v>
      </c>
      <c r="N31" s="18">
        <f>(O30-P30)*C22/100</f>
        <v>3.59029307647204</v>
      </c>
      <c r="O31" s="18">
        <f t="shared" si="19"/>
        <v>1.19372668238742</v>
      </c>
      <c r="P31" s="18">
        <f t="shared" si="5"/>
        <v>0.04049796508855</v>
      </c>
      <c r="Q31" s="25">
        <f t="shared" si="6"/>
        <v>0.00553472189543517</v>
      </c>
      <c r="R31" s="18">
        <f t="shared" si="7"/>
        <v>0.137317731481481</v>
      </c>
      <c r="S31" s="26">
        <f t="shared" si="8"/>
        <v>0.0403059520116058</v>
      </c>
      <c r="T31" s="3">
        <v>0.01</v>
      </c>
      <c r="U31" s="27">
        <f t="shared" si="9"/>
        <v>0.000403059520116058</v>
      </c>
      <c r="V31" s="26"/>
      <c r="W31" s="3"/>
      <c r="X31" s="27"/>
      <c r="Y31" s="29">
        <v>0.04</v>
      </c>
      <c r="Z31" s="3">
        <v>0.21</v>
      </c>
      <c r="AA31" s="28">
        <f t="shared" si="10"/>
        <v>0.0084</v>
      </c>
      <c r="AB31" s="3">
        <v>0.015</v>
      </c>
      <c r="AC31" s="3">
        <v>0.29</v>
      </c>
      <c r="AD31" s="28">
        <f t="shared" si="11"/>
        <v>0.00435</v>
      </c>
      <c r="AE31" s="26"/>
      <c r="AF31" s="3"/>
      <c r="AG31" s="27"/>
      <c r="AH31" s="26"/>
      <c r="AI31" s="3"/>
      <c r="AJ31" s="27"/>
      <c r="AK31" s="1">
        <v>0.1</v>
      </c>
      <c r="AL31" s="28">
        <v>0.11</v>
      </c>
      <c r="AM31" s="28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0.0298530595201161</v>
      </c>
      <c r="AR31" s="30">
        <f t="shared" si="15"/>
        <v>100.476388888889</v>
      </c>
      <c r="AS31" s="1">
        <f t="shared" si="16"/>
        <v>0.136666666666667</v>
      </c>
      <c r="AT31" s="2">
        <f t="shared" si="20"/>
        <v>51.54293742387</v>
      </c>
      <c r="AU31" s="1">
        <f t="shared" si="17"/>
        <v>141566.154485474</v>
      </c>
    </row>
    <row r="32" s="1" customFormat="1" spans="1:47">
      <c r="A32" s="13"/>
      <c r="B32" s="13"/>
      <c r="C32" s="16">
        <v>5</v>
      </c>
      <c r="D32" s="21">
        <v>7.04438709677419</v>
      </c>
      <c r="E32" s="20">
        <f t="shared" si="18"/>
        <v>5.20206666666667</v>
      </c>
      <c r="F32" s="16" t="s">
        <v>75</v>
      </c>
      <c r="G32" s="13">
        <v>6</v>
      </c>
      <c r="H32" s="18">
        <f t="shared" si="0"/>
        <v>7.04438709677419</v>
      </c>
      <c r="I32" s="18">
        <f t="shared" si="1"/>
        <v>280.194387096774</v>
      </c>
      <c r="J32" s="18">
        <f t="shared" si="2"/>
        <v>0.0426988177736078</v>
      </c>
      <c r="K32" s="18">
        <f t="shared" si="3"/>
        <v>100.476388888889</v>
      </c>
      <c r="L32" s="18">
        <f t="shared" si="4"/>
        <v>1.00476388888889</v>
      </c>
      <c r="M32" s="13" t="s">
        <v>73</v>
      </c>
      <c r="N32" s="13"/>
      <c r="O32" s="18">
        <f t="shared" si="19"/>
        <v>2.15799260618776</v>
      </c>
      <c r="P32" s="18">
        <f t="shared" si="5"/>
        <v>0.092143733048404</v>
      </c>
      <c r="Q32" s="25">
        <f t="shared" si="6"/>
        <v>0.0125929768499485</v>
      </c>
      <c r="R32" s="18">
        <f t="shared" si="7"/>
        <v>0.137317731481481</v>
      </c>
      <c r="S32" s="26">
        <f t="shared" si="8"/>
        <v>0.0917068517960976</v>
      </c>
      <c r="T32" s="3">
        <v>0.01</v>
      </c>
      <c r="U32" s="27">
        <f t="shared" si="9"/>
        <v>0.000917068517960976</v>
      </c>
      <c r="V32" s="26"/>
      <c r="W32" s="3"/>
      <c r="X32" s="27"/>
      <c r="Y32" s="29">
        <v>0.04</v>
      </c>
      <c r="Z32" s="3">
        <v>0.21</v>
      </c>
      <c r="AA32" s="28">
        <f t="shared" si="10"/>
        <v>0.0084</v>
      </c>
      <c r="AB32" s="3">
        <v>0.015</v>
      </c>
      <c r="AC32" s="3">
        <v>0.29</v>
      </c>
      <c r="AD32" s="28">
        <f t="shared" si="11"/>
        <v>0.00435</v>
      </c>
      <c r="AE32" s="26"/>
      <c r="AF32" s="3"/>
      <c r="AG32" s="27"/>
      <c r="AH32" s="26"/>
      <c r="AI32" s="3"/>
      <c r="AJ32" s="27"/>
      <c r="AK32" s="28">
        <v>0.1</v>
      </c>
      <c r="AL32" s="28">
        <v>0.11</v>
      </c>
      <c r="AM32" s="28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0.030367068517961</v>
      </c>
      <c r="AR32" s="30">
        <f t="shared" si="15"/>
        <v>100.476388888889</v>
      </c>
      <c r="AS32" s="1">
        <f t="shared" si="16"/>
        <v>0.136666666666667</v>
      </c>
      <c r="AT32" s="2">
        <f t="shared" si="20"/>
        <v>51.54293742387</v>
      </c>
      <c r="AU32" s="1">
        <f t="shared" si="17"/>
        <v>144003.635881537</v>
      </c>
    </row>
    <row r="33" s="1" customFormat="1" spans="1:47">
      <c r="A33" s="13"/>
      <c r="B33" s="13"/>
      <c r="C33" s="16">
        <v>6</v>
      </c>
      <c r="D33" s="21">
        <v>11.7005333333333</v>
      </c>
      <c r="E33" s="20">
        <f t="shared" si="18"/>
        <v>7.04438709677419</v>
      </c>
      <c r="F33" s="16" t="s">
        <v>73</v>
      </c>
      <c r="G33" s="13">
        <v>7</v>
      </c>
      <c r="H33" s="18">
        <f t="shared" si="0"/>
        <v>11.7005333333333</v>
      </c>
      <c r="I33" s="18">
        <f t="shared" si="1"/>
        <v>284.850533333333</v>
      </c>
      <c r="J33" s="18">
        <f t="shared" si="2"/>
        <v>0.0753537895251478</v>
      </c>
      <c r="K33" s="18">
        <f t="shared" si="3"/>
        <v>100.476388888889</v>
      </c>
      <c r="L33" s="18">
        <f t="shared" si="4"/>
        <v>1.00476388888889</v>
      </c>
      <c r="M33" s="13" t="s">
        <v>73</v>
      </c>
      <c r="N33" s="13"/>
      <c r="O33" s="18">
        <f t="shared" si="19"/>
        <v>3.07061276202824</v>
      </c>
      <c r="P33" s="18">
        <f t="shared" si="5"/>
        <v>0.231382307783109</v>
      </c>
      <c r="Q33" s="25">
        <f t="shared" si="6"/>
        <v>0.0316222487303582</v>
      </c>
      <c r="R33" s="18">
        <f t="shared" si="7"/>
        <v>0.137317731481481</v>
      </c>
      <c r="S33" s="26">
        <f t="shared" si="8"/>
        <v>0.23028525441831</v>
      </c>
      <c r="T33" s="3">
        <v>0.01</v>
      </c>
      <c r="U33" s="27">
        <f t="shared" si="9"/>
        <v>0.00230285254418311</v>
      </c>
      <c r="V33" s="26"/>
      <c r="W33" s="3"/>
      <c r="X33" s="27"/>
      <c r="Y33" s="29">
        <v>0.04</v>
      </c>
      <c r="Z33" s="3">
        <v>0.21</v>
      </c>
      <c r="AA33" s="28">
        <f t="shared" si="10"/>
        <v>0.0084</v>
      </c>
      <c r="AB33" s="3">
        <v>0.015</v>
      </c>
      <c r="AC33" s="3">
        <v>0.29</v>
      </c>
      <c r="AD33" s="28">
        <f t="shared" si="11"/>
        <v>0.00435</v>
      </c>
      <c r="AE33" s="26"/>
      <c r="AF33" s="3"/>
      <c r="AG33" s="27"/>
      <c r="AH33" s="26"/>
      <c r="AI33" s="3"/>
      <c r="AJ33" s="27"/>
      <c r="AK33" s="1">
        <v>0.1</v>
      </c>
      <c r="AL33" s="28">
        <v>0.11</v>
      </c>
      <c r="AM33" s="28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0.0317528525441831</v>
      </c>
      <c r="AR33" s="30">
        <f t="shared" si="15"/>
        <v>100.476388888889</v>
      </c>
      <c r="AS33" s="1">
        <f t="shared" si="16"/>
        <v>0.136666666666667</v>
      </c>
      <c r="AT33" s="2">
        <f t="shared" si="20"/>
        <v>51.54293742387</v>
      </c>
      <c r="AU33" s="1">
        <f t="shared" si="17"/>
        <v>150575.160498887</v>
      </c>
    </row>
    <row r="34" s="1" customFormat="1" spans="1:47">
      <c r="A34" s="13"/>
      <c r="B34" s="13"/>
      <c r="C34" s="16">
        <v>7</v>
      </c>
      <c r="D34" s="21">
        <v>18.6202903225806</v>
      </c>
      <c r="E34" s="20">
        <f t="shared" si="18"/>
        <v>11.7005333333333</v>
      </c>
      <c r="F34" s="16" t="s">
        <v>73</v>
      </c>
      <c r="G34" s="13">
        <v>8</v>
      </c>
      <c r="H34" s="18">
        <f t="shared" si="0"/>
        <v>18.6202903225806</v>
      </c>
      <c r="I34" s="18">
        <f t="shared" si="1"/>
        <v>291.770290322581</v>
      </c>
      <c r="J34" s="18">
        <f t="shared" si="2"/>
        <v>0.169503306174128</v>
      </c>
      <c r="K34" s="18">
        <f t="shared" si="3"/>
        <v>100.476388888889</v>
      </c>
      <c r="L34" s="18">
        <f t="shared" si="4"/>
        <v>1.00476388888889</v>
      </c>
      <c r="M34" s="13" t="s">
        <v>73</v>
      </c>
      <c r="N34" s="13"/>
      <c r="O34" s="18">
        <f t="shared" si="19"/>
        <v>3.84399434313402</v>
      </c>
      <c r="P34" s="18">
        <f t="shared" si="5"/>
        <v>0.651569750075862</v>
      </c>
      <c r="Q34" s="25">
        <f t="shared" si="6"/>
        <v>0.0890478658437012</v>
      </c>
      <c r="R34" s="18">
        <f t="shared" si="7"/>
        <v>0.137317731481481</v>
      </c>
      <c r="S34" s="26">
        <f t="shared" si="8"/>
        <v>0.648480461212033</v>
      </c>
      <c r="T34" s="3">
        <v>0.01</v>
      </c>
      <c r="U34" s="27">
        <f t="shared" si="9"/>
        <v>0.00648480461212033</v>
      </c>
      <c r="V34" s="26"/>
      <c r="W34" s="3"/>
      <c r="X34" s="27"/>
      <c r="Y34" s="29">
        <v>0.04</v>
      </c>
      <c r="Z34" s="3">
        <v>0.21</v>
      </c>
      <c r="AA34" s="28">
        <f t="shared" si="10"/>
        <v>0.0084</v>
      </c>
      <c r="AB34" s="3">
        <v>0.015</v>
      </c>
      <c r="AC34" s="3">
        <v>0.29</v>
      </c>
      <c r="AD34" s="28">
        <f t="shared" si="11"/>
        <v>0.00435</v>
      </c>
      <c r="AE34" s="26"/>
      <c r="AF34" s="3"/>
      <c r="AG34" s="27"/>
      <c r="AH34" s="26"/>
      <c r="AI34" s="3"/>
      <c r="AJ34" s="27"/>
      <c r="AK34" s="28">
        <v>0.1</v>
      </c>
      <c r="AL34" s="28">
        <v>0.11</v>
      </c>
      <c r="AM34" s="28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0.0359348046121203</v>
      </c>
      <c r="AR34" s="30">
        <f t="shared" si="15"/>
        <v>100.476388888889</v>
      </c>
      <c r="AS34" s="1">
        <f t="shared" si="16"/>
        <v>0.136666666666667</v>
      </c>
      <c r="AT34" s="2">
        <f t="shared" si="20"/>
        <v>51.54293742387</v>
      </c>
      <c r="AU34" s="1">
        <f t="shared" si="17"/>
        <v>170406.389927868</v>
      </c>
    </row>
    <row r="35" s="1" customFormat="1" spans="1:47">
      <c r="A35" s="13"/>
      <c r="B35" s="13"/>
      <c r="C35" s="16">
        <v>8</v>
      </c>
      <c r="D35" s="21">
        <v>19.5246451612903</v>
      </c>
      <c r="E35" s="20">
        <f t="shared" si="18"/>
        <v>18.6202903225806</v>
      </c>
      <c r="F35" s="16" t="s">
        <v>73</v>
      </c>
      <c r="G35" s="13">
        <v>9</v>
      </c>
      <c r="H35" s="18">
        <f t="shared" si="0"/>
        <v>19.5246451612903</v>
      </c>
      <c r="I35" s="18">
        <f t="shared" si="1"/>
        <v>292.67464516129</v>
      </c>
      <c r="J35" s="18">
        <f t="shared" si="2"/>
        <v>0.187914862869363</v>
      </c>
      <c r="K35" s="18">
        <f t="shared" si="3"/>
        <v>100.476388888889</v>
      </c>
      <c r="L35" s="18">
        <f t="shared" si="4"/>
        <v>1.00476388888889</v>
      </c>
      <c r="M35" s="13" t="s">
        <v>73</v>
      </c>
      <c r="N35" s="13"/>
      <c r="O35" s="18">
        <f t="shared" si="19"/>
        <v>4.19718848194705</v>
      </c>
      <c r="P35" s="18">
        <f t="shared" si="5"/>
        <v>0.788714098021949</v>
      </c>
      <c r="Q35" s="25">
        <f t="shared" si="6"/>
        <v>0.107790926729666</v>
      </c>
      <c r="R35" s="18">
        <f t="shared" si="7"/>
        <v>0.137317731481481</v>
      </c>
      <c r="S35" s="26">
        <f t="shared" si="8"/>
        <v>0.784974566406983</v>
      </c>
      <c r="T35" s="3">
        <v>0.01</v>
      </c>
      <c r="U35" s="27">
        <f t="shared" si="9"/>
        <v>0.00784974566406983</v>
      </c>
      <c r="V35" s="26"/>
      <c r="W35" s="3"/>
      <c r="X35" s="27"/>
      <c r="Y35" s="29">
        <v>0.04</v>
      </c>
      <c r="Z35" s="3">
        <v>0.21</v>
      </c>
      <c r="AA35" s="28">
        <f t="shared" si="10"/>
        <v>0.0084</v>
      </c>
      <c r="AB35" s="3">
        <v>0.015</v>
      </c>
      <c r="AC35" s="3">
        <v>0.29</v>
      </c>
      <c r="AD35" s="28">
        <f t="shared" si="11"/>
        <v>0.00435</v>
      </c>
      <c r="AE35" s="26"/>
      <c r="AF35" s="3"/>
      <c r="AG35" s="27"/>
      <c r="AH35" s="26"/>
      <c r="AI35" s="3"/>
      <c r="AJ35" s="27"/>
      <c r="AK35" s="1">
        <v>0.1</v>
      </c>
      <c r="AL35" s="28">
        <v>0.11</v>
      </c>
      <c r="AM35" s="28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0.0372997456640698</v>
      </c>
      <c r="AR35" s="30">
        <f t="shared" si="15"/>
        <v>100.476388888889</v>
      </c>
      <c r="AS35" s="1">
        <f t="shared" si="16"/>
        <v>0.136666666666667</v>
      </c>
      <c r="AT35" s="2">
        <f t="shared" si="20"/>
        <v>51.54293742387</v>
      </c>
      <c r="AU35" s="1">
        <f t="shared" si="17"/>
        <v>176879.075104195</v>
      </c>
    </row>
    <row r="36" s="1" customFormat="1" spans="1:47">
      <c r="A36" s="13"/>
      <c r="B36" s="13"/>
      <c r="C36" s="16">
        <v>9</v>
      </c>
      <c r="D36" s="21">
        <v>17.3918666666667</v>
      </c>
      <c r="E36" s="20">
        <f t="shared" si="18"/>
        <v>19.5246451612903</v>
      </c>
      <c r="F36" s="16" t="s">
        <v>73</v>
      </c>
      <c r="G36" s="13">
        <v>10</v>
      </c>
      <c r="H36" s="18">
        <f t="shared" si="0"/>
        <v>17.3918666666667</v>
      </c>
      <c r="I36" s="18">
        <f t="shared" si="1"/>
        <v>290.541866666667</v>
      </c>
      <c r="J36" s="18">
        <f t="shared" si="2"/>
        <v>0.14719770465346</v>
      </c>
      <c r="K36" s="18">
        <f t="shared" si="3"/>
        <v>100.476388888889</v>
      </c>
      <c r="L36" s="18">
        <f t="shared" si="4"/>
        <v>1.00476388888889</v>
      </c>
      <c r="M36" s="13" t="s">
        <v>73</v>
      </c>
      <c r="N36" s="13"/>
      <c r="O36" s="18">
        <f t="shared" si="19"/>
        <v>4.41323827281399</v>
      </c>
      <c r="P36" s="18">
        <f t="shared" si="5"/>
        <v>0.649618543847019</v>
      </c>
      <c r="Q36" s="25">
        <f t="shared" si="6"/>
        <v>0.088781200992426</v>
      </c>
      <c r="R36" s="18">
        <f t="shared" si="7"/>
        <v>0.137317731481481</v>
      </c>
      <c r="S36" s="26">
        <f t="shared" si="8"/>
        <v>0.646538506240899</v>
      </c>
      <c r="T36" s="3">
        <v>0.01</v>
      </c>
      <c r="U36" s="27">
        <f t="shared" si="9"/>
        <v>0.006465385062409</v>
      </c>
      <c r="V36" s="26"/>
      <c r="W36" s="3"/>
      <c r="X36" s="27"/>
      <c r="Y36" s="29">
        <v>0.04</v>
      </c>
      <c r="Z36" s="3">
        <v>0.21</v>
      </c>
      <c r="AA36" s="28">
        <f t="shared" si="10"/>
        <v>0.0084</v>
      </c>
      <c r="AB36" s="3">
        <v>0.015</v>
      </c>
      <c r="AC36" s="3">
        <v>0.29</v>
      </c>
      <c r="AD36" s="28">
        <f t="shared" si="11"/>
        <v>0.00435</v>
      </c>
      <c r="AE36" s="26"/>
      <c r="AF36" s="3"/>
      <c r="AG36" s="27"/>
      <c r="AH36" s="26"/>
      <c r="AI36" s="3"/>
      <c r="AJ36" s="27"/>
      <c r="AK36" s="28">
        <v>0.1</v>
      </c>
      <c r="AL36" s="28">
        <v>0.11</v>
      </c>
      <c r="AM36" s="28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0.035915385062409</v>
      </c>
      <c r="AR36" s="30">
        <f t="shared" si="15"/>
        <v>100.476388888889</v>
      </c>
      <c r="AS36" s="1">
        <f t="shared" si="16"/>
        <v>0.136666666666667</v>
      </c>
      <c r="AT36" s="2">
        <f t="shared" si="20"/>
        <v>51.54293742387</v>
      </c>
      <c r="AU36" s="1">
        <f t="shared" si="17"/>
        <v>170314.300506594</v>
      </c>
    </row>
    <row r="37" s="1" customFormat="1" spans="1:47">
      <c r="A37" s="13"/>
      <c r="B37" s="13"/>
      <c r="C37" s="16">
        <v>10</v>
      </c>
      <c r="D37" s="21">
        <v>15.0182258064516</v>
      </c>
      <c r="E37" s="20">
        <f t="shared" si="18"/>
        <v>17.3918666666667</v>
      </c>
      <c r="F37" s="16" t="s">
        <v>73</v>
      </c>
      <c r="G37" s="13">
        <v>11</v>
      </c>
      <c r="H37" s="18">
        <f t="shared" si="0"/>
        <v>15.0182258064516</v>
      </c>
      <c r="I37" s="18">
        <f t="shared" si="1"/>
        <v>288.168225806452</v>
      </c>
      <c r="J37" s="18">
        <f t="shared" si="2"/>
        <v>0.111690774223967</v>
      </c>
      <c r="K37" s="18">
        <f t="shared" si="3"/>
        <v>100.476388888889</v>
      </c>
      <c r="L37" s="18">
        <f t="shared" si="4"/>
        <v>1.00476388888889</v>
      </c>
      <c r="M37" s="13" t="s">
        <v>75</v>
      </c>
      <c r="N37" s="18">
        <f>(O36-P36)*C22/100</f>
        <v>3.57543874251862</v>
      </c>
      <c r="O37" s="18">
        <f t="shared" si="19"/>
        <v>1.19294487533724</v>
      </c>
      <c r="P37" s="18">
        <f t="shared" si="5"/>
        <v>0.13324093673293</v>
      </c>
      <c r="Q37" s="25">
        <f t="shared" si="6"/>
        <v>0.0182095946868337</v>
      </c>
      <c r="R37" s="18">
        <f t="shared" si="7"/>
        <v>0.137317731481481</v>
      </c>
      <c r="S37" s="26">
        <f t="shared" si="8"/>
        <v>0.132609201232613</v>
      </c>
      <c r="T37" s="3">
        <v>0.01</v>
      </c>
      <c r="U37" s="27">
        <f t="shared" si="9"/>
        <v>0.00132609201232613</v>
      </c>
      <c r="V37" s="26"/>
      <c r="W37" s="3"/>
      <c r="X37" s="27"/>
      <c r="Y37" s="29">
        <v>0.04</v>
      </c>
      <c r="Z37" s="3">
        <v>0.21</v>
      </c>
      <c r="AA37" s="28">
        <f t="shared" si="10"/>
        <v>0.0084</v>
      </c>
      <c r="AB37" s="3">
        <v>0.015</v>
      </c>
      <c r="AC37" s="3">
        <v>0.29</v>
      </c>
      <c r="AD37" s="28">
        <f t="shared" si="11"/>
        <v>0.00435</v>
      </c>
      <c r="AE37" s="26"/>
      <c r="AF37" s="3"/>
      <c r="AG37" s="27"/>
      <c r="AH37" s="26"/>
      <c r="AI37" s="3"/>
      <c r="AJ37" s="27"/>
      <c r="AK37" s="1">
        <v>0.1</v>
      </c>
      <c r="AL37" s="28">
        <v>0.11</v>
      </c>
      <c r="AM37" s="28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0.0307760920123261</v>
      </c>
      <c r="AR37" s="30">
        <f t="shared" si="15"/>
        <v>100.476388888889</v>
      </c>
      <c r="AS37" s="1">
        <f t="shared" si="16"/>
        <v>0.136666666666667</v>
      </c>
      <c r="AT37" s="2">
        <f t="shared" si="20"/>
        <v>51.54293742387</v>
      </c>
      <c r="AU37" s="1">
        <f t="shared" si="17"/>
        <v>145943.265658929</v>
      </c>
    </row>
    <row r="38" s="1" customFormat="1" spans="1:48">
      <c r="A38" s="13"/>
      <c r="B38" s="13"/>
      <c r="C38" s="16">
        <v>11</v>
      </c>
      <c r="D38" s="21">
        <v>11.0923</v>
      </c>
      <c r="E38" s="20">
        <f t="shared" si="18"/>
        <v>15.0182258064516</v>
      </c>
      <c r="F38" s="16" t="s">
        <v>75</v>
      </c>
      <c r="G38" s="13">
        <v>12</v>
      </c>
      <c r="H38" s="18">
        <f t="shared" si="0"/>
        <v>11.0923</v>
      </c>
      <c r="I38" s="18">
        <f t="shared" si="1"/>
        <v>284.2423</v>
      </c>
      <c r="J38" s="18">
        <f t="shared" si="2"/>
        <v>0.0700388409241745</v>
      </c>
      <c r="K38" s="18">
        <f t="shared" si="3"/>
        <v>100.476388888889</v>
      </c>
      <c r="L38" s="18">
        <f t="shared" si="4"/>
        <v>1.00476388888889</v>
      </c>
      <c r="M38" s="13" t="s">
        <v>73</v>
      </c>
      <c r="N38" s="13"/>
      <c r="O38" s="18">
        <f t="shared" si="19"/>
        <v>2.0644678274932</v>
      </c>
      <c r="P38" s="18">
        <f t="shared" si="5"/>
        <v>0.144592933762872</v>
      </c>
      <c r="Q38" s="25">
        <f t="shared" si="6"/>
        <v>0.0197610342809259</v>
      </c>
      <c r="R38" s="18">
        <f t="shared" si="7"/>
        <v>0.137317731481481</v>
      </c>
      <c r="S38" s="26">
        <f t="shared" si="8"/>
        <v>0.143907375017995</v>
      </c>
      <c r="T38" s="3">
        <v>0.01</v>
      </c>
      <c r="U38" s="27">
        <f t="shared" si="9"/>
        <v>0.00143907375017995</v>
      </c>
      <c r="V38" s="26"/>
      <c r="W38" s="3"/>
      <c r="X38" s="27"/>
      <c r="Y38" s="29">
        <v>0.04</v>
      </c>
      <c r="Z38" s="3">
        <v>0.21</v>
      </c>
      <c r="AA38" s="28">
        <f t="shared" si="10"/>
        <v>0.0084</v>
      </c>
      <c r="AB38" s="3">
        <v>0.015</v>
      </c>
      <c r="AC38" s="3">
        <v>0.29</v>
      </c>
      <c r="AD38" s="28">
        <f t="shared" si="11"/>
        <v>0.00435</v>
      </c>
      <c r="AE38" s="26"/>
      <c r="AF38" s="3"/>
      <c r="AG38" s="27"/>
      <c r="AH38" s="26"/>
      <c r="AI38" s="3"/>
      <c r="AJ38" s="27"/>
      <c r="AK38" s="28">
        <v>0.1</v>
      </c>
      <c r="AL38" s="28">
        <v>0.11</v>
      </c>
      <c r="AM38" s="28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0.0308890737501799</v>
      </c>
      <c r="AR38" s="30">
        <f t="shared" si="15"/>
        <v>100.476388888889</v>
      </c>
      <c r="AS38" s="1">
        <f t="shared" si="16"/>
        <v>0.136666666666667</v>
      </c>
      <c r="AT38" s="2">
        <f t="shared" si="20"/>
        <v>51.54293742387</v>
      </c>
      <c r="AU38" s="1">
        <f t="shared" si="17"/>
        <v>146479.036210161</v>
      </c>
      <c r="AV38" s="1">
        <f>SUM(AU27:AU38)</f>
        <v>1672892.48550192</v>
      </c>
    </row>
    <row r="39" s="1" customFormat="1" spans="1:46">
      <c r="A39" s="13"/>
      <c r="B39" s="13"/>
      <c r="C39" s="16">
        <v>12</v>
      </c>
      <c r="D39" s="21">
        <v>7.18335483870968</v>
      </c>
      <c r="E39" s="20">
        <f t="shared" si="18"/>
        <v>11.0923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4" t="s">
        <v>43</v>
      </c>
      <c r="T40" s="24"/>
      <c r="U40" s="24"/>
      <c r="V40" s="24" t="s">
        <v>44</v>
      </c>
      <c r="W40" s="24"/>
      <c r="X40" s="24"/>
      <c r="Y40" s="24" t="s">
        <v>45</v>
      </c>
      <c r="Z40" s="24"/>
      <c r="AA40" s="24"/>
      <c r="AB40" s="24" t="s">
        <v>46</v>
      </c>
      <c r="AC40" s="24"/>
      <c r="AD40" s="24"/>
      <c r="AE40" s="24" t="s">
        <v>47</v>
      </c>
      <c r="AF40" s="24"/>
      <c r="AG40" s="24"/>
      <c r="AH40" s="24" t="s">
        <v>48</v>
      </c>
      <c r="AI40" s="24"/>
      <c r="AJ40" s="24"/>
      <c r="AK40" s="32" t="s">
        <v>49</v>
      </c>
      <c r="AL40" s="33"/>
      <c r="AM40" s="34"/>
      <c r="AN40" s="24" t="s">
        <v>50</v>
      </c>
      <c r="AO40" s="24"/>
      <c r="AP40" s="24"/>
      <c r="AT40" s="2"/>
    </row>
    <row r="41" s="1" customFormat="1" spans="1:47">
      <c r="A41" s="15" t="s">
        <v>8</v>
      </c>
      <c r="B41" s="15"/>
      <c r="C41" s="16" t="s">
        <v>51</v>
      </c>
      <c r="D41" s="16" t="s">
        <v>52</v>
      </c>
      <c r="E41" s="16" t="s">
        <v>53</v>
      </c>
      <c r="F41" s="16" t="s">
        <v>54</v>
      </c>
      <c r="G41" s="13" t="s">
        <v>51</v>
      </c>
      <c r="H41" s="13" t="s">
        <v>53</v>
      </c>
      <c r="I41" s="13" t="s">
        <v>55</v>
      </c>
      <c r="J41" s="13" t="s">
        <v>56</v>
      </c>
      <c r="K41" s="23" t="s">
        <v>57</v>
      </c>
      <c r="L41" s="23" t="s">
        <v>58</v>
      </c>
      <c r="M41" s="13" t="s">
        <v>59</v>
      </c>
      <c r="N41" s="23" t="s">
        <v>60</v>
      </c>
      <c r="O41" s="13" t="s">
        <v>61</v>
      </c>
      <c r="P41" s="13" t="s">
        <v>62</v>
      </c>
      <c r="Q41" s="23" t="s">
        <v>63</v>
      </c>
      <c r="R41" s="23" t="s">
        <v>64</v>
      </c>
      <c r="S41" s="4" t="s">
        <v>65</v>
      </c>
      <c r="T41" s="3" t="s">
        <v>66</v>
      </c>
      <c r="U41" s="3"/>
      <c r="V41" s="4" t="s">
        <v>65</v>
      </c>
      <c r="W41" s="3" t="s">
        <v>66</v>
      </c>
      <c r="X41" s="3"/>
      <c r="Y41" s="4" t="s">
        <v>65</v>
      </c>
      <c r="Z41" s="3" t="s">
        <v>66</v>
      </c>
      <c r="AA41" s="3"/>
      <c r="AB41" s="4" t="s">
        <v>65</v>
      </c>
      <c r="AC41" s="3" t="s">
        <v>66</v>
      </c>
      <c r="AD41" s="3"/>
      <c r="AE41" s="4" t="s">
        <v>65</v>
      </c>
      <c r="AF41" s="3" t="s">
        <v>66</v>
      </c>
      <c r="AG41" s="3"/>
      <c r="AH41" s="4" t="s">
        <v>65</v>
      </c>
      <c r="AI41" s="3" t="s">
        <v>66</v>
      </c>
      <c r="AJ41" s="3"/>
      <c r="AK41" s="4" t="s">
        <v>65</v>
      </c>
      <c r="AL41" s="3" t="s">
        <v>66</v>
      </c>
      <c r="AM41" s="3"/>
      <c r="AN41" s="35" t="s">
        <v>65</v>
      </c>
      <c r="AO41" s="35" t="s">
        <v>66</v>
      </c>
      <c r="AP41" s="35"/>
      <c r="AQ41" s="1" t="s">
        <v>67</v>
      </c>
      <c r="AR41" s="1" t="s">
        <v>68</v>
      </c>
      <c r="AS41" s="1" t="s">
        <v>36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3</v>
      </c>
      <c r="E42" s="16"/>
      <c r="F42" s="16"/>
      <c r="G42" s="13">
        <v>1</v>
      </c>
      <c r="H42" s="18">
        <f t="shared" ref="H42:H53" si="21">E43</f>
        <v>3</v>
      </c>
      <c r="I42" s="18">
        <f t="shared" ref="I42:I53" si="22">H42+273.15</f>
        <v>276.15</v>
      </c>
      <c r="J42" s="18">
        <f t="shared" ref="J42:J53" si="23">EXP(($C$16*(I42-$C$14))/($C$17*I42*$C$14))</f>
        <v>0.0256677222920585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0.00197875144870551</v>
      </c>
      <c r="Q42" s="25">
        <f t="shared" ref="Q42:Q53" si="27">P42*$B$44</f>
        <v>0.000316600231792882</v>
      </c>
      <c r="R42" s="18">
        <f t="shared" ref="R42:R53" si="28">L42*$B$44</f>
        <v>0.0123345666666667</v>
      </c>
      <c r="S42" s="26">
        <f t="shared" ref="S42:S53" si="29">Q42/R42</f>
        <v>0.0256677222920585</v>
      </c>
      <c r="T42" s="3">
        <v>0.01</v>
      </c>
      <c r="U42" s="27">
        <f t="shared" ref="U42:U53" si="30">S42*T42</f>
        <v>0.000256677222920585</v>
      </c>
      <c r="V42" s="26"/>
      <c r="W42" s="3"/>
      <c r="X42" s="27"/>
      <c r="Y42" s="29">
        <v>0.02</v>
      </c>
      <c r="Z42" s="3">
        <v>0.49</v>
      </c>
      <c r="AA42" s="28">
        <f t="shared" ref="AA42:AA53" si="31">Y42*Z42</f>
        <v>0.0098</v>
      </c>
      <c r="AB42" s="3"/>
      <c r="AC42" s="3"/>
      <c r="AD42" s="28"/>
      <c r="AE42" s="26"/>
      <c r="AF42" s="3"/>
      <c r="AG42" s="27"/>
      <c r="AH42" s="26"/>
      <c r="AI42" s="3"/>
      <c r="AJ42" s="27"/>
      <c r="AL42" s="28"/>
      <c r="AM42" s="28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0.0150566772229206</v>
      </c>
      <c r="AR42" s="30">
        <f t="shared" ref="AR42:AR53" si="34">$B$42/12</f>
        <v>7.70910416666667</v>
      </c>
      <c r="AS42" s="1">
        <f t="shared" ref="AS42:AS53" si="35">$B$44</f>
        <v>0.16</v>
      </c>
      <c r="AT42" s="2">
        <f>$E$5/12</f>
        <v>87.1886301369867</v>
      </c>
      <c r="AU42" s="1">
        <f t="shared" ref="AU42:AU53" si="36">AT42*10000*AS42*0.67*AR42*AQ42</f>
        <v>10848.9496578602</v>
      </c>
    </row>
    <row r="43" s="1" customFormat="1" spans="1:47">
      <c r="A43" s="13" t="s">
        <v>74</v>
      </c>
      <c r="B43" s="13">
        <v>1</v>
      </c>
      <c r="C43" s="16">
        <v>1</v>
      </c>
      <c r="D43" s="19">
        <v>4.01958064516129</v>
      </c>
      <c r="E43" s="20">
        <f t="shared" ref="E43:E54" si="37">D42</f>
        <v>3</v>
      </c>
      <c r="F43" s="16" t="s">
        <v>73</v>
      </c>
      <c r="G43" s="13">
        <v>2</v>
      </c>
      <c r="H43" s="18">
        <f t="shared" si="21"/>
        <v>4.01958064516129</v>
      </c>
      <c r="I43" s="18">
        <f t="shared" si="22"/>
        <v>277.169580645161</v>
      </c>
      <c r="J43" s="18">
        <f t="shared" si="23"/>
        <v>0.0292224216426001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8">L43+O42-P42-N43</f>
        <v>0.152203331884628</v>
      </c>
      <c r="P43" s="18">
        <f t="shared" si="26"/>
        <v>0.00444774993974119</v>
      </c>
      <c r="Q43" s="25">
        <f t="shared" si="27"/>
        <v>0.000711639990358591</v>
      </c>
      <c r="R43" s="18">
        <f t="shared" si="28"/>
        <v>0.0123345666666667</v>
      </c>
      <c r="S43" s="26">
        <f t="shared" si="29"/>
        <v>0.0576947702817765</v>
      </c>
      <c r="T43" s="3">
        <v>0.01</v>
      </c>
      <c r="U43" s="27">
        <f t="shared" si="30"/>
        <v>0.000576947702817765</v>
      </c>
      <c r="V43" s="26"/>
      <c r="W43" s="3"/>
      <c r="X43" s="27"/>
      <c r="Y43" s="29">
        <v>0.02</v>
      </c>
      <c r="Z43" s="3">
        <v>0.49</v>
      </c>
      <c r="AA43" s="28">
        <f t="shared" si="31"/>
        <v>0.0098</v>
      </c>
      <c r="AB43" s="3"/>
      <c r="AC43" s="3"/>
      <c r="AD43" s="28"/>
      <c r="AE43" s="26"/>
      <c r="AF43" s="3"/>
      <c r="AG43" s="27"/>
      <c r="AH43" s="26"/>
      <c r="AI43" s="3"/>
      <c r="AJ43" s="27"/>
      <c r="AK43" s="28"/>
      <c r="AL43" s="28"/>
      <c r="AM43" s="28"/>
      <c r="AN43" s="3">
        <v>0.01</v>
      </c>
      <c r="AO43" s="3">
        <v>0.5</v>
      </c>
      <c r="AP43" s="3">
        <f t="shared" si="32"/>
        <v>0.005</v>
      </c>
      <c r="AQ43" s="1">
        <f t="shared" si="33"/>
        <v>0.0153769477028178</v>
      </c>
      <c r="AR43" s="30">
        <f t="shared" si="34"/>
        <v>7.70910416666667</v>
      </c>
      <c r="AS43" s="1">
        <f t="shared" si="35"/>
        <v>0.16</v>
      </c>
      <c r="AT43" s="2">
        <f t="shared" ref="AT43:AT53" si="39">$E$5/12</f>
        <v>87.1886301369867</v>
      </c>
      <c r="AU43" s="1">
        <f t="shared" si="36"/>
        <v>11079.7175930335</v>
      </c>
    </row>
    <row r="44" s="1" customFormat="1" spans="1:47">
      <c r="A44" s="13" t="s">
        <v>36</v>
      </c>
      <c r="B44" s="13">
        <f>I5</f>
        <v>0.16</v>
      </c>
      <c r="C44" s="16">
        <v>2</v>
      </c>
      <c r="D44" s="21">
        <v>2.48414285714286</v>
      </c>
      <c r="E44" s="20">
        <f t="shared" si="37"/>
        <v>4.01958064516129</v>
      </c>
      <c r="F44" s="16" t="s">
        <v>73</v>
      </c>
      <c r="G44" s="13">
        <v>3</v>
      </c>
      <c r="H44" s="18">
        <f t="shared" si="21"/>
        <v>2.48414285714286</v>
      </c>
      <c r="I44" s="18">
        <f t="shared" si="22"/>
        <v>275.634142857143</v>
      </c>
      <c r="J44" s="18">
        <f t="shared" si="23"/>
        <v>0.0240286274109947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8"/>
        <v>0.224846623611553</v>
      </c>
      <c r="P44" s="18">
        <f t="shared" si="26"/>
        <v>0.00540275574338218</v>
      </c>
      <c r="Q44" s="25">
        <f t="shared" si="27"/>
        <v>0.000864440918941148</v>
      </c>
      <c r="R44" s="18">
        <f t="shared" si="28"/>
        <v>0.0123345666666667</v>
      </c>
      <c r="S44" s="26">
        <f t="shared" si="29"/>
        <v>0.0700827959588756</v>
      </c>
      <c r="T44" s="3">
        <v>0.01</v>
      </c>
      <c r="U44" s="27">
        <f t="shared" si="30"/>
        <v>0.000700827959588756</v>
      </c>
      <c r="V44" s="26"/>
      <c r="W44" s="3"/>
      <c r="X44" s="27"/>
      <c r="Y44" s="29">
        <v>0.02</v>
      </c>
      <c r="Z44" s="3">
        <v>0.49</v>
      </c>
      <c r="AA44" s="28">
        <f t="shared" si="31"/>
        <v>0.0098</v>
      </c>
      <c r="AB44" s="3"/>
      <c r="AC44" s="3"/>
      <c r="AD44" s="28"/>
      <c r="AE44" s="26"/>
      <c r="AF44" s="3"/>
      <c r="AG44" s="27"/>
      <c r="AH44" s="26"/>
      <c r="AI44" s="3"/>
      <c r="AJ44" s="27"/>
      <c r="AL44" s="28"/>
      <c r="AM44" s="28"/>
      <c r="AN44" s="3">
        <v>0.01</v>
      </c>
      <c r="AO44" s="3">
        <v>0.5</v>
      </c>
      <c r="AP44" s="3">
        <f t="shared" si="32"/>
        <v>0.005</v>
      </c>
      <c r="AQ44" s="1">
        <f t="shared" si="33"/>
        <v>0.0155008279595888</v>
      </c>
      <c r="AR44" s="30">
        <f t="shared" si="34"/>
        <v>7.70910416666667</v>
      </c>
      <c r="AS44" s="1">
        <f t="shared" si="35"/>
        <v>0.16</v>
      </c>
      <c r="AT44" s="2">
        <f t="shared" si="39"/>
        <v>87.1886301369867</v>
      </c>
      <c r="AU44" s="1">
        <f t="shared" si="36"/>
        <v>11168.9783674669</v>
      </c>
    </row>
    <row r="45" s="1" customFormat="1" spans="1:47">
      <c r="A45" s="13"/>
      <c r="B45" s="13"/>
      <c r="C45" s="16">
        <v>3</v>
      </c>
      <c r="D45" s="21">
        <v>1.85187096774194</v>
      </c>
      <c r="E45" s="20">
        <f t="shared" si="37"/>
        <v>2.48414285714286</v>
      </c>
      <c r="F45" s="16" t="s">
        <v>73</v>
      </c>
      <c r="G45" s="13">
        <v>4</v>
      </c>
      <c r="H45" s="18">
        <f t="shared" si="21"/>
        <v>1.85187096774194</v>
      </c>
      <c r="I45" s="18">
        <f t="shared" si="22"/>
        <v>275.001870967742</v>
      </c>
      <c r="J45" s="18">
        <f t="shared" si="23"/>
        <v>0.0221542239096327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8"/>
        <v>0.296534909534838</v>
      </c>
      <c r="P45" s="18">
        <f t="shared" si="26"/>
        <v>0.00656950078285747</v>
      </c>
      <c r="Q45" s="25">
        <f t="shared" si="27"/>
        <v>0.0010511201252572</v>
      </c>
      <c r="R45" s="18">
        <f t="shared" si="28"/>
        <v>0.0123345666666667</v>
      </c>
      <c r="S45" s="26">
        <f t="shared" si="29"/>
        <v>0.0852174343584989</v>
      </c>
      <c r="T45" s="3">
        <v>0.01</v>
      </c>
      <c r="U45" s="27">
        <f t="shared" si="30"/>
        <v>0.000852174343584989</v>
      </c>
      <c r="V45" s="26"/>
      <c r="W45" s="3"/>
      <c r="X45" s="27"/>
      <c r="Y45" s="29">
        <v>0.02</v>
      </c>
      <c r="Z45" s="3">
        <v>0.49</v>
      </c>
      <c r="AA45" s="28">
        <f t="shared" si="31"/>
        <v>0.0098</v>
      </c>
      <c r="AB45" s="3"/>
      <c r="AC45" s="3"/>
      <c r="AD45" s="28"/>
      <c r="AE45" s="26"/>
      <c r="AF45" s="3"/>
      <c r="AG45" s="27"/>
      <c r="AH45" s="26"/>
      <c r="AI45" s="3"/>
      <c r="AJ45" s="27"/>
      <c r="AK45" s="28"/>
      <c r="AL45" s="28"/>
      <c r="AM45" s="28"/>
      <c r="AN45" s="3">
        <v>0.01</v>
      </c>
      <c r="AO45" s="3">
        <v>0.5</v>
      </c>
      <c r="AP45" s="3">
        <f t="shared" si="32"/>
        <v>0.005</v>
      </c>
      <c r="AQ45" s="1">
        <f t="shared" si="33"/>
        <v>0.015652174343585</v>
      </c>
      <c r="AR45" s="30">
        <f t="shared" si="34"/>
        <v>7.70910416666667</v>
      </c>
      <c r="AS45" s="1">
        <f t="shared" si="35"/>
        <v>0.16</v>
      </c>
      <c r="AT45" s="2">
        <f t="shared" si="39"/>
        <v>87.1886301369867</v>
      </c>
      <c r="AU45" s="1">
        <f t="shared" si="36"/>
        <v>11278.029606101</v>
      </c>
    </row>
    <row r="46" s="1" customFormat="1" spans="1:47">
      <c r="A46" s="13"/>
      <c r="B46" s="13"/>
      <c r="C46" s="16">
        <v>4</v>
      </c>
      <c r="D46" s="21">
        <v>5.20206666666667</v>
      </c>
      <c r="E46" s="20">
        <f t="shared" si="37"/>
        <v>1.85187096774194</v>
      </c>
      <c r="F46" s="16" t="s">
        <v>73</v>
      </c>
      <c r="G46" s="13">
        <v>5</v>
      </c>
      <c r="H46" s="18">
        <f t="shared" si="21"/>
        <v>5.20206666666667</v>
      </c>
      <c r="I46" s="18">
        <f t="shared" si="22"/>
        <v>278.352066666667</v>
      </c>
      <c r="J46" s="18">
        <f t="shared" si="23"/>
        <v>0.0339256596053925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0.275467138314381</v>
      </c>
      <c r="O46" s="18">
        <f t="shared" si="38"/>
        <v>0.0915893121042656</v>
      </c>
      <c r="P46" s="18">
        <f t="shared" si="26"/>
        <v>0.00310722782594137</v>
      </c>
      <c r="Q46" s="25">
        <f t="shared" si="27"/>
        <v>0.000497156452150619</v>
      </c>
      <c r="R46" s="18">
        <f t="shared" si="28"/>
        <v>0.0123345666666667</v>
      </c>
      <c r="S46" s="26">
        <f t="shared" si="29"/>
        <v>0.0403059520116058</v>
      </c>
      <c r="T46" s="3">
        <v>0.01</v>
      </c>
      <c r="U46" s="27">
        <f t="shared" si="30"/>
        <v>0.000403059520116058</v>
      </c>
      <c r="V46" s="26"/>
      <c r="W46" s="3"/>
      <c r="X46" s="27"/>
      <c r="Y46" s="29">
        <v>0.04</v>
      </c>
      <c r="Z46" s="3">
        <v>0.49</v>
      </c>
      <c r="AA46" s="28">
        <f t="shared" si="31"/>
        <v>0.0196</v>
      </c>
      <c r="AB46" s="3"/>
      <c r="AC46" s="3"/>
      <c r="AD46" s="28"/>
      <c r="AE46" s="26"/>
      <c r="AF46" s="3"/>
      <c r="AG46" s="27"/>
      <c r="AH46" s="26"/>
      <c r="AI46" s="3"/>
      <c r="AJ46" s="27"/>
      <c r="AL46" s="28"/>
      <c r="AM46" s="28"/>
      <c r="AN46" s="3">
        <v>0.015</v>
      </c>
      <c r="AO46" s="3">
        <v>0.5</v>
      </c>
      <c r="AP46" s="3">
        <f t="shared" si="32"/>
        <v>0.0075</v>
      </c>
      <c r="AQ46" s="1">
        <f t="shared" si="33"/>
        <v>0.0275030595201161</v>
      </c>
      <c r="AR46" s="30">
        <f t="shared" si="34"/>
        <v>7.70910416666667</v>
      </c>
      <c r="AS46" s="1">
        <f t="shared" si="35"/>
        <v>0.16</v>
      </c>
      <c r="AT46" s="2">
        <f t="shared" si="39"/>
        <v>87.1886301369867</v>
      </c>
      <c r="AU46" s="1">
        <f t="shared" si="36"/>
        <v>19817.0754246265</v>
      </c>
    </row>
    <row r="47" s="1" customFormat="1" spans="1:47">
      <c r="A47" s="13"/>
      <c r="B47" s="13"/>
      <c r="C47" s="16">
        <v>5</v>
      </c>
      <c r="D47" s="21">
        <v>7.04438709677419</v>
      </c>
      <c r="E47" s="20">
        <f t="shared" si="37"/>
        <v>5.20206666666667</v>
      </c>
      <c r="F47" s="16" t="s">
        <v>75</v>
      </c>
      <c r="G47" s="13">
        <v>6</v>
      </c>
      <c r="H47" s="18">
        <f t="shared" si="21"/>
        <v>7.04438709677419</v>
      </c>
      <c r="I47" s="18">
        <f t="shared" si="22"/>
        <v>280.194387096774</v>
      </c>
      <c r="J47" s="18">
        <f t="shared" si="23"/>
        <v>0.0426988177736078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8"/>
        <v>0.165573125944991</v>
      </c>
      <c r="P47" s="18">
        <f t="shared" si="26"/>
        <v>0.00706977673293178</v>
      </c>
      <c r="Q47" s="25">
        <f t="shared" si="27"/>
        <v>0.00113116427726909</v>
      </c>
      <c r="R47" s="18">
        <f t="shared" si="28"/>
        <v>0.0123345666666667</v>
      </c>
      <c r="S47" s="26">
        <f t="shared" si="29"/>
        <v>0.0917068517960976</v>
      </c>
      <c r="T47" s="3">
        <v>0.01</v>
      </c>
      <c r="U47" s="27">
        <f t="shared" si="30"/>
        <v>0.000917068517960976</v>
      </c>
      <c r="V47" s="26"/>
      <c r="W47" s="3"/>
      <c r="X47" s="27"/>
      <c r="Y47" s="29">
        <v>0.04</v>
      </c>
      <c r="Z47" s="3">
        <v>0.49</v>
      </c>
      <c r="AA47" s="28">
        <f t="shared" si="31"/>
        <v>0.0196</v>
      </c>
      <c r="AB47" s="3"/>
      <c r="AC47" s="3"/>
      <c r="AD47" s="28"/>
      <c r="AE47" s="26"/>
      <c r="AF47" s="3"/>
      <c r="AG47" s="27"/>
      <c r="AH47" s="26"/>
      <c r="AI47" s="3"/>
      <c r="AJ47" s="27"/>
      <c r="AK47" s="28"/>
      <c r="AL47" s="28"/>
      <c r="AM47" s="28"/>
      <c r="AN47" s="3">
        <v>0.015</v>
      </c>
      <c r="AO47" s="3">
        <v>0.5</v>
      </c>
      <c r="AP47" s="3">
        <f t="shared" si="32"/>
        <v>0.0075</v>
      </c>
      <c r="AQ47" s="1">
        <f t="shared" si="33"/>
        <v>0.028017068517961</v>
      </c>
      <c r="AR47" s="30">
        <f t="shared" si="34"/>
        <v>7.70910416666667</v>
      </c>
      <c r="AS47" s="1">
        <f t="shared" si="35"/>
        <v>0.16</v>
      </c>
      <c r="AT47" s="2">
        <f t="shared" si="39"/>
        <v>87.1886301369867</v>
      </c>
      <c r="AU47" s="1">
        <f t="shared" si="36"/>
        <v>20187.4398588735</v>
      </c>
    </row>
    <row r="48" s="1" customFormat="1" spans="1:47">
      <c r="A48" s="13"/>
      <c r="B48" s="13"/>
      <c r="C48" s="16">
        <v>6</v>
      </c>
      <c r="D48" s="21">
        <v>11.7005333333333</v>
      </c>
      <c r="E48" s="20">
        <f t="shared" si="37"/>
        <v>7.04438709677419</v>
      </c>
      <c r="F48" s="16" t="s">
        <v>73</v>
      </c>
      <c r="G48" s="13">
        <v>7</v>
      </c>
      <c r="H48" s="18">
        <f t="shared" si="21"/>
        <v>11.7005333333333</v>
      </c>
      <c r="I48" s="18">
        <f t="shared" si="22"/>
        <v>284.850533333333</v>
      </c>
      <c r="J48" s="18">
        <f t="shared" si="23"/>
        <v>0.0753537895251478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8"/>
        <v>0.235594390878726</v>
      </c>
      <c r="P48" s="18">
        <f t="shared" si="26"/>
        <v>0.0177529301435809</v>
      </c>
      <c r="Q48" s="25">
        <f t="shared" si="27"/>
        <v>0.00284046882297295</v>
      </c>
      <c r="R48" s="18">
        <f t="shared" si="28"/>
        <v>0.0123345666666667</v>
      </c>
      <c r="S48" s="26">
        <f t="shared" si="29"/>
        <v>0.23028525441831</v>
      </c>
      <c r="T48" s="3">
        <v>0.01</v>
      </c>
      <c r="U48" s="27">
        <f t="shared" si="30"/>
        <v>0.00230285254418311</v>
      </c>
      <c r="V48" s="26"/>
      <c r="W48" s="3"/>
      <c r="X48" s="27"/>
      <c r="Y48" s="29">
        <v>0.04</v>
      </c>
      <c r="Z48" s="3">
        <v>0.49</v>
      </c>
      <c r="AA48" s="28">
        <f t="shared" si="31"/>
        <v>0.0196</v>
      </c>
      <c r="AB48" s="3"/>
      <c r="AC48" s="3"/>
      <c r="AD48" s="28"/>
      <c r="AE48" s="26"/>
      <c r="AF48" s="3"/>
      <c r="AG48" s="27"/>
      <c r="AH48" s="26"/>
      <c r="AI48" s="3"/>
      <c r="AJ48" s="27"/>
      <c r="AL48" s="28"/>
      <c r="AM48" s="28"/>
      <c r="AN48" s="3">
        <v>0.015</v>
      </c>
      <c r="AO48" s="3">
        <v>0.5</v>
      </c>
      <c r="AP48" s="3">
        <f t="shared" si="32"/>
        <v>0.0075</v>
      </c>
      <c r="AQ48" s="1">
        <f t="shared" si="33"/>
        <v>0.0294028525441831</v>
      </c>
      <c r="AR48" s="30">
        <f t="shared" si="34"/>
        <v>7.70910416666667</v>
      </c>
      <c r="AS48" s="1">
        <f t="shared" si="35"/>
        <v>0.16</v>
      </c>
      <c r="AT48" s="2">
        <f t="shared" si="39"/>
        <v>87.1886301369867</v>
      </c>
      <c r="AU48" s="1">
        <f t="shared" si="36"/>
        <v>21185.9537351133</v>
      </c>
    </row>
    <row r="49" s="1" customFormat="1" spans="1:47">
      <c r="A49" s="13"/>
      <c r="B49" s="13"/>
      <c r="C49" s="16">
        <v>7</v>
      </c>
      <c r="D49" s="21">
        <v>18.6202903225806</v>
      </c>
      <c r="E49" s="20">
        <f t="shared" si="37"/>
        <v>11.7005333333333</v>
      </c>
      <c r="F49" s="16" t="s">
        <v>73</v>
      </c>
      <c r="G49" s="13">
        <v>8</v>
      </c>
      <c r="H49" s="18">
        <f t="shared" si="21"/>
        <v>18.6202903225806</v>
      </c>
      <c r="I49" s="18">
        <f t="shared" si="22"/>
        <v>291.770290322581</v>
      </c>
      <c r="J49" s="18">
        <f t="shared" si="23"/>
        <v>0.169503306174128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8"/>
        <v>0.294932502401812</v>
      </c>
      <c r="P49" s="18">
        <f t="shared" si="26"/>
        <v>0.049992034255316</v>
      </c>
      <c r="Q49" s="25">
        <f t="shared" si="27"/>
        <v>0.00799872548085056</v>
      </c>
      <c r="R49" s="18">
        <f t="shared" si="28"/>
        <v>0.0123345666666667</v>
      </c>
      <c r="S49" s="26">
        <f t="shared" si="29"/>
        <v>0.648480461212033</v>
      </c>
      <c r="T49" s="3">
        <v>0.01</v>
      </c>
      <c r="U49" s="27">
        <f t="shared" si="30"/>
        <v>0.00648480461212033</v>
      </c>
      <c r="V49" s="26"/>
      <c r="W49" s="3"/>
      <c r="X49" s="27"/>
      <c r="Y49" s="29">
        <v>0.04</v>
      </c>
      <c r="Z49" s="3">
        <v>0.49</v>
      </c>
      <c r="AA49" s="28">
        <f t="shared" si="31"/>
        <v>0.0196</v>
      </c>
      <c r="AB49" s="3"/>
      <c r="AC49" s="3"/>
      <c r="AD49" s="28"/>
      <c r="AE49" s="26"/>
      <c r="AF49" s="3"/>
      <c r="AG49" s="27"/>
      <c r="AH49" s="26"/>
      <c r="AI49" s="3"/>
      <c r="AJ49" s="27"/>
      <c r="AK49" s="28"/>
      <c r="AL49" s="28"/>
      <c r="AM49" s="28"/>
      <c r="AN49" s="3">
        <v>0.015</v>
      </c>
      <c r="AO49" s="3">
        <v>0.5</v>
      </c>
      <c r="AP49" s="3">
        <f t="shared" si="32"/>
        <v>0.0075</v>
      </c>
      <c r="AQ49" s="1">
        <f t="shared" si="33"/>
        <v>0.0335848046121203</v>
      </c>
      <c r="AR49" s="30">
        <f t="shared" si="34"/>
        <v>7.70910416666667</v>
      </c>
      <c r="AS49" s="1">
        <f t="shared" si="35"/>
        <v>0.16</v>
      </c>
      <c r="AT49" s="2">
        <f t="shared" si="39"/>
        <v>87.1886301369867</v>
      </c>
      <c r="AU49" s="1">
        <f t="shared" si="36"/>
        <v>24199.2206588121</v>
      </c>
    </row>
    <row r="50" s="1" customFormat="1" spans="1:47">
      <c r="A50" s="13"/>
      <c r="B50" s="13"/>
      <c r="C50" s="16">
        <v>8</v>
      </c>
      <c r="D50" s="21">
        <v>19.5246451612903</v>
      </c>
      <c r="E50" s="20">
        <f t="shared" si="37"/>
        <v>18.6202903225806</v>
      </c>
      <c r="F50" s="16" t="s">
        <v>73</v>
      </c>
      <c r="G50" s="13">
        <v>9</v>
      </c>
      <c r="H50" s="18">
        <f t="shared" si="21"/>
        <v>19.5246451612903</v>
      </c>
      <c r="I50" s="18">
        <f t="shared" si="22"/>
        <v>292.67464516129</v>
      </c>
      <c r="J50" s="18">
        <f t="shared" si="23"/>
        <v>0.187914862869363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8"/>
        <v>0.322031509813162</v>
      </c>
      <c r="P50" s="18">
        <f t="shared" si="26"/>
        <v>0.0605145070061543</v>
      </c>
      <c r="Q50" s="25">
        <f t="shared" si="27"/>
        <v>0.00968232112098469</v>
      </c>
      <c r="R50" s="18">
        <f t="shared" si="28"/>
        <v>0.0123345666666667</v>
      </c>
      <c r="S50" s="26">
        <f t="shared" si="29"/>
        <v>0.784974566406983</v>
      </c>
      <c r="T50" s="3">
        <v>0.01</v>
      </c>
      <c r="U50" s="27">
        <f t="shared" si="30"/>
        <v>0.00784974566406983</v>
      </c>
      <c r="V50" s="26"/>
      <c r="W50" s="3"/>
      <c r="X50" s="27"/>
      <c r="Y50" s="29">
        <v>0.04</v>
      </c>
      <c r="Z50" s="3">
        <v>0.49</v>
      </c>
      <c r="AA50" s="28">
        <f t="shared" si="31"/>
        <v>0.0196</v>
      </c>
      <c r="AB50" s="3"/>
      <c r="AC50" s="3"/>
      <c r="AD50" s="28"/>
      <c r="AE50" s="26"/>
      <c r="AF50" s="3"/>
      <c r="AG50" s="27"/>
      <c r="AH50" s="26"/>
      <c r="AI50" s="3"/>
      <c r="AJ50" s="27"/>
      <c r="AL50" s="28"/>
      <c r="AM50" s="28"/>
      <c r="AN50" s="3">
        <v>0.015</v>
      </c>
      <c r="AO50" s="3">
        <v>0.5</v>
      </c>
      <c r="AP50" s="3">
        <f t="shared" si="32"/>
        <v>0.0075</v>
      </c>
      <c r="AQ50" s="1">
        <f t="shared" si="33"/>
        <v>0.0349497456640698</v>
      </c>
      <c r="AR50" s="30">
        <f t="shared" si="34"/>
        <v>7.70910416666667</v>
      </c>
      <c r="AS50" s="1">
        <f t="shared" si="35"/>
        <v>0.16</v>
      </c>
      <c r="AT50" s="2">
        <f t="shared" si="39"/>
        <v>87.1886301369867</v>
      </c>
      <c r="AU50" s="1">
        <f t="shared" si="36"/>
        <v>25182.716322517</v>
      </c>
    </row>
    <row r="51" s="1" customFormat="1" spans="1:47">
      <c r="A51" s="13"/>
      <c r="B51" s="13"/>
      <c r="C51" s="16">
        <v>9</v>
      </c>
      <c r="D51" s="21">
        <v>17.3918666666667</v>
      </c>
      <c r="E51" s="20">
        <f t="shared" si="37"/>
        <v>19.5246451612903</v>
      </c>
      <c r="F51" s="16" t="s">
        <v>73</v>
      </c>
      <c r="G51" s="13">
        <v>10</v>
      </c>
      <c r="H51" s="18">
        <f t="shared" si="21"/>
        <v>17.3918666666667</v>
      </c>
      <c r="I51" s="18">
        <f t="shared" si="22"/>
        <v>290.541866666667</v>
      </c>
      <c r="J51" s="18">
        <f t="shared" si="23"/>
        <v>0.14719770465346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8"/>
        <v>0.338608044473675</v>
      </c>
      <c r="P51" s="18">
        <f t="shared" si="26"/>
        <v>0.0498423269237216</v>
      </c>
      <c r="Q51" s="25">
        <f t="shared" si="27"/>
        <v>0.00797477230779546</v>
      </c>
      <c r="R51" s="18">
        <f t="shared" si="28"/>
        <v>0.0123345666666667</v>
      </c>
      <c r="S51" s="26">
        <f t="shared" si="29"/>
        <v>0.646538506240899</v>
      </c>
      <c r="T51" s="3">
        <v>0.01</v>
      </c>
      <c r="U51" s="27">
        <f t="shared" si="30"/>
        <v>0.00646538506240899</v>
      </c>
      <c r="V51" s="26"/>
      <c r="W51" s="3"/>
      <c r="X51" s="27"/>
      <c r="Y51" s="29">
        <v>0.04</v>
      </c>
      <c r="Z51" s="3">
        <v>0.49</v>
      </c>
      <c r="AA51" s="28">
        <f t="shared" si="31"/>
        <v>0.0196</v>
      </c>
      <c r="AB51" s="3"/>
      <c r="AC51" s="3"/>
      <c r="AD51" s="28"/>
      <c r="AE51" s="26"/>
      <c r="AF51" s="3"/>
      <c r="AG51" s="27"/>
      <c r="AH51" s="26"/>
      <c r="AI51" s="3"/>
      <c r="AJ51" s="27"/>
      <c r="AK51" s="28"/>
      <c r="AL51" s="28"/>
      <c r="AM51" s="28"/>
      <c r="AN51" s="3">
        <v>0.015</v>
      </c>
      <c r="AO51" s="3">
        <v>0.5</v>
      </c>
      <c r="AP51" s="3">
        <f t="shared" si="32"/>
        <v>0.0075</v>
      </c>
      <c r="AQ51" s="1">
        <f t="shared" si="33"/>
        <v>0.033565385062409</v>
      </c>
      <c r="AR51" s="30">
        <f t="shared" si="34"/>
        <v>7.70910416666667</v>
      </c>
      <c r="AS51" s="1">
        <f t="shared" si="35"/>
        <v>0.16</v>
      </c>
      <c r="AT51" s="2">
        <f t="shared" si="39"/>
        <v>87.1886301369867</v>
      </c>
      <c r="AU51" s="1">
        <f t="shared" si="36"/>
        <v>24185.2280816932</v>
      </c>
    </row>
    <row r="52" s="1" customFormat="1" spans="1:47">
      <c r="A52" s="13"/>
      <c r="B52" s="13"/>
      <c r="C52" s="16">
        <v>10</v>
      </c>
      <c r="D52" s="21">
        <v>15.0182258064516</v>
      </c>
      <c r="E52" s="20">
        <f t="shared" si="37"/>
        <v>17.3918666666667</v>
      </c>
      <c r="F52" s="16" t="s">
        <v>73</v>
      </c>
      <c r="G52" s="13">
        <v>11</v>
      </c>
      <c r="H52" s="18">
        <f t="shared" si="21"/>
        <v>15.0182258064516</v>
      </c>
      <c r="I52" s="18">
        <f t="shared" si="22"/>
        <v>288.168225806452</v>
      </c>
      <c r="J52" s="18">
        <f t="shared" si="23"/>
        <v>0.111690774223967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0.274327431672455</v>
      </c>
      <c r="O52" s="18">
        <f t="shared" si="38"/>
        <v>0.0915293275441643</v>
      </c>
      <c r="P52" s="18">
        <f t="shared" si="26"/>
        <v>0.0102229814576068</v>
      </c>
      <c r="Q52" s="25">
        <f t="shared" si="27"/>
        <v>0.00163567703321708</v>
      </c>
      <c r="R52" s="18">
        <f t="shared" si="28"/>
        <v>0.0123345666666667</v>
      </c>
      <c r="S52" s="26">
        <f t="shared" si="29"/>
        <v>0.132609201232613</v>
      </c>
      <c r="T52" s="3">
        <v>0.01</v>
      </c>
      <c r="U52" s="27">
        <f t="shared" si="30"/>
        <v>0.00132609201232613</v>
      </c>
      <c r="V52" s="26"/>
      <c r="W52" s="3"/>
      <c r="X52" s="27"/>
      <c r="Y52" s="29">
        <v>0.04</v>
      </c>
      <c r="Z52" s="3">
        <v>0.49</v>
      </c>
      <c r="AA52" s="28">
        <f t="shared" si="31"/>
        <v>0.0196</v>
      </c>
      <c r="AB52" s="3"/>
      <c r="AC52" s="3"/>
      <c r="AD52" s="28"/>
      <c r="AE52" s="26"/>
      <c r="AF52" s="3"/>
      <c r="AG52" s="27"/>
      <c r="AH52" s="26"/>
      <c r="AI52" s="3"/>
      <c r="AJ52" s="27"/>
      <c r="AL52" s="28"/>
      <c r="AM52" s="28"/>
      <c r="AN52" s="3">
        <v>0.015</v>
      </c>
      <c r="AO52" s="3">
        <v>0.5</v>
      </c>
      <c r="AP52" s="3">
        <f t="shared" si="32"/>
        <v>0.0075</v>
      </c>
      <c r="AQ52" s="1">
        <f t="shared" si="33"/>
        <v>0.0284260920123261</v>
      </c>
      <c r="AR52" s="30">
        <f t="shared" si="34"/>
        <v>7.70910416666667</v>
      </c>
      <c r="AS52" s="1">
        <f t="shared" si="35"/>
        <v>0.16</v>
      </c>
      <c r="AT52" s="2">
        <f t="shared" si="39"/>
        <v>87.1886301369867</v>
      </c>
      <c r="AU52" s="1">
        <f t="shared" si="36"/>
        <v>20482.1579585944</v>
      </c>
    </row>
    <row r="53" s="1" customFormat="1" spans="1:48">
      <c r="A53" s="13"/>
      <c r="B53" s="13"/>
      <c r="C53" s="16">
        <v>11</v>
      </c>
      <c r="D53" s="21">
        <v>11.0923</v>
      </c>
      <c r="E53" s="20">
        <f t="shared" si="37"/>
        <v>15.0182258064516</v>
      </c>
      <c r="F53" s="16" t="s">
        <v>75</v>
      </c>
      <c r="G53" s="13">
        <v>12</v>
      </c>
      <c r="H53" s="18">
        <f t="shared" si="21"/>
        <v>11.0923</v>
      </c>
      <c r="I53" s="18">
        <f t="shared" si="22"/>
        <v>284.2423</v>
      </c>
      <c r="J53" s="18">
        <f t="shared" si="23"/>
        <v>0.0700388409241745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8"/>
        <v>0.158397387753224</v>
      </c>
      <c r="P53" s="18">
        <f t="shared" si="26"/>
        <v>0.0110939694436529</v>
      </c>
      <c r="Q53" s="25">
        <f t="shared" si="27"/>
        <v>0.00177503511098446</v>
      </c>
      <c r="R53" s="18">
        <f t="shared" si="28"/>
        <v>0.0123345666666667</v>
      </c>
      <c r="S53" s="26">
        <f t="shared" si="29"/>
        <v>0.143907375017995</v>
      </c>
      <c r="T53" s="3">
        <v>0.01</v>
      </c>
      <c r="U53" s="27">
        <f t="shared" si="30"/>
        <v>0.00143907375017995</v>
      </c>
      <c r="V53" s="26"/>
      <c r="W53" s="3"/>
      <c r="X53" s="27"/>
      <c r="Y53" s="29">
        <v>0.04</v>
      </c>
      <c r="Z53" s="3">
        <v>0.49</v>
      </c>
      <c r="AA53" s="28">
        <f t="shared" si="31"/>
        <v>0.0196</v>
      </c>
      <c r="AB53" s="3"/>
      <c r="AC53" s="3"/>
      <c r="AD53" s="28"/>
      <c r="AE53" s="26"/>
      <c r="AF53" s="3"/>
      <c r="AG53" s="27"/>
      <c r="AH53" s="26"/>
      <c r="AI53" s="3"/>
      <c r="AJ53" s="27"/>
      <c r="AK53" s="28"/>
      <c r="AL53" s="28"/>
      <c r="AM53" s="28"/>
      <c r="AN53" s="3">
        <v>0.015</v>
      </c>
      <c r="AO53" s="3">
        <v>0.5</v>
      </c>
      <c r="AP53" s="3">
        <f t="shared" si="32"/>
        <v>0.0075</v>
      </c>
      <c r="AQ53" s="1">
        <f t="shared" si="33"/>
        <v>0.0285390737501799</v>
      </c>
      <c r="AR53" s="30">
        <f t="shared" si="34"/>
        <v>7.70910416666667</v>
      </c>
      <c r="AS53" s="1">
        <f t="shared" si="35"/>
        <v>0.16</v>
      </c>
      <c r="AT53" s="2">
        <f t="shared" si="39"/>
        <v>87.1886301369867</v>
      </c>
      <c r="AU53" s="1">
        <f t="shared" si="36"/>
        <v>20563.5659059181</v>
      </c>
      <c r="AV53" s="1">
        <f>SUM(AU42:AU53)</f>
        <v>220179.03317061</v>
      </c>
    </row>
    <row r="54" s="1" customFormat="1" spans="1:46">
      <c r="A54" s="13"/>
      <c r="B54" s="13"/>
      <c r="C54" s="16">
        <v>12</v>
      </c>
      <c r="D54" s="21">
        <v>7.18335483870968</v>
      </c>
      <c r="E54" s="20">
        <f t="shared" si="37"/>
        <v>11.0923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8">
      <c r="S56" s="24" t="s">
        <v>43</v>
      </c>
      <c r="T56" s="24"/>
      <c r="U56" s="24"/>
      <c r="V56" s="24" t="s">
        <v>44</v>
      </c>
      <c r="W56" s="24" t="s">
        <v>45</v>
      </c>
      <c r="X56" s="24" t="s">
        <v>46</v>
      </c>
      <c r="Y56" s="24" t="s">
        <v>47</v>
      </c>
      <c r="Z56" s="24" t="s">
        <v>48</v>
      </c>
      <c r="AA56" s="24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</row>
    <row r="57" s="1" customFormat="1" spans="1:78">
      <c r="A57" s="15" t="s">
        <v>11</v>
      </c>
      <c r="B57" s="15"/>
      <c r="C57" s="16" t="s">
        <v>51</v>
      </c>
      <c r="D57" s="16" t="s">
        <v>52</v>
      </c>
      <c r="E57" s="16" t="s">
        <v>53</v>
      </c>
      <c r="F57" s="16" t="s">
        <v>54</v>
      </c>
      <c r="G57" s="13" t="s">
        <v>51</v>
      </c>
      <c r="H57" s="13" t="s">
        <v>53</v>
      </c>
      <c r="I57" s="13" t="s">
        <v>55</v>
      </c>
      <c r="J57" s="13" t="s">
        <v>56</v>
      </c>
      <c r="K57" s="23" t="s">
        <v>57</v>
      </c>
      <c r="L57" s="23" t="s">
        <v>58</v>
      </c>
      <c r="M57" s="13" t="s">
        <v>59</v>
      </c>
      <c r="N57" s="23" t="s">
        <v>60</v>
      </c>
      <c r="O57" s="13" t="s">
        <v>61</v>
      </c>
      <c r="P57" s="13" t="s">
        <v>62</v>
      </c>
      <c r="Q57" s="23" t="s">
        <v>63</v>
      </c>
      <c r="R57" s="23" t="s">
        <v>64</v>
      </c>
      <c r="S57" s="4" t="s">
        <v>65</v>
      </c>
      <c r="T57" s="3" t="s">
        <v>66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</row>
    <row r="58" s="1" customFormat="1" spans="1:78">
      <c r="A58" s="13" t="s">
        <v>71</v>
      </c>
      <c r="B58" s="13">
        <f>F7</f>
        <v>122.786</v>
      </c>
      <c r="C58" s="16" t="s">
        <v>72</v>
      </c>
      <c r="D58" s="17">
        <v>3</v>
      </c>
      <c r="E58" s="16"/>
      <c r="F58" s="16"/>
      <c r="G58" s="13">
        <v>1</v>
      </c>
      <c r="H58" s="18">
        <f t="shared" ref="H58:H69" si="40">E59</f>
        <v>3</v>
      </c>
      <c r="I58" s="18">
        <f t="shared" ref="I58:I69" si="41">H58+273.15</f>
        <v>276.15</v>
      </c>
      <c r="J58" s="18">
        <f t="shared" ref="J58:J69" si="42">EXP(($C$16*(I58-$C$14))/($C$17*I58*$C$14))</f>
        <v>0.0256677222920585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73</v>
      </c>
      <c r="N58" s="13"/>
      <c r="O58" s="18">
        <f>L58</f>
        <v>2.762685</v>
      </c>
      <c r="P58" s="18">
        <f t="shared" ref="P58:P69" si="45">O58*J58</f>
        <v>0.0709118313604356</v>
      </c>
      <c r="Q58" s="25">
        <f t="shared" ref="Q58:Q69" si="46">P58*$B$60</f>
        <v>0.0205644310945263</v>
      </c>
      <c r="R58" s="18">
        <f t="shared" ref="R58:R69" si="47">L58*$B$60</f>
        <v>0.80117865</v>
      </c>
      <c r="S58" s="26">
        <f t="shared" ref="S58:S69" si="48">Q58/R58</f>
        <v>0.0256677222920585</v>
      </c>
      <c r="T58" s="3">
        <v>0.27</v>
      </c>
      <c r="U58" s="27">
        <f t="shared" ref="U58:U69" si="49">S58*T58</f>
        <v>0.00693028501885579</v>
      </c>
      <c r="V58" s="3">
        <v>180.9</v>
      </c>
      <c r="W58" s="28">
        <v>6</v>
      </c>
      <c r="X58" s="28">
        <v>3</v>
      </c>
      <c r="Y58" s="28">
        <v>0.3</v>
      </c>
      <c r="Z58" s="28">
        <v>6</v>
      </c>
      <c r="AA58" s="3">
        <v>30.2</v>
      </c>
      <c r="AB58" s="2">
        <f t="shared" ref="AB58:AB69" si="50">U58*0.67*AD58+(V58+W58+X58+Y58+Z58+AA58)/1000</f>
        <v>0.227746554379164</v>
      </c>
      <c r="AC58" s="30">
        <f t="shared" ref="AC58:AC69" si="51">$B$58/12</f>
        <v>10.2321666666667</v>
      </c>
      <c r="AD58" s="1">
        <f t="shared" ref="AD58:AD69" si="52">$B$60</f>
        <v>0.29</v>
      </c>
      <c r="AE58" s="31">
        <f t="shared" ref="AE58:AE69" si="53">$E$7/12</f>
        <v>188.205854509112</v>
      </c>
      <c r="AF58" s="1">
        <f t="shared" ref="AF58:AF69" si="54">AE58*10000*AC58*AB58</f>
        <v>4385837.63148641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</row>
    <row r="59" s="1" customFormat="1" spans="1:78">
      <c r="A59" s="13" t="s">
        <v>74</v>
      </c>
      <c r="B59" s="13">
        <v>27</v>
      </c>
      <c r="C59" s="16">
        <v>1</v>
      </c>
      <c r="D59" s="19">
        <v>4.01958064516129</v>
      </c>
      <c r="E59" s="20">
        <f t="shared" ref="E59:E70" si="55">D58</f>
        <v>3</v>
      </c>
      <c r="F59" s="16" t="s">
        <v>73</v>
      </c>
      <c r="G59" s="13">
        <v>2</v>
      </c>
      <c r="H59" s="18">
        <f t="shared" si="40"/>
        <v>4.01958064516129</v>
      </c>
      <c r="I59" s="18">
        <f t="shared" si="41"/>
        <v>277.169580645161</v>
      </c>
      <c r="J59" s="18">
        <f t="shared" si="42"/>
        <v>0.0292224216426001</v>
      </c>
      <c r="K59" s="18">
        <f t="shared" si="43"/>
        <v>10.2321666666667</v>
      </c>
      <c r="L59" s="18">
        <f t="shared" si="44"/>
        <v>2.762685</v>
      </c>
      <c r="M59" s="13" t="s">
        <v>73</v>
      </c>
      <c r="N59" s="13"/>
      <c r="O59" s="18">
        <f t="shared" ref="O59:O69" si="56">L59+O58-P58-N59</f>
        <v>5.45445816863956</v>
      </c>
      <c r="P59" s="18">
        <f t="shared" si="45"/>
        <v>0.15939247643591</v>
      </c>
      <c r="Q59" s="25">
        <f t="shared" si="46"/>
        <v>0.0462238181664138</v>
      </c>
      <c r="R59" s="18">
        <f t="shared" si="47"/>
        <v>0.80117865</v>
      </c>
      <c r="S59" s="26">
        <f t="shared" si="48"/>
        <v>0.0576947702817765</v>
      </c>
      <c r="T59" s="3">
        <v>0.27</v>
      </c>
      <c r="U59" s="27">
        <f t="shared" si="49"/>
        <v>0.0155775879760797</v>
      </c>
      <c r="V59" s="3">
        <v>180.9</v>
      </c>
      <c r="W59" s="28">
        <v>6</v>
      </c>
      <c r="X59" s="28">
        <v>3</v>
      </c>
      <c r="Y59" s="28">
        <v>0.3</v>
      </c>
      <c r="Z59" s="28">
        <v>6</v>
      </c>
      <c r="AA59" s="3">
        <v>30.2</v>
      </c>
      <c r="AB59" s="2">
        <f t="shared" si="50"/>
        <v>0.229426725343752</v>
      </c>
      <c r="AC59" s="30">
        <f t="shared" si="51"/>
        <v>10.2321666666667</v>
      </c>
      <c r="AD59" s="1">
        <f t="shared" si="52"/>
        <v>0.29</v>
      </c>
      <c r="AE59" s="31">
        <f t="shared" si="53"/>
        <v>188.205854509112</v>
      </c>
      <c r="AF59" s="1">
        <f t="shared" si="54"/>
        <v>4418193.58551571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</row>
    <row r="60" s="1" customFormat="1" spans="1:78">
      <c r="A60" s="13" t="s">
        <v>36</v>
      </c>
      <c r="B60" s="13">
        <f>H7</f>
        <v>0.29</v>
      </c>
      <c r="C60" s="16">
        <v>2</v>
      </c>
      <c r="D60" s="21">
        <v>2.48414285714286</v>
      </c>
      <c r="E60" s="20">
        <f t="shared" si="55"/>
        <v>4.01958064516129</v>
      </c>
      <c r="F60" s="16" t="s">
        <v>73</v>
      </c>
      <c r="G60" s="13">
        <v>3</v>
      </c>
      <c r="H60" s="18">
        <f t="shared" si="40"/>
        <v>2.48414285714286</v>
      </c>
      <c r="I60" s="18">
        <f t="shared" si="41"/>
        <v>275.634142857143</v>
      </c>
      <c r="J60" s="18">
        <f t="shared" si="42"/>
        <v>0.0240286274109947</v>
      </c>
      <c r="K60" s="18">
        <f t="shared" si="43"/>
        <v>10.2321666666667</v>
      </c>
      <c r="L60" s="18">
        <f t="shared" si="44"/>
        <v>2.762685</v>
      </c>
      <c r="M60" s="13" t="s">
        <v>73</v>
      </c>
      <c r="N60" s="13"/>
      <c r="O60" s="18">
        <f t="shared" si="56"/>
        <v>8.05775069220365</v>
      </c>
      <c r="P60" s="18">
        <f t="shared" si="45"/>
        <v>0.193616689153646</v>
      </c>
      <c r="Q60" s="25">
        <f t="shared" si="46"/>
        <v>0.0561488398545574</v>
      </c>
      <c r="R60" s="18">
        <f t="shared" si="47"/>
        <v>0.80117865</v>
      </c>
      <c r="S60" s="26">
        <f t="shared" si="48"/>
        <v>0.0700827959588756</v>
      </c>
      <c r="T60" s="3">
        <v>0.27</v>
      </c>
      <c r="U60" s="27">
        <f t="shared" si="49"/>
        <v>0.0189223549088964</v>
      </c>
      <c r="V60" s="3">
        <v>180.9</v>
      </c>
      <c r="W60" s="28">
        <v>6</v>
      </c>
      <c r="X60" s="28">
        <v>3</v>
      </c>
      <c r="Y60" s="28">
        <v>0.3</v>
      </c>
      <c r="Z60" s="28">
        <v>6</v>
      </c>
      <c r="AA60" s="3">
        <v>30.2</v>
      </c>
      <c r="AB60" s="2">
        <f t="shared" si="50"/>
        <v>0.230076613558799</v>
      </c>
      <c r="AC60" s="30">
        <f t="shared" si="51"/>
        <v>10.2321666666667</v>
      </c>
      <c r="AD60" s="1">
        <f t="shared" si="52"/>
        <v>0.29</v>
      </c>
      <c r="AE60" s="31">
        <f t="shared" si="53"/>
        <v>188.205854509112</v>
      </c>
      <c r="AF60" s="1">
        <f t="shared" si="54"/>
        <v>4430708.83167422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</row>
    <row r="61" s="1" customFormat="1" spans="1:78">
      <c r="A61" s="13"/>
      <c r="B61" s="13"/>
      <c r="C61" s="16">
        <v>3</v>
      </c>
      <c r="D61" s="21">
        <v>1.85187096774194</v>
      </c>
      <c r="E61" s="20">
        <f t="shared" si="55"/>
        <v>2.48414285714286</v>
      </c>
      <c r="F61" s="16" t="s">
        <v>73</v>
      </c>
      <c r="G61" s="13">
        <v>4</v>
      </c>
      <c r="H61" s="18">
        <f t="shared" si="40"/>
        <v>1.85187096774194</v>
      </c>
      <c r="I61" s="18">
        <f t="shared" si="41"/>
        <v>275.001870967742</v>
      </c>
      <c r="J61" s="18">
        <f t="shared" si="42"/>
        <v>0.0221542239096327</v>
      </c>
      <c r="K61" s="18">
        <f t="shared" si="43"/>
        <v>10.2321666666667</v>
      </c>
      <c r="L61" s="18">
        <f t="shared" si="44"/>
        <v>2.762685</v>
      </c>
      <c r="M61" s="13" t="s">
        <v>73</v>
      </c>
      <c r="N61" s="13"/>
      <c r="O61" s="18">
        <f t="shared" si="56"/>
        <v>10.62681900305</v>
      </c>
      <c r="P61" s="18">
        <f t="shared" si="45"/>
        <v>0.23542892764071</v>
      </c>
      <c r="Q61" s="25">
        <f t="shared" si="46"/>
        <v>0.0682743890158058</v>
      </c>
      <c r="R61" s="18">
        <f t="shared" si="47"/>
        <v>0.80117865</v>
      </c>
      <c r="S61" s="26">
        <f t="shared" si="48"/>
        <v>0.0852174343584989</v>
      </c>
      <c r="T61" s="3">
        <v>0.27</v>
      </c>
      <c r="U61" s="27">
        <f t="shared" si="49"/>
        <v>0.0230087072767947</v>
      </c>
      <c r="V61" s="3">
        <v>180.9</v>
      </c>
      <c r="W61" s="28">
        <v>6</v>
      </c>
      <c r="X61" s="28">
        <v>3</v>
      </c>
      <c r="Y61" s="28">
        <v>0.3</v>
      </c>
      <c r="Z61" s="28">
        <v>6</v>
      </c>
      <c r="AA61" s="3">
        <v>30.2</v>
      </c>
      <c r="AB61" s="2">
        <f t="shared" si="50"/>
        <v>0.230870591823881</v>
      </c>
      <c r="AC61" s="30">
        <f t="shared" si="51"/>
        <v>10.2321666666667</v>
      </c>
      <c r="AD61" s="1">
        <f t="shared" si="52"/>
        <v>0.29</v>
      </c>
      <c r="AE61" s="31">
        <f t="shared" si="53"/>
        <v>188.205854509112</v>
      </c>
      <c r="AF61" s="1">
        <f t="shared" si="54"/>
        <v>4445998.89726083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</row>
    <row r="62" s="1" customFormat="1" spans="1:78">
      <c r="A62" s="13"/>
      <c r="B62" s="13"/>
      <c r="C62" s="16">
        <v>4</v>
      </c>
      <c r="D62" s="21">
        <v>5.20206666666667</v>
      </c>
      <c r="E62" s="20">
        <f t="shared" si="55"/>
        <v>1.85187096774194</v>
      </c>
      <c r="F62" s="16" t="s">
        <v>73</v>
      </c>
      <c r="G62" s="13">
        <v>5</v>
      </c>
      <c r="H62" s="18">
        <f t="shared" si="40"/>
        <v>5.20206666666667</v>
      </c>
      <c r="I62" s="18">
        <f t="shared" si="41"/>
        <v>278.352066666667</v>
      </c>
      <c r="J62" s="18">
        <f t="shared" si="42"/>
        <v>0.0339256596053925</v>
      </c>
      <c r="K62" s="18">
        <f t="shared" si="43"/>
        <v>10.2321666666667</v>
      </c>
      <c r="L62" s="18">
        <f t="shared" si="44"/>
        <v>2.762685</v>
      </c>
      <c r="M62" s="13" t="s">
        <v>75</v>
      </c>
      <c r="N62" s="18">
        <f>(O61-P61)*$C$22/100</f>
        <v>9.87182057163883</v>
      </c>
      <c r="O62" s="18">
        <f t="shared" si="56"/>
        <v>3.28225450377047</v>
      </c>
      <c r="P62" s="18">
        <f t="shared" si="45"/>
        <v>0.111352649033183</v>
      </c>
      <c r="Q62" s="25">
        <f t="shared" si="46"/>
        <v>0.0322922682196231</v>
      </c>
      <c r="R62" s="18">
        <f t="shared" si="47"/>
        <v>0.80117865</v>
      </c>
      <c r="S62" s="26">
        <f t="shared" si="48"/>
        <v>0.0403059520116058</v>
      </c>
      <c r="T62" s="3">
        <v>0.27</v>
      </c>
      <c r="U62" s="27">
        <f t="shared" si="49"/>
        <v>0.0108826070431336</v>
      </c>
      <c r="V62" s="3">
        <v>180.9</v>
      </c>
      <c r="W62" s="28">
        <v>6</v>
      </c>
      <c r="X62" s="28">
        <v>3</v>
      </c>
      <c r="Y62" s="28">
        <v>0.3</v>
      </c>
      <c r="Z62" s="28">
        <v>6</v>
      </c>
      <c r="AA62" s="3">
        <v>30.2</v>
      </c>
      <c r="AB62" s="2">
        <f t="shared" si="50"/>
        <v>0.228514490548481</v>
      </c>
      <c r="AC62" s="30">
        <f t="shared" si="51"/>
        <v>10.2321666666667</v>
      </c>
      <c r="AD62" s="1">
        <f t="shared" si="52"/>
        <v>0.29</v>
      </c>
      <c r="AE62" s="31">
        <f t="shared" si="53"/>
        <v>188.205854509112</v>
      </c>
      <c r="AF62" s="1">
        <f t="shared" si="54"/>
        <v>4400626.19045781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</row>
    <row r="63" s="1" customFormat="1" spans="1:78">
      <c r="A63" s="13"/>
      <c r="B63" s="13"/>
      <c r="C63" s="16">
        <v>5</v>
      </c>
      <c r="D63" s="21">
        <v>7.04438709677419</v>
      </c>
      <c r="E63" s="20">
        <f t="shared" si="55"/>
        <v>5.20206666666667</v>
      </c>
      <c r="F63" s="16" t="s">
        <v>75</v>
      </c>
      <c r="G63" s="13">
        <v>6</v>
      </c>
      <c r="H63" s="18">
        <f t="shared" si="40"/>
        <v>7.04438709677419</v>
      </c>
      <c r="I63" s="18">
        <f t="shared" si="41"/>
        <v>280.194387096774</v>
      </c>
      <c r="J63" s="18">
        <f t="shared" si="42"/>
        <v>0.0426988177736078</v>
      </c>
      <c r="K63" s="18">
        <f t="shared" si="43"/>
        <v>10.2321666666667</v>
      </c>
      <c r="L63" s="18">
        <f t="shared" si="44"/>
        <v>2.762685</v>
      </c>
      <c r="M63" s="13" t="s">
        <v>73</v>
      </c>
      <c r="N63" s="13"/>
      <c r="O63" s="18">
        <f t="shared" si="56"/>
        <v>5.93358685473728</v>
      </c>
      <c r="P63" s="18">
        <f t="shared" si="45"/>
        <v>0.253357143854302</v>
      </c>
      <c r="Q63" s="25">
        <f t="shared" si="46"/>
        <v>0.0734735717177475</v>
      </c>
      <c r="R63" s="18">
        <f t="shared" si="47"/>
        <v>0.80117865</v>
      </c>
      <c r="S63" s="26">
        <f t="shared" si="48"/>
        <v>0.0917068517960976</v>
      </c>
      <c r="T63" s="3">
        <v>0.27</v>
      </c>
      <c r="U63" s="27">
        <f t="shared" si="49"/>
        <v>0.0247608499849464</v>
      </c>
      <c r="V63" s="3">
        <v>180.9</v>
      </c>
      <c r="W63" s="28">
        <v>6</v>
      </c>
      <c r="X63" s="28">
        <v>3</v>
      </c>
      <c r="Y63" s="28">
        <v>0.3</v>
      </c>
      <c r="Z63" s="28">
        <v>6</v>
      </c>
      <c r="AA63" s="3">
        <v>30.2</v>
      </c>
      <c r="AB63" s="2">
        <f t="shared" si="50"/>
        <v>0.231211033152075</v>
      </c>
      <c r="AC63" s="30">
        <f t="shared" si="51"/>
        <v>10.2321666666667</v>
      </c>
      <c r="AD63" s="1">
        <f t="shared" si="52"/>
        <v>0.29</v>
      </c>
      <c r="AE63" s="31">
        <f t="shared" si="53"/>
        <v>188.205854509112</v>
      </c>
      <c r="AF63" s="1">
        <f t="shared" si="54"/>
        <v>4452554.95863606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</row>
    <row r="64" s="1" customFormat="1" spans="1:78">
      <c r="A64" s="13"/>
      <c r="B64" s="13"/>
      <c r="C64" s="16">
        <v>6</v>
      </c>
      <c r="D64" s="21">
        <v>11.7005333333333</v>
      </c>
      <c r="E64" s="20">
        <f t="shared" si="55"/>
        <v>7.04438709677419</v>
      </c>
      <c r="F64" s="16" t="s">
        <v>73</v>
      </c>
      <c r="G64" s="13">
        <v>7</v>
      </c>
      <c r="H64" s="18">
        <f t="shared" si="40"/>
        <v>11.7005333333333</v>
      </c>
      <c r="I64" s="18">
        <f t="shared" si="41"/>
        <v>284.850533333333</v>
      </c>
      <c r="J64" s="18">
        <f t="shared" si="42"/>
        <v>0.0753537895251478</v>
      </c>
      <c r="K64" s="18">
        <f t="shared" si="43"/>
        <v>10.2321666666667</v>
      </c>
      <c r="L64" s="18">
        <f t="shared" si="44"/>
        <v>2.762685</v>
      </c>
      <c r="M64" s="13" t="s">
        <v>73</v>
      </c>
      <c r="N64" s="13"/>
      <c r="O64" s="18">
        <f t="shared" si="56"/>
        <v>8.44291471088298</v>
      </c>
      <c r="P64" s="18">
        <f t="shared" si="45"/>
        <v>0.63620561810265</v>
      </c>
      <c r="Q64" s="25">
        <f t="shared" si="46"/>
        <v>0.184499629249769</v>
      </c>
      <c r="R64" s="18">
        <f t="shared" si="47"/>
        <v>0.80117865</v>
      </c>
      <c r="S64" s="26">
        <f t="shared" si="48"/>
        <v>0.230285254418311</v>
      </c>
      <c r="T64" s="3">
        <v>0.27</v>
      </c>
      <c r="U64" s="27">
        <f t="shared" si="49"/>
        <v>0.0621770186929438</v>
      </c>
      <c r="V64" s="3">
        <v>180.9</v>
      </c>
      <c r="W64" s="28">
        <v>12.1</v>
      </c>
      <c r="X64" s="28">
        <v>4.5</v>
      </c>
      <c r="Y64" s="28">
        <v>1.5</v>
      </c>
      <c r="Z64" s="28">
        <v>6.8</v>
      </c>
      <c r="AA64" s="3">
        <v>30.2</v>
      </c>
      <c r="AB64" s="2">
        <f t="shared" si="50"/>
        <v>0.248080994732039</v>
      </c>
      <c r="AC64" s="30">
        <f t="shared" si="51"/>
        <v>10.2321666666667</v>
      </c>
      <c r="AD64" s="1">
        <f t="shared" si="52"/>
        <v>0.29</v>
      </c>
      <c r="AE64" s="31">
        <f t="shared" si="53"/>
        <v>188.205854509112</v>
      </c>
      <c r="AF64" s="1">
        <f t="shared" si="54"/>
        <v>4777428.86305507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</row>
    <row r="65" s="1" customFormat="1" spans="1:78">
      <c r="A65" s="13"/>
      <c r="B65" s="13"/>
      <c r="C65" s="16">
        <v>7</v>
      </c>
      <c r="D65" s="21">
        <v>18.6202903225806</v>
      </c>
      <c r="E65" s="20">
        <f t="shared" si="55"/>
        <v>11.7005333333333</v>
      </c>
      <c r="F65" s="16" t="s">
        <v>73</v>
      </c>
      <c r="G65" s="13">
        <v>8</v>
      </c>
      <c r="H65" s="18">
        <f t="shared" si="40"/>
        <v>18.6202903225806</v>
      </c>
      <c r="I65" s="18">
        <f t="shared" si="41"/>
        <v>291.770290322581</v>
      </c>
      <c r="J65" s="18">
        <f t="shared" si="42"/>
        <v>0.169503306174128</v>
      </c>
      <c r="K65" s="18">
        <f t="shared" si="43"/>
        <v>10.2321666666667</v>
      </c>
      <c r="L65" s="18">
        <f t="shared" si="44"/>
        <v>2.762685</v>
      </c>
      <c r="M65" s="13" t="s">
        <v>73</v>
      </c>
      <c r="N65" s="13"/>
      <c r="O65" s="18">
        <f t="shared" si="56"/>
        <v>10.5693940927803</v>
      </c>
      <c r="P65" s="18">
        <f t="shared" si="45"/>
        <v>1.79154724298356</v>
      </c>
      <c r="Q65" s="25">
        <f t="shared" si="46"/>
        <v>0.519548700465233</v>
      </c>
      <c r="R65" s="18">
        <f t="shared" si="47"/>
        <v>0.80117865</v>
      </c>
      <c r="S65" s="26">
        <f t="shared" si="48"/>
        <v>0.648480461212033</v>
      </c>
      <c r="T65" s="3">
        <v>0.27</v>
      </c>
      <c r="U65" s="27">
        <f t="shared" si="49"/>
        <v>0.175089724527249</v>
      </c>
      <c r="V65" s="3">
        <v>220.1</v>
      </c>
      <c r="W65" s="28">
        <v>12.1</v>
      </c>
      <c r="X65" s="28">
        <v>4.5</v>
      </c>
      <c r="Y65" s="28">
        <v>1.5</v>
      </c>
      <c r="Z65" s="28">
        <v>6.8</v>
      </c>
      <c r="AA65" s="3">
        <v>30.2</v>
      </c>
      <c r="AB65" s="2">
        <f t="shared" si="50"/>
        <v>0.309219933475644</v>
      </c>
      <c r="AC65" s="30">
        <f t="shared" si="51"/>
        <v>10.2321666666667</v>
      </c>
      <c r="AD65" s="1">
        <f t="shared" si="52"/>
        <v>0.29</v>
      </c>
      <c r="AE65" s="31">
        <f t="shared" si="53"/>
        <v>188.205854509112</v>
      </c>
      <c r="AF65" s="1">
        <f t="shared" si="54"/>
        <v>5954814.22030805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</row>
    <row r="66" s="1" customFormat="1" spans="1:78">
      <c r="A66" s="13"/>
      <c r="B66" s="13"/>
      <c r="C66" s="16">
        <v>8</v>
      </c>
      <c r="D66" s="21">
        <v>19.5246451612903</v>
      </c>
      <c r="E66" s="20">
        <f t="shared" si="55"/>
        <v>18.6202903225806</v>
      </c>
      <c r="F66" s="16" t="s">
        <v>73</v>
      </c>
      <c r="G66" s="13">
        <v>9</v>
      </c>
      <c r="H66" s="18">
        <f t="shared" si="40"/>
        <v>19.5246451612903</v>
      </c>
      <c r="I66" s="18">
        <f t="shared" si="41"/>
        <v>292.67464516129</v>
      </c>
      <c r="J66" s="18">
        <f t="shared" si="42"/>
        <v>0.187914862869363</v>
      </c>
      <c r="K66" s="18">
        <f t="shared" si="43"/>
        <v>10.2321666666667</v>
      </c>
      <c r="L66" s="18">
        <f t="shared" si="44"/>
        <v>2.762685</v>
      </c>
      <c r="M66" s="13" t="s">
        <v>73</v>
      </c>
      <c r="N66" s="13"/>
      <c r="O66" s="18">
        <f t="shared" si="56"/>
        <v>11.5405318497968</v>
      </c>
      <c r="P66" s="18">
        <f t="shared" si="45"/>
        <v>2.16863745999407</v>
      </c>
      <c r="Q66" s="25">
        <f t="shared" si="46"/>
        <v>0.628904863398282</v>
      </c>
      <c r="R66" s="18">
        <f t="shared" si="47"/>
        <v>0.80117865</v>
      </c>
      <c r="S66" s="26">
        <f t="shared" si="48"/>
        <v>0.784974566406983</v>
      </c>
      <c r="T66" s="3">
        <v>0.27</v>
      </c>
      <c r="U66" s="27">
        <f t="shared" si="49"/>
        <v>0.211943132929885</v>
      </c>
      <c r="V66" s="3">
        <v>220.1</v>
      </c>
      <c r="W66" s="28">
        <v>12.1</v>
      </c>
      <c r="X66" s="28">
        <v>4.5</v>
      </c>
      <c r="Y66" s="28">
        <v>1.5</v>
      </c>
      <c r="Z66" s="28">
        <v>6.8</v>
      </c>
      <c r="AA66" s="3">
        <v>30.2</v>
      </c>
      <c r="AB66" s="2">
        <f t="shared" si="50"/>
        <v>0.316380550728277</v>
      </c>
      <c r="AC66" s="30">
        <f t="shared" si="51"/>
        <v>10.2321666666667</v>
      </c>
      <c r="AD66" s="1">
        <f t="shared" si="52"/>
        <v>0.29</v>
      </c>
      <c r="AE66" s="31">
        <f t="shared" si="53"/>
        <v>188.205854509112</v>
      </c>
      <c r="AF66" s="1">
        <f t="shared" si="54"/>
        <v>6092710.06991542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</row>
    <row r="67" s="1" customFormat="1" spans="1:78">
      <c r="A67" s="13"/>
      <c r="B67" s="13"/>
      <c r="C67" s="16">
        <v>9</v>
      </c>
      <c r="D67" s="21">
        <v>17.3918666666667</v>
      </c>
      <c r="E67" s="20">
        <f t="shared" si="55"/>
        <v>19.5246451612903</v>
      </c>
      <c r="F67" s="16" t="s">
        <v>73</v>
      </c>
      <c r="G67" s="13">
        <v>10</v>
      </c>
      <c r="H67" s="18">
        <f t="shared" si="40"/>
        <v>17.3918666666667</v>
      </c>
      <c r="I67" s="18">
        <f t="shared" si="41"/>
        <v>290.541866666667</v>
      </c>
      <c r="J67" s="18">
        <f t="shared" si="42"/>
        <v>0.14719770465346</v>
      </c>
      <c r="K67" s="18">
        <f t="shared" si="43"/>
        <v>10.2321666666667</v>
      </c>
      <c r="L67" s="18">
        <f t="shared" si="44"/>
        <v>2.762685</v>
      </c>
      <c r="M67" s="13" t="s">
        <v>73</v>
      </c>
      <c r="N67" s="13"/>
      <c r="O67" s="18">
        <f t="shared" si="56"/>
        <v>12.1345793898027</v>
      </c>
      <c r="P67" s="18">
        <f t="shared" si="45"/>
        <v>1.78618223311414</v>
      </c>
      <c r="Q67" s="25">
        <f t="shared" si="46"/>
        <v>0.5179928476031</v>
      </c>
      <c r="R67" s="18">
        <f t="shared" si="47"/>
        <v>0.80117865</v>
      </c>
      <c r="S67" s="26">
        <f t="shared" si="48"/>
        <v>0.646538506240899</v>
      </c>
      <c r="T67" s="3">
        <v>0.27</v>
      </c>
      <c r="U67" s="27">
        <f t="shared" si="49"/>
        <v>0.174565396685043</v>
      </c>
      <c r="V67" s="3">
        <v>220.1</v>
      </c>
      <c r="W67" s="28">
        <v>12.1</v>
      </c>
      <c r="X67" s="28">
        <v>4.5</v>
      </c>
      <c r="Y67" s="28">
        <v>1.5</v>
      </c>
      <c r="Z67" s="28">
        <v>6.8</v>
      </c>
      <c r="AA67" s="3">
        <v>30.2</v>
      </c>
      <c r="AB67" s="2">
        <f t="shared" si="50"/>
        <v>0.309118056575904</v>
      </c>
      <c r="AC67" s="30">
        <f t="shared" si="51"/>
        <v>10.2321666666667</v>
      </c>
      <c r="AD67" s="1">
        <f t="shared" si="52"/>
        <v>0.29</v>
      </c>
      <c r="AE67" s="31">
        <f t="shared" si="53"/>
        <v>188.205854509112</v>
      </c>
      <c r="AF67" s="1">
        <f t="shared" si="54"/>
        <v>5952852.32217142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</row>
    <row r="68" s="1" customFormat="1" spans="1:78">
      <c r="A68" s="13"/>
      <c r="B68" s="13"/>
      <c r="C68" s="16">
        <v>10</v>
      </c>
      <c r="D68" s="21">
        <v>15.0182258064516</v>
      </c>
      <c r="E68" s="20">
        <f t="shared" si="55"/>
        <v>17.3918666666667</v>
      </c>
      <c r="F68" s="16" t="s">
        <v>73</v>
      </c>
      <c r="G68" s="13">
        <v>11</v>
      </c>
      <c r="H68" s="18">
        <f t="shared" si="40"/>
        <v>15.0182258064516</v>
      </c>
      <c r="I68" s="18">
        <f t="shared" si="41"/>
        <v>288.168225806452</v>
      </c>
      <c r="J68" s="18">
        <f t="shared" si="42"/>
        <v>0.111690774223967</v>
      </c>
      <c r="K68" s="18">
        <f t="shared" si="43"/>
        <v>10.2321666666667</v>
      </c>
      <c r="L68" s="18">
        <f t="shared" si="44"/>
        <v>2.762685</v>
      </c>
      <c r="M68" s="13" t="s">
        <v>75</v>
      </c>
      <c r="N68" s="18">
        <f>(O67-P67)*$C$22/100</f>
        <v>9.83097729885412</v>
      </c>
      <c r="O68" s="18">
        <f t="shared" si="56"/>
        <v>3.28010485783443</v>
      </c>
      <c r="P68" s="18">
        <f t="shared" si="45"/>
        <v>0.366357451107323</v>
      </c>
      <c r="Q68" s="25">
        <f t="shared" si="46"/>
        <v>0.106243660821124</v>
      </c>
      <c r="R68" s="18">
        <f t="shared" si="47"/>
        <v>0.80117865</v>
      </c>
      <c r="S68" s="26">
        <f t="shared" si="48"/>
        <v>0.132609201232613</v>
      </c>
      <c r="T68" s="3">
        <v>0.27</v>
      </c>
      <c r="U68" s="27">
        <f t="shared" si="49"/>
        <v>0.0358044843328056</v>
      </c>
      <c r="V68" s="3">
        <v>180.9</v>
      </c>
      <c r="W68" s="28">
        <v>6</v>
      </c>
      <c r="X68" s="28">
        <v>3</v>
      </c>
      <c r="Y68" s="28">
        <v>0.3</v>
      </c>
      <c r="Z68" s="28">
        <v>6</v>
      </c>
      <c r="AA68" s="3">
        <v>30.2</v>
      </c>
      <c r="AB68" s="2">
        <f t="shared" si="50"/>
        <v>0.233356811305864</v>
      </c>
      <c r="AC68" s="30">
        <f t="shared" si="51"/>
        <v>10.2321666666667</v>
      </c>
      <c r="AD68" s="1">
        <f t="shared" si="52"/>
        <v>0.29</v>
      </c>
      <c r="AE68" s="31">
        <f t="shared" si="53"/>
        <v>188.205854509112</v>
      </c>
      <c r="AF68" s="1">
        <f t="shared" si="54"/>
        <v>4493877.36020373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 s="27"/>
      <c r="BC68" s="26"/>
      <c r="BD68" s="3"/>
      <c r="BE68" s="3"/>
      <c r="BF68" s="29"/>
      <c r="BG68" s="3"/>
      <c r="BH68" s="28"/>
      <c r="BI68" s="3"/>
      <c r="BJ68" s="3"/>
      <c r="BK68" s="28"/>
      <c r="BL68" s="26"/>
      <c r="BM68" s="3"/>
      <c r="BN68" s="27"/>
      <c r="BO68" s="36"/>
      <c r="BP68" s="3"/>
      <c r="BQ68" s="27"/>
      <c r="BR68" s="37"/>
      <c r="BS68" s="28"/>
      <c r="BT68" s="28"/>
      <c r="BU68" s="37"/>
      <c r="BV68" s="28"/>
      <c r="BW68" s="27"/>
      <c r="BX68" s="3"/>
      <c r="BY68" s="3"/>
      <c r="BZ68" s="3"/>
    </row>
    <row r="69" s="1" customFormat="1" spans="1:78">
      <c r="A69" s="13"/>
      <c r="B69" s="13"/>
      <c r="C69" s="16">
        <v>11</v>
      </c>
      <c r="D69" s="21">
        <v>11.0923</v>
      </c>
      <c r="E69" s="20">
        <f t="shared" si="55"/>
        <v>15.0182258064516</v>
      </c>
      <c r="F69" s="16" t="s">
        <v>75</v>
      </c>
      <c r="G69" s="13">
        <v>12</v>
      </c>
      <c r="H69" s="18">
        <f t="shared" si="40"/>
        <v>11.0923</v>
      </c>
      <c r="I69" s="18">
        <f t="shared" si="41"/>
        <v>284.2423</v>
      </c>
      <c r="J69" s="18">
        <f t="shared" si="42"/>
        <v>0.0700388409241745</v>
      </c>
      <c r="K69" s="18">
        <f t="shared" si="43"/>
        <v>10.2321666666667</v>
      </c>
      <c r="L69" s="18">
        <f t="shared" si="44"/>
        <v>2.762685</v>
      </c>
      <c r="M69" s="13" t="s">
        <v>73</v>
      </c>
      <c r="N69" s="13"/>
      <c r="O69" s="18">
        <f t="shared" si="56"/>
        <v>5.67643240672711</v>
      </c>
      <c r="P69" s="18">
        <f t="shared" si="45"/>
        <v>0.397570746351589</v>
      </c>
      <c r="Q69" s="25">
        <f t="shared" si="46"/>
        <v>0.115295516441961</v>
      </c>
      <c r="R69" s="18">
        <f t="shared" si="47"/>
        <v>0.80117865</v>
      </c>
      <c r="S69" s="26">
        <f t="shared" si="48"/>
        <v>0.143907375017995</v>
      </c>
      <c r="T69" s="3">
        <v>0.27</v>
      </c>
      <c r="U69" s="27">
        <f t="shared" si="49"/>
        <v>0.0388549912548586</v>
      </c>
      <c r="V69" s="3">
        <v>180.9</v>
      </c>
      <c r="W69" s="28">
        <v>6</v>
      </c>
      <c r="X69" s="28">
        <v>3</v>
      </c>
      <c r="Y69" s="28">
        <v>0.3</v>
      </c>
      <c r="Z69" s="28">
        <v>6</v>
      </c>
      <c r="AA69" s="3">
        <v>30.2</v>
      </c>
      <c r="AB69" s="2">
        <f t="shared" si="50"/>
        <v>0.233949524800819</v>
      </c>
      <c r="AC69" s="30">
        <f t="shared" si="51"/>
        <v>10.2321666666667</v>
      </c>
      <c r="AD69" s="1">
        <f t="shared" si="52"/>
        <v>0.29</v>
      </c>
      <c r="AE69" s="31">
        <f t="shared" si="53"/>
        <v>188.205854509112</v>
      </c>
      <c r="AF69" s="1">
        <f t="shared" si="54"/>
        <v>4505291.56209122</v>
      </c>
      <c r="AG69" s="1">
        <f>SUM(AF58:AF69)</f>
        <v>58310894.4927759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 s="27"/>
      <c r="BC69" s="26"/>
      <c r="BD69" s="3"/>
      <c r="BE69" s="3"/>
      <c r="BF69" s="29"/>
      <c r="BG69" s="3"/>
      <c r="BH69" s="28"/>
      <c r="BI69" s="3"/>
      <c r="BJ69" s="3"/>
      <c r="BK69" s="28"/>
      <c r="BL69" s="26"/>
      <c r="BM69" s="3"/>
      <c r="BN69" s="27"/>
      <c r="BO69" s="36"/>
      <c r="BP69" s="3"/>
      <c r="BQ69" s="27"/>
      <c r="BR69" s="37"/>
      <c r="BS69" s="28"/>
      <c r="BT69" s="28"/>
      <c r="BU69" s="37"/>
      <c r="BV69" s="28"/>
      <c r="BW69" s="27"/>
      <c r="BX69" s="3"/>
      <c r="BY69" s="3"/>
      <c r="BZ69" s="3"/>
    </row>
    <row r="70" s="1" customFormat="1" spans="1:46">
      <c r="A70" s="13"/>
      <c r="B70" s="13"/>
      <c r="C70" s="16">
        <v>12</v>
      </c>
      <c r="D70" s="21">
        <v>7.18335483870968</v>
      </c>
      <c r="E70" s="20">
        <f t="shared" si="55"/>
        <v>11.0923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46">
      <c r="AT71" s="2"/>
    </row>
    <row r="72" s="1" customFormat="1" spans="19:46">
      <c r="S72" s="24" t="s">
        <v>43</v>
      </c>
      <c r="T72" s="24"/>
      <c r="U72" s="24"/>
      <c r="V72" s="24" t="s">
        <v>44</v>
      </c>
      <c r="W72" s="24"/>
      <c r="X72" s="24"/>
      <c r="Y72" s="24" t="s">
        <v>45</v>
      </c>
      <c r="Z72" s="24"/>
      <c r="AA72" s="24"/>
      <c r="AB72" s="24" t="s">
        <v>46</v>
      </c>
      <c r="AC72" s="24"/>
      <c r="AD72" s="24"/>
      <c r="AE72" s="24" t="s">
        <v>47</v>
      </c>
      <c r="AF72" s="24"/>
      <c r="AG72" s="24"/>
      <c r="AH72" s="24" t="s">
        <v>48</v>
      </c>
      <c r="AI72" s="24"/>
      <c r="AJ72" s="24"/>
      <c r="AK72" s="32" t="s">
        <v>78</v>
      </c>
      <c r="AL72" s="33"/>
      <c r="AM72" s="34"/>
      <c r="AN72" s="33" t="s">
        <v>79</v>
      </c>
      <c r="AO72" s="33"/>
      <c r="AP72" s="34"/>
      <c r="AQ72" s="24" t="s">
        <v>50</v>
      </c>
      <c r="AR72" s="24"/>
      <c r="AS72" s="24"/>
      <c r="AT72" s="2"/>
    </row>
    <row r="73" s="1" customFormat="1" spans="1:50">
      <c r="A73" s="15" t="s">
        <v>12</v>
      </c>
      <c r="B73" s="15"/>
      <c r="C73" s="16" t="s">
        <v>51</v>
      </c>
      <c r="D73" s="16" t="s">
        <v>52</v>
      </c>
      <c r="E73" s="16" t="s">
        <v>53</v>
      </c>
      <c r="F73" s="16" t="s">
        <v>54</v>
      </c>
      <c r="G73" s="13" t="s">
        <v>51</v>
      </c>
      <c r="H73" s="13" t="s">
        <v>53</v>
      </c>
      <c r="I73" s="13" t="s">
        <v>55</v>
      </c>
      <c r="J73" s="13" t="s">
        <v>56</v>
      </c>
      <c r="K73" s="23" t="s">
        <v>57</v>
      </c>
      <c r="L73" s="23" t="s">
        <v>58</v>
      </c>
      <c r="M73" s="13" t="s">
        <v>59</v>
      </c>
      <c r="N73" s="23" t="s">
        <v>60</v>
      </c>
      <c r="O73" s="13" t="s">
        <v>61</v>
      </c>
      <c r="P73" s="13" t="s">
        <v>62</v>
      </c>
      <c r="Q73" s="23" t="s">
        <v>63</v>
      </c>
      <c r="R73" s="23" t="s">
        <v>64</v>
      </c>
      <c r="S73" s="4" t="s">
        <v>65</v>
      </c>
      <c r="T73" s="3" t="s">
        <v>66</v>
      </c>
      <c r="U73" s="3"/>
      <c r="V73" s="4" t="s">
        <v>65</v>
      </c>
      <c r="W73" s="3" t="s">
        <v>66</v>
      </c>
      <c r="X73" s="3"/>
      <c r="Y73" s="4" t="s">
        <v>65</v>
      </c>
      <c r="Z73" s="3" t="s">
        <v>66</v>
      </c>
      <c r="AA73" s="3"/>
      <c r="AB73" s="4" t="s">
        <v>65</v>
      </c>
      <c r="AC73" s="3" t="s">
        <v>66</v>
      </c>
      <c r="AD73" s="3"/>
      <c r="AE73" s="4" t="s">
        <v>65</v>
      </c>
      <c r="AF73" s="3" t="s">
        <v>66</v>
      </c>
      <c r="AG73" s="3"/>
      <c r="AH73" s="4" t="s">
        <v>65</v>
      </c>
      <c r="AI73" s="3" t="s">
        <v>66</v>
      </c>
      <c r="AJ73" s="3"/>
      <c r="AK73" s="4" t="s">
        <v>65</v>
      </c>
      <c r="AL73" s="3" t="s">
        <v>66</v>
      </c>
      <c r="AM73" s="3"/>
      <c r="AN73" s="4" t="s">
        <v>65</v>
      </c>
      <c r="AO73" s="3" t="s">
        <v>66</v>
      </c>
      <c r="AP73" s="3"/>
      <c r="AQ73" s="35" t="s">
        <v>65</v>
      </c>
      <c r="AR73" s="35" t="s">
        <v>66</v>
      </c>
      <c r="AS73" s="35"/>
      <c r="AT73" s="2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3</v>
      </c>
      <c r="E74" s="16"/>
      <c r="F74" s="16"/>
      <c r="G74" s="13">
        <v>1</v>
      </c>
      <c r="H74" s="18">
        <f t="shared" ref="H74:H85" si="57">E75</f>
        <v>3</v>
      </c>
      <c r="I74" s="18">
        <f t="shared" ref="I74:I85" si="58">H74+273.15</f>
        <v>276.15</v>
      </c>
      <c r="J74" s="18">
        <f t="shared" ref="J74:J85" si="59">EXP(($C$16*(I74-$C$14))/($C$17*I74*$C$14))</f>
        <v>0.0256677222920585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0.0133785302130667</v>
      </c>
      <c r="Q74" s="25">
        <f t="shared" ref="Q74:Q85" si="63">P74*$B$76</f>
        <v>0.00347841785539735</v>
      </c>
      <c r="R74" s="18">
        <f t="shared" ref="R74:R85" si="64">L74*$B$76</f>
        <v>0.1355172</v>
      </c>
      <c r="S74" s="26">
        <f t="shared" ref="S74:S85" si="65">Q74/R74</f>
        <v>0.0256677222920585</v>
      </c>
      <c r="T74" s="3">
        <v>0.01</v>
      </c>
      <c r="U74" s="27">
        <f t="shared" ref="U74:U85" si="66">S74*T74</f>
        <v>0.000256677222920585</v>
      </c>
      <c r="V74" s="26"/>
      <c r="W74" s="3"/>
      <c r="X74" s="3"/>
      <c r="Y74" s="29"/>
      <c r="Z74" s="3"/>
      <c r="AA74" s="28"/>
      <c r="AB74" s="3"/>
      <c r="AC74" s="3"/>
      <c r="AD74" s="28"/>
      <c r="AE74" s="26">
        <v>0.001</v>
      </c>
      <c r="AF74" s="3">
        <v>0.49</v>
      </c>
      <c r="AG74" s="27">
        <f t="shared" ref="AG74:AG85" si="67">AF74*AE74</f>
        <v>0.00049</v>
      </c>
      <c r="AH74" s="36"/>
      <c r="AI74" s="3"/>
      <c r="AJ74" s="27"/>
      <c r="AK74" s="37"/>
      <c r="AL74" s="28"/>
      <c r="AM74" s="28"/>
      <c r="AN74" s="37"/>
      <c r="AO74" s="28"/>
      <c r="AP74" s="27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0.00574667722292059</v>
      </c>
      <c r="AU74" s="30">
        <f t="shared" ref="AU74:AU85" si="70">$B$74/12</f>
        <v>52.122</v>
      </c>
      <c r="AV74" s="1">
        <f t="shared" ref="AV74:AV85" si="71">$B$76</f>
        <v>0.26</v>
      </c>
      <c r="AW74" s="2">
        <f>$E$8/12</f>
        <v>0.0913465490527283</v>
      </c>
      <c r="AX74" s="1">
        <f t="shared" ref="AX74:AX85" si="72">AW74*10000*AV74*0.67*AU74*AT74</f>
        <v>47.6626485728753</v>
      </c>
    </row>
    <row r="75" s="1" customFormat="1" spans="1:50">
      <c r="A75" s="13" t="s">
        <v>74</v>
      </c>
      <c r="B75" s="13">
        <v>1</v>
      </c>
      <c r="C75" s="16">
        <v>1</v>
      </c>
      <c r="D75" s="19">
        <v>4.01958064516129</v>
      </c>
      <c r="E75" s="20">
        <f t="shared" ref="E75:E86" si="73">D74</f>
        <v>3</v>
      </c>
      <c r="F75" s="16" t="s">
        <v>73</v>
      </c>
      <c r="G75" s="13">
        <v>2</v>
      </c>
      <c r="H75" s="18">
        <f t="shared" si="57"/>
        <v>4.01958064516129</v>
      </c>
      <c r="I75" s="18">
        <f t="shared" si="58"/>
        <v>277.169580645161</v>
      </c>
      <c r="J75" s="18">
        <f t="shared" si="59"/>
        <v>0.0292224216426001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4">L75+O74-P74-N75</f>
        <v>1.02906146978693</v>
      </c>
      <c r="P75" s="18">
        <f t="shared" si="62"/>
        <v>0.0300716681662676</v>
      </c>
      <c r="Q75" s="25">
        <f t="shared" si="63"/>
        <v>0.00781863372322956</v>
      </c>
      <c r="R75" s="18">
        <f t="shared" si="64"/>
        <v>0.1355172</v>
      </c>
      <c r="S75" s="26">
        <f t="shared" si="65"/>
        <v>0.0576947702817765</v>
      </c>
      <c r="T75" s="3">
        <v>0.01</v>
      </c>
      <c r="U75" s="27">
        <f t="shared" si="66"/>
        <v>0.000576947702817765</v>
      </c>
      <c r="V75" s="26"/>
      <c r="W75" s="3"/>
      <c r="X75" s="3"/>
      <c r="Y75" s="29"/>
      <c r="Z75" s="3"/>
      <c r="AA75" s="28"/>
      <c r="AB75" s="3"/>
      <c r="AC75" s="3"/>
      <c r="AD75" s="28"/>
      <c r="AE75" s="26">
        <v>0.001</v>
      </c>
      <c r="AF75" s="3">
        <v>0.49</v>
      </c>
      <c r="AG75" s="27">
        <f t="shared" si="67"/>
        <v>0.00049</v>
      </c>
      <c r="AH75" s="36"/>
      <c r="AI75" s="3"/>
      <c r="AJ75" s="27"/>
      <c r="AK75" s="37"/>
      <c r="AL75" s="28"/>
      <c r="AM75" s="28"/>
      <c r="AN75" s="37"/>
      <c r="AO75" s="28"/>
      <c r="AP75" s="27"/>
      <c r="AQ75" s="3">
        <v>0.01</v>
      </c>
      <c r="AR75" s="3">
        <v>0.5</v>
      </c>
      <c r="AS75" s="3">
        <f t="shared" si="68"/>
        <v>0.005</v>
      </c>
      <c r="AT75" s="2">
        <f t="shared" si="69"/>
        <v>0.00606694770281777</v>
      </c>
      <c r="AU75" s="30">
        <f t="shared" si="70"/>
        <v>52.122</v>
      </c>
      <c r="AV75" s="1">
        <f t="shared" si="71"/>
        <v>0.26</v>
      </c>
      <c r="AW75" s="2">
        <f t="shared" ref="AW75:AW85" si="75">$E$8/12</f>
        <v>0.0913465490527283</v>
      </c>
      <c r="AX75" s="1">
        <f t="shared" si="72"/>
        <v>50.3189556420668</v>
      </c>
    </row>
    <row r="76" s="1" customFormat="1" spans="1:50">
      <c r="A76" s="13" t="s">
        <v>36</v>
      </c>
      <c r="B76" s="13">
        <f>H8</f>
        <v>0.26</v>
      </c>
      <c r="C76" s="16">
        <v>2</v>
      </c>
      <c r="D76" s="21">
        <v>2.48414285714286</v>
      </c>
      <c r="E76" s="20">
        <f t="shared" si="73"/>
        <v>4.01958064516129</v>
      </c>
      <c r="F76" s="16" t="s">
        <v>73</v>
      </c>
      <c r="G76" s="13">
        <v>3</v>
      </c>
      <c r="H76" s="18">
        <f t="shared" si="57"/>
        <v>2.48414285714286</v>
      </c>
      <c r="I76" s="18">
        <f t="shared" si="58"/>
        <v>275.634142857143</v>
      </c>
      <c r="J76" s="18">
        <f t="shared" si="59"/>
        <v>0.0240286274109947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4"/>
        <v>1.52020980162067</v>
      </c>
      <c r="P76" s="18">
        <f t="shared" si="62"/>
        <v>0.0365285549096851</v>
      </c>
      <c r="Q76" s="25">
        <f t="shared" si="63"/>
        <v>0.00949742427651814</v>
      </c>
      <c r="R76" s="18">
        <f t="shared" si="64"/>
        <v>0.1355172</v>
      </c>
      <c r="S76" s="26">
        <f t="shared" si="65"/>
        <v>0.0700827959588756</v>
      </c>
      <c r="T76" s="3">
        <v>0.01</v>
      </c>
      <c r="U76" s="27">
        <f t="shared" si="66"/>
        <v>0.000700827959588756</v>
      </c>
      <c r="V76" s="26"/>
      <c r="W76" s="3"/>
      <c r="X76" s="3"/>
      <c r="Y76" s="29"/>
      <c r="Z76" s="3"/>
      <c r="AA76" s="28"/>
      <c r="AB76" s="3"/>
      <c r="AC76" s="3"/>
      <c r="AD76" s="28"/>
      <c r="AE76" s="26">
        <v>0.001</v>
      </c>
      <c r="AF76" s="3">
        <v>0.49</v>
      </c>
      <c r="AG76" s="27">
        <f t="shared" si="67"/>
        <v>0.00049</v>
      </c>
      <c r="AH76" s="36"/>
      <c r="AI76" s="3"/>
      <c r="AJ76" s="27"/>
      <c r="AK76" s="37"/>
      <c r="AL76" s="28"/>
      <c r="AM76" s="28"/>
      <c r="AN76" s="37"/>
      <c r="AO76" s="28"/>
      <c r="AP76" s="27"/>
      <c r="AQ76" s="3">
        <v>0.01</v>
      </c>
      <c r="AR76" s="3">
        <v>0.5</v>
      </c>
      <c r="AS76" s="3">
        <f t="shared" si="68"/>
        <v>0.005</v>
      </c>
      <c r="AT76" s="2">
        <f t="shared" si="69"/>
        <v>0.00619082795958876</v>
      </c>
      <c r="AU76" s="30">
        <f t="shared" si="70"/>
        <v>52.122</v>
      </c>
      <c r="AV76" s="1">
        <f t="shared" si="71"/>
        <v>0.26</v>
      </c>
      <c r="AW76" s="2">
        <f t="shared" si="75"/>
        <v>0.0913465490527283</v>
      </c>
      <c r="AX76" s="1">
        <f t="shared" si="72"/>
        <v>51.3464121903558</v>
      </c>
    </row>
    <row r="77" s="1" customFormat="1" spans="1:50">
      <c r="A77" s="13"/>
      <c r="B77" s="13"/>
      <c r="C77" s="16">
        <v>3</v>
      </c>
      <c r="D77" s="21">
        <v>1.85187096774194</v>
      </c>
      <c r="E77" s="20">
        <f t="shared" si="73"/>
        <v>2.48414285714286</v>
      </c>
      <c r="F77" s="16" t="s">
        <v>73</v>
      </c>
      <c r="G77" s="13">
        <v>4</v>
      </c>
      <c r="H77" s="18">
        <f t="shared" si="57"/>
        <v>1.85187096774194</v>
      </c>
      <c r="I77" s="18">
        <f t="shared" si="58"/>
        <v>275.001870967742</v>
      </c>
      <c r="J77" s="18">
        <f t="shared" si="59"/>
        <v>0.0221542239096327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4"/>
        <v>2.00490124671098</v>
      </c>
      <c r="P77" s="18">
        <f t="shared" si="62"/>
        <v>0.0444170311363368</v>
      </c>
      <c r="Q77" s="25">
        <f t="shared" si="63"/>
        <v>0.0115484280954476</v>
      </c>
      <c r="R77" s="18">
        <f t="shared" si="64"/>
        <v>0.1355172</v>
      </c>
      <c r="S77" s="26">
        <f t="shared" si="65"/>
        <v>0.0852174343584989</v>
      </c>
      <c r="T77" s="3">
        <v>0.01</v>
      </c>
      <c r="U77" s="27">
        <f t="shared" si="66"/>
        <v>0.000852174343584989</v>
      </c>
      <c r="V77" s="26"/>
      <c r="W77" s="3"/>
      <c r="X77" s="3"/>
      <c r="Y77" s="29"/>
      <c r="Z77" s="3"/>
      <c r="AA77" s="28"/>
      <c r="AB77" s="3"/>
      <c r="AC77" s="3"/>
      <c r="AD77" s="28"/>
      <c r="AE77" s="26">
        <v>0.001</v>
      </c>
      <c r="AF77" s="3">
        <v>0.49</v>
      </c>
      <c r="AG77" s="27">
        <f t="shared" si="67"/>
        <v>0.00049</v>
      </c>
      <c r="AH77" s="36"/>
      <c r="AI77" s="3"/>
      <c r="AJ77" s="27"/>
      <c r="AK77" s="37"/>
      <c r="AL77" s="28"/>
      <c r="AM77" s="28"/>
      <c r="AN77" s="37"/>
      <c r="AO77" s="28"/>
      <c r="AP77" s="27"/>
      <c r="AQ77" s="3">
        <v>0.01</v>
      </c>
      <c r="AR77" s="3">
        <v>0.5</v>
      </c>
      <c r="AS77" s="3">
        <f t="shared" si="68"/>
        <v>0.005</v>
      </c>
      <c r="AT77" s="2">
        <f t="shared" si="69"/>
        <v>0.00634217434358499</v>
      </c>
      <c r="AU77" s="30">
        <f t="shared" si="70"/>
        <v>52.122</v>
      </c>
      <c r="AV77" s="1">
        <f t="shared" si="71"/>
        <v>0.26</v>
      </c>
      <c r="AW77" s="2">
        <f t="shared" si="75"/>
        <v>0.0913465490527283</v>
      </c>
      <c r="AX77" s="1">
        <f t="shared" si="72"/>
        <v>52.6016714007421</v>
      </c>
    </row>
    <row r="78" s="1" customFormat="1" spans="1:50">
      <c r="A78" s="13"/>
      <c r="B78" s="13"/>
      <c r="C78" s="16">
        <v>4</v>
      </c>
      <c r="D78" s="21">
        <v>5.20206666666667</v>
      </c>
      <c r="E78" s="20">
        <f t="shared" si="73"/>
        <v>1.85187096774194</v>
      </c>
      <c r="F78" s="16" t="s">
        <v>73</v>
      </c>
      <c r="G78" s="13">
        <v>5</v>
      </c>
      <c r="H78" s="18">
        <f t="shared" si="57"/>
        <v>5.20206666666667</v>
      </c>
      <c r="I78" s="18">
        <f t="shared" si="58"/>
        <v>278.352066666667</v>
      </c>
      <c r="J78" s="18">
        <f t="shared" si="59"/>
        <v>0.0339256596053925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1.86246000479591</v>
      </c>
      <c r="O78" s="18">
        <f t="shared" si="74"/>
        <v>0.619244210778732</v>
      </c>
      <c r="P78" s="18">
        <f t="shared" si="62"/>
        <v>0.0210082683074892</v>
      </c>
      <c r="Q78" s="25">
        <f t="shared" si="63"/>
        <v>0.00546214975994719</v>
      </c>
      <c r="R78" s="18">
        <f t="shared" si="64"/>
        <v>0.1355172</v>
      </c>
      <c r="S78" s="26">
        <f t="shared" si="65"/>
        <v>0.0403059520116058</v>
      </c>
      <c r="T78" s="3">
        <v>0.01</v>
      </c>
      <c r="U78" s="27">
        <f t="shared" si="66"/>
        <v>0.000403059520116058</v>
      </c>
      <c r="V78" s="26"/>
      <c r="W78" s="3"/>
      <c r="X78" s="3"/>
      <c r="Y78" s="29"/>
      <c r="Z78" s="3"/>
      <c r="AA78" s="28"/>
      <c r="AB78" s="3"/>
      <c r="AC78" s="3"/>
      <c r="AD78" s="28"/>
      <c r="AE78" s="26">
        <v>0.005</v>
      </c>
      <c r="AF78" s="3">
        <v>0.49</v>
      </c>
      <c r="AG78" s="27">
        <f t="shared" si="67"/>
        <v>0.00245</v>
      </c>
      <c r="AH78" s="36"/>
      <c r="AI78" s="3"/>
      <c r="AJ78" s="27"/>
      <c r="AK78" s="37"/>
      <c r="AL78" s="28"/>
      <c r="AM78" s="28"/>
      <c r="AN78" s="37"/>
      <c r="AO78" s="28"/>
      <c r="AP78" s="27"/>
      <c r="AQ78" s="3">
        <v>0.015</v>
      </c>
      <c r="AR78" s="3">
        <v>0.5</v>
      </c>
      <c r="AS78" s="3">
        <f t="shared" si="68"/>
        <v>0.0075</v>
      </c>
      <c r="AT78" s="2">
        <f t="shared" si="69"/>
        <v>0.0103530595201161</v>
      </c>
      <c r="AU78" s="30">
        <f t="shared" si="70"/>
        <v>52.122</v>
      </c>
      <c r="AV78" s="1">
        <f t="shared" si="71"/>
        <v>0.26</v>
      </c>
      <c r="AW78" s="2">
        <f t="shared" si="75"/>
        <v>0.0913465490527283</v>
      </c>
      <c r="AX78" s="1">
        <f t="shared" si="72"/>
        <v>85.8677490347315</v>
      </c>
    </row>
    <row r="79" s="1" customFormat="1" spans="1:50">
      <c r="A79" s="13"/>
      <c r="B79" s="13"/>
      <c r="C79" s="16">
        <v>5</v>
      </c>
      <c r="D79" s="21">
        <v>7.04438709677419</v>
      </c>
      <c r="E79" s="20">
        <f t="shared" si="73"/>
        <v>5.20206666666667</v>
      </c>
      <c r="F79" s="16" t="s">
        <v>75</v>
      </c>
      <c r="G79" s="13">
        <v>6</v>
      </c>
      <c r="H79" s="18">
        <f t="shared" si="57"/>
        <v>7.04438709677419</v>
      </c>
      <c r="I79" s="18">
        <f t="shared" si="58"/>
        <v>280.194387096774</v>
      </c>
      <c r="J79" s="18">
        <f t="shared" si="59"/>
        <v>0.0426988177736078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4"/>
        <v>1.11945594247124</v>
      </c>
      <c r="P79" s="18">
        <f t="shared" si="62"/>
        <v>0.047799445293162</v>
      </c>
      <c r="Q79" s="25">
        <f t="shared" si="63"/>
        <v>0.0124278557762221</v>
      </c>
      <c r="R79" s="18">
        <f t="shared" si="64"/>
        <v>0.1355172</v>
      </c>
      <c r="S79" s="26">
        <f t="shared" si="65"/>
        <v>0.0917068517960976</v>
      </c>
      <c r="T79" s="3">
        <v>0.01</v>
      </c>
      <c r="U79" s="27">
        <f t="shared" si="66"/>
        <v>0.000917068517960976</v>
      </c>
      <c r="V79" s="26"/>
      <c r="W79" s="3"/>
      <c r="X79" s="3"/>
      <c r="Y79" s="29"/>
      <c r="Z79" s="3"/>
      <c r="AA79" s="28"/>
      <c r="AB79" s="3"/>
      <c r="AC79" s="3"/>
      <c r="AD79" s="28"/>
      <c r="AE79" s="26">
        <v>0.005</v>
      </c>
      <c r="AF79" s="3">
        <v>0.49</v>
      </c>
      <c r="AG79" s="27">
        <f t="shared" si="67"/>
        <v>0.00245</v>
      </c>
      <c r="AH79" s="36"/>
      <c r="AI79" s="3"/>
      <c r="AJ79" s="27"/>
      <c r="AK79" s="37"/>
      <c r="AL79" s="28"/>
      <c r="AM79" s="28"/>
      <c r="AN79" s="37"/>
      <c r="AO79" s="28"/>
      <c r="AP79" s="27"/>
      <c r="AQ79" s="3">
        <v>0.015</v>
      </c>
      <c r="AR79" s="3">
        <v>0.5</v>
      </c>
      <c r="AS79" s="3">
        <f t="shared" si="68"/>
        <v>0.0075</v>
      </c>
      <c r="AT79" s="2">
        <f t="shared" si="69"/>
        <v>0.010867068517961</v>
      </c>
      <c r="AU79" s="30">
        <f t="shared" si="70"/>
        <v>52.122</v>
      </c>
      <c r="AV79" s="1">
        <f t="shared" si="71"/>
        <v>0.26</v>
      </c>
      <c r="AW79" s="2">
        <f t="shared" si="75"/>
        <v>0.0913465490527283</v>
      </c>
      <c r="AX79" s="1">
        <f t="shared" si="72"/>
        <v>90.1309135169586</v>
      </c>
    </row>
    <row r="80" s="1" customFormat="1" spans="1:50">
      <c r="A80" s="13"/>
      <c r="B80" s="13"/>
      <c r="C80" s="16">
        <v>6</v>
      </c>
      <c r="D80" s="21">
        <v>11.7005333333333</v>
      </c>
      <c r="E80" s="20">
        <f t="shared" si="73"/>
        <v>7.04438709677419</v>
      </c>
      <c r="F80" s="16" t="s">
        <v>73</v>
      </c>
      <c r="G80" s="13">
        <v>7</v>
      </c>
      <c r="H80" s="18">
        <f t="shared" si="57"/>
        <v>11.7005333333333</v>
      </c>
      <c r="I80" s="18">
        <f t="shared" si="58"/>
        <v>284.850533333333</v>
      </c>
      <c r="J80" s="18">
        <f t="shared" si="59"/>
        <v>0.0753537895251478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4"/>
        <v>1.59287649717808</v>
      </c>
      <c r="P80" s="18">
        <f t="shared" si="62"/>
        <v>0.120029280307912</v>
      </c>
      <c r="Q80" s="25">
        <f t="shared" si="63"/>
        <v>0.0312076128800571</v>
      </c>
      <c r="R80" s="18">
        <f t="shared" si="64"/>
        <v>0.1355172</v>
      </c>
      <c r="S80" s="26">
        <f t="shared" si="65"/>
        <v>0.230285254418311</v>
      </c>
      <c r="T80" s="3">
        <v>0.01</v>
      </c>
      <c r="U80" s="27">
        <f t="shared" si="66"/>
        <v>0.00230285254418311</v>
      </c>
      <c r="V80" s="26"/>
      <c r="W80" s="3"/>
      <c r="X80" s="3"/>
      <c r="Y80" s="29"/>
      <c r="Z80" s="3"/>
      <c r="AA80" s="28"/>
      <c r="AB80" s="3"/>
      <c r="AC80" s="3"/>
      <c r="AD80" s="28"/>
      <c r="AE80" s="26">
        <v>0.005</v>
      </c>
      <c r="AF80" s="3">
        <v>0.49</v>
      </c>
      <c r="AG80" s="27">
        <f t="shared" si="67"/>
        <v>0.00245</v>
      </c>
      <c r="AH80" s="36"/>
      <c r="AI80" s="3"/>
      <c r="AJ80" s="27"/>
      <c r="AK80" s="37"/>
      <c r="AL80" s="28"/>
      <c r="AM80" s="28"/>
      <c r="AN80" s="37"/>
      <c r="AO80" s="28"/>
      <c r="AP80" s="27"/>
      <c r="AQ80" s="3">
        <v>0.015</v>
      </c>
      <c r="AR80" s="3">
        <v>0.5</v>
      </c>
      <c r="AS80" s="3">
        <f t="shared" si="68"/>
        <v>0.0075</v>
      </c>
      <c r="AT80" s="2">
        <f t="shared" si="69"/>
        <v>0.0122528525441831</v>
      </c>
      <c r="AU80" s="30">
        <f t="shared" si="70"/>
        <v>52.122</v>
      </c>
      <c r="AV80" s="1">
        <f t="shared" si="71"/>
        <v>0.26</v>
      </c>
      <c r="AW80" s="2">
        <f t="shared" si="75"/>
        <v>0.0913465490527283</v>
      </c>
      <c r="AX80" s="1">
        <f t="shared" si="72"/>
        <v>101.6245357403</v>
      </c>
    </row>
    <row r="81" s="1" customFormat="1" spans="1:50">
      <c r="A81" s="13"/>
      <c r="B81" s="13"/>
      <c r="C81" s="16">
        <v>7</v>
      </c>
      <c r="D81" s="21">
        <v>18.6202903225806</v>
      </c>
      <c r="E81" s="20">
        <f t="shared" si="73"/>
        <v>11.7005333333333</v>
      </c>
      <c r="F81" s="16" t="s">
        <v>73</v>
      </c>
      <c r="G81" s="13">
        <v>8</v>
      </c>
      <c r="H81" s="18">
        <f t="shared" si="57"/>
        <v>18.6202903225806</v>
      </c>
      <c r="I81" s="18">
        <f t="shared" si="58"/>
        <v>291.770290322581</v>
      </c>
      <c r="J81" s="18">
        <f t="shared" si="59"/>
        <v>0.169503306174128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4"/>
        <v>1.99406721687017</v>
      </c>
      <c r="P81" s="18">
        <f t="shared" si="62"/>
        <v>0.338000985992936</v>
      </c>
      <c r="Q81" s="25">
        <f t="shared" si="63"/>
        <v>0.0878802563581633</v>
      </c>
      <c r="R81" s="18">
        <f t="shared" si="64"/>
        <v>0.1355172</v>
      </c>
      <c r="S81" s="26">
        <f t="shared" si="65"/>
        <v>0.648480461212033</v>
      </c>
      <c r="T81" s="3">
        <v>0.01</v>
      </c>
      <c r="U81" s="27">
        <f t="shared" si="66"/>
        <v>0.00648480461212033</v>
      </c>
      <c r="V81" s="26"/>
      <c r="W81" s="3"/>
      <c r="X81" s="3"/>
      <c r="Y81" s="29"/>
      <c r="Z81" s="3"/>
      <c r="AA81" s="28"/>
      <c r="AB81" s="3"/>
      <c r="AC81" s="3"/>
      <c r="AD81" s="28"/>
      <c r="AE81" s="26">
        <v>0.005</v>
      </c>
      <c r="AF81" s="3">
        <v>0.49</v>
      </c>
      <c r="AG81" s="27">
        <f t="shared" si="67"/>
        <v>0.00245</v>
      </c>
      <c r="AH81" s="36"/>
      <c r="AI81" s="3"/>
      <c r="AJ81" s="27"/>
      <c r="AK81" s="37"/>
      <c r="AL81" s="28"/>
      <c r="AM81" s="28"/>
      <c r="AN81" s="37"/>
      <c r="AO81" s="28"/>
      <c r="AP81" s="27"/>
      <c r="AQ81" s="3">
        <v>0.015</v>
      </c>
      <c r="AR81" s="3">
        <v>0.5</v>
      </c>
      <c r="AS81" s="3">
        <f t="shared" si="68"/>
        <v>0.0075</v>
      </c>
      <c r="AT81" s="2">
        <f t="shared" si="69"/>
        <v>0.0164348046121203</v>
      </c>
      <c r="AU81" s="30">
        <f t="shared" si="70"/>
        <v>52.122</v>
      </c>
      <c r="AV81" s="1">
        <f t="shared" si="71"/>
        <v>0.26</v>
      </c>
      <c r="AW81" s="2">
        <f t="shared" si="75"/>
        <v>0.0913465490527283</v>
      </c>
      <c r="AX81" s="1">
        <f t="shared" si="72"/>
        <v>136.309433470018</v>
      </c>
    </row>
    <row r="82" s="1" customFormat="1" spans="1:50">
      <c r="A82" s="13"/>
      <c r="B82" s="13"/>
      <c r="C82" s="16">
        <v>8</v>
      </c>
      <c r="D82" s="21">
        <v>19.5246451612903</v>
      </c>
      <c r="E82" s="20">
        <f t="shared" si="73"/>
        <v>18.6202903225806</v>
      </c>
      <c r="F82" s="16" t="s">
        <v>73</v>
      </c>
      <c r="G82" s="13">
        <v>9</v>
      </c>
      <c r="H82" s="18">
        <f t="shared" si="57"/>
        <v>19.5246451612903</v>
      </c>
      <c r="I82" s="18">
        <f t="shared" si="58"/>
        <v>292.67464516129</v>
      </c>
      <c r="J82" s="18">
        <f t="shared" si="59"/>
        <v>0.187914862869363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4"/>
        <v>2.17728623087723</v>
      </c>
      <c r="P82" s="18">
        <f t="shared" si="62"/>
        <v>0.409144443502648</v>
      </c>
      <c r="Q82" s="25">
        <f t="shared" si="63"/>
        <v>0.106377555310688</v>
      </c>
      <c r="R82" s="18">
        <f t="shared" si="64"/>
        <v>0.1355172</v>
      </c>
      <c r="S82" s="26">
        <f t="shared" si="65"/>
        <v>0.784974566406983</v>
      </c>
      <c r="T82" s="3">
        <v>0.01</v>
      </c>
      <c r="U82" s="27">
        <f t="shared" si="66"/>
        <v>0.00784974566406983</v>
      </c>
      <c r="V82" s="26"/>
      <c r="W82" s="3"/>
      <c r="X82" s="3"/>
      <c r="Y82" s="29"/>
      <c r="Z82" s="3"/>
      <c r="AA82" s="28"/>
      <c r="AB82" s="3"/>
      <c r="AC82" s="3"/>
      <c r="AD82" s="28"/>
      <c r="AE82" s="26">
        <v>0.005</v>
      </c>
      <c r="AF82" s="3">
        <v>0.49</v>
      </c>
      <c r="AG82" s="27">
        <f t="shared" si="67"/>
        <v>0.00245</v>
      </c>
      <c r="AH82" s="36"/>
      <c r="AI82" s="3"/>
      <c r="AJ82" s="27"/>
      <c r="AK82" s="37"/>
      <c r="AL82" s="28"/>
      <c r="AM82" s="28"/>
      <c r="AN82" s="37"/>
      <c r="AO82" s="28"/>
      <c r="AP82" s="27"/>
      <c r="AQ82" s="3">
        <v>0.015</v>
      </c>
      <c r="AR82" s="3">
        <v>0.5</v>
      </c>
      <c r="AS82" s="3">
        <f t="shared" si="68"/>
        <v>0.0075</v>
      </c>
      <c r="AT82" s="2">
        <f t="shared" si="69"/>
        <v>0.0177997456640698</v>
      </c>
      <c r="AU82" s="30">
        <f t="shared" si="70"/>
        <v>52.122</v>
      </c>
      <c r="AV82" s="1">
        <f t="shared" si="71"/>
        <v>0.26</v>
      </c>
      <c r="AW82" s="2">
        <f t="shared" si="75"/>
        <v>0.0913465490527283</v>
      </c>
      <c r="AX82" s="1">
        <f t="shared" si="72"/>
        <v>147.630185124954</v>
      </c>
    </row>
    <row r="83" s="1" customFormat="1" spans="1:50">
      <c r="A83" s="13"/>
      <c r="B83" s="13"/>
      <c r="C83" s="16">
        <v>9</v>
      </c>
      <c r="D83" s="21">
        <v>17.3918666666667</v>
      </c>
      <c r="E83" s="20">
        <f t="shared" si="73"/>
        <v>19.5246451612903</v>
      </c>
      <c r="F83" s="16" t="s">
        <v>73</v>
      </c>
      <c r="G83" s="13">
        <v>10</v>
      </c>
      <c r="H83" s="18">
        <f t="shared" si="57"/>
        <v>17.3918666666667</v>
      </c>
      <c r="I83" s="18">
        <f t="shared" si="58"/>
        <v>290.541866666667</v>
      </c>
      <c r="J83" s="18">
        <f t="shared" si="59"/>
        <v>0.14719770465346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4"/>
        <v>2.28936178737459</v>
      </c>
      <c r="P83" s="18">
        <f t="shared" si="62"/>
        <v>0.336988800222882</v>
      </c>
      <c r="Q83" s="25">
        <f t="shared" si="63"/>
        <v>0.0876170880579492</v>
      </c>
      <c r="R83" s="18">
        <f t="shared" si="64"/>
        <v>0.1355172</v>
      </c>
      <c r="S83" s="26">
        <f t="shared" si="65"/>
        <v>0.646538506240899</v>
      </c>
      <c r="T83" s="3">
        <v>0.01</v>
      </c>
      <c r="U83" s="27">
        <f t="shared" si="66"/>
        <v>0.00646538506240899</v>
      </c>
      <c r="V83" s="26"/>
      <c r="W83" s="3"/>
      <c r="X83" s="3"/>
      <c r="Y83" s="29"/>
      <c r="Z83" s="3"/>
      <c r="AA83" s="28"/>
      <c r="AB83" s="3"/>
      <c r="AC83" s="3"/>
      <c r="AD83" s="28"/>
      <c r="AE83" s="26">
        <v>0.005</v>
      </c>
      <c r="AF83" s="3">
        <v>0.49</v>
      </c>
      <c r="AG83" s="27">
        <f t="shared" si="67"/>
        <v>0.00245</v>
      </c>
      <c r="AH83" s="36"/>
      <c r="AI83" s="3"/>
      <c r="AJ83" s="27"/>
      <c r="AK83" s="37"/>
      <c r="AL83" s="28"/>
      <c r="AM83" s="28"/>
      <c r="AN83" s="37"/>
      <c r="AO83" s="28"/>
      <c r="AP83" s="27"/>
      <c r="AQ83" s="3">
        <v>0.015</v>
      </c>
      <c r="AR83" s="3">
        <v>0.5</v>
      </c>
      <c r="AS83" s="3">
        <f t="shared" si="68"/>
        <v>0.0075</v>
      </c>
      <c r="AT83" s="2">
        <f t="shared" si="69"/>
        <v>0.016415385062409</v>
      </c>
      <c r="AU83" s="30">
        <f t="shared" si="70"/>
        <v>52.122</v>
      </c>
      <c r="AV83" s="1">
        <f t="shared" si="71"/>
        <v>0.26</v>
      </c>
      <c r="AW83" s="2">
        <f t="shared" si="75"/>
        <v>0.0913465490527283</v>
      </c>
      <c r="AX83" s="1">
        <f t="shared" si="72"/>
        <v>136.148368712519</v>
      </c>
    </row>
    <row r="84" s="1" customFormat="1" spans="1:50">
      <c r="A84" s="13"/>
      <c r="B84" s="13"/>
      <c r="C84" s="16">
        <v>10</v>
      </c>
      <c r="D84" s="21">
        <v>15.0182258064516</v>
      </c>
      <c r="E84" s="20">
        <f t="shared" si="73"/>
        <v>17.3918666666667</v>
      </c>
      <c r="F84" s="16" t="s">
        <v>73</v>
      </c>
      <c r="G84" s="13">
        <v>11</v>
      </c>
      <c r="H84" s="18">
        <f t="shared" si="57"/>
        <v>15.0182258064516</v>
      </c>
      <c r="I84" s="18">
        <f t="shared" si="58"/>
        <v>288.168225806452</v>
      </c>
      <c r="J84" s="18">
        <f t="shared" si="59"/>
        <v>0.111690774223967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1.85475433779412</v>
      </c>
      <c r="O84" s="18">
        <f t="shared" si="74"/>
        <v>0.618838649357585</v>
      </c>
      <c r="P84" s="18">
        <f t="shared" si="62"/>
        <v>0.0691185678664627</v>
      </c>
      <c r="Q84" s="25">
        <f t="shared" si="63"/>
        <v>0.0179708276452803</v>
      </c>
      <c r="R84" s="18">
        <f t="shared" si="64"/>
        <v>0.1355172</v>
      </c>
      <c r="S84" s="26">
        <f t="shared" si="65"/>
        <v>0.132609201232613</v>
      </c>
      <c r="T84" s="3">
        <v>0.01</v>
      </c>
      <c r="U84" s="27">
        <f t="shared" si="66"/>
        <v>0.00132609201232613</v>
      </c>
      <c r="V84" s="26"/>
      <c r="W84" s="3"/>
      <c r="X84" s="3"/>
      <c r="Y84" s="29"/>
      <c r="Z84" s="3"/>
      <c r="AA84" s="28"/>
      <c r="AB84" s="3"/>
      <c r="AC84" s="3"/>
      <c r="AD84" s="28"/>
      <c r="AE84" s="26">
        <v>0.005</v>
      </c>
      <c r="AF84" s="3">
        <v>0.49</v>
      </c>
      <c r="AG84" s="27">
        <f t="shared" si="67"/>
        <v>0.00245</v>
      </c>
      <c r="AH84" s="36"/>
      <c r="AI84" s="3"/>
      <c r="AJ84" s="27"/>
      <c r="AK84" s="37"/>
      <c r="AL84" s="28"/>
      <c r="AM84" s="28"/>
      <c r="AN84" s="37"/>
      <c r="AO84" s="28"/>
      <c r="AP84" s="27"/>
      <c r="AQ84" s="3">
        <v>0.015</v>
      </c>
      <c r="AR84" s="3">
        <v>0.5</v>
      </c>
      <c r="AS84" s="3">
        <f t="shared" si="68"/>
        <v>0.0075</v>
      </c>
      <c r="AT84" s="2">
        <f t="shared" si="69"/>
        <v>0.0112760920123261</v>
      </c>
      <c r="AU84" s="30">
        <f t="shared" si="70"/>
        <v>52.122</v>
      </c>
      <c r="AV84" s="1">
        <f t="shared" si="71"/>
        <v>0.26</v>
      </c>
      <c r="AW84" s="2">
        <f t="shared" si="75"/>
        <v>0.0913465490527283</v>
      </c>
      <c r="AX84" s="1">
        <f t="shared" si="72"/>
        <v>93.5233335735819</v>
      </c>
    </row>
    <row r="85" s="1" customFormat="1" spans="1:51">
      <c r="A85" s="13"/>
      <c r="B85" s="13"/>
      <c r="C85" s="16">
        <v>11</v>
      </c>
      <c r="D85" s="21">
        <v>11.0923</v>
      </c>
      <c r="E85" s="20">
        <f t="shared" si="73"/>
        <v>15.0182258064516</v>
      </c>
      <c r="F85" s="16" t="s">
        <v>75</v>
      </c>
      <c r="G85" s="13">
        <v>12</v>
      </c>
      <c r="H85" s="18">
        <f t="shared" si="57"/>
        <v>11.0923</v>
      </c>
      <c r="I85" s="18">
        <f t="shared" si="58"/>
        <v>284.2423</v>
      </c>
      <c r="J85" s="18">
        <f t="shared" si="59"/>
        <v>0.0700388409241745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4"/>
        <v>1.07094008149112</v>
      </c>
      <c r="P85" s="18">
        <f t="shared" si="62"/>
        <v>0.0750074020068792</v>
      </c>
      <c r="Q85" s="25">
        <f t="shared" si="63"/>
        <v>0.0195019245217886</v>
      </c>
      <c r="R85" s="18">
        <f t="shared" si="64"/>
        <v>0.1355172</v>
      </c>
      <c r="S85" s="26">
        <f t="shared" si="65"/>
        <v>0.143907375017995</v>
      </c>
      <c r="T85" s="3">
        <v>0.01</v>
      </c>
      <c r="U85" s="27">
        <f t="shared" si="66"/>
        <v>0.00143907375017995</v>
      </c>
      <c r="V85" s="26"/>
      <c r="W85" s="3"/>
      <c r="X85" s="3"/>
      <c r="Y85" s="29"/>
      <c r="Z85" s="3"/>
      <c r="AA85" s="28"/>
      <c r="AB85" s="3"/>
      <c r="AC85" s="3"/>
      <c r="AD85" s="28"/>
      <c r="AE85" s="26">
        <v>0.005</v>
      </c>
      <c r="AF85" s="3">
        <v>0.49</v>
      </c>
      <c r="AG85" s="27">
        <f t="shared" si="67"/>
        <v>0.00245</v>
      </c>
      <c r="AH85" s="36"/>
      <c r="AI85" s="3"/>
      <c r="AJ85" s="27"/>
      <c r="AK85" s="37"/>
      <c r="AL85" s="28"/>
      <c r="AM85" s="28"/>
      <c r="AN85" s="37"/>
      <c r="AO85" s="28"/>
      <c r="AP85" s="27"/>
      <c r="AQ85" s="3">
        <v>0.015</v>
      </c>
      <c r="AR85" s="3">
        <v>0.5</v>
      </c>
      <c r="AS85" s="3">
        <f t="shared" si="68"/>
        <v>0.0075</v>
      </c>
      <c r="AT85" s="2">
        <f t="shared" si="69"/>
        <v>0.0113890737501799</v>
      </c>
      <c r="AU85" s="30">
        <f t="shared" si="70"/>
        <v>52.122</v>
      </c>
      <c r="AV85" s="1">
        <f t="shared" si="71"/>
        <v>0.26</v>
      </c>
      <c r="AW85" s="2">
        <f t="shared" si="75"/>
        <v>0.0913465490527283</v>
      </c>
      <c r="AX85" s="1">
        <f t="shared" si="72"/>
        <v>94.4603983603426</v>
      </c>
      <c r="AY85" s="1">
        <f>SUM(AX74:AX85)</f>
        <v>1087.62460533945</v>
      </c>
    </row>
    <row r="86" s="1" customFormat="1" spans="1:46">
      <c r="A86" s="13"/>
      <c r="B86" s="13"/>
      <c r="C86" s="16">
        <v>12</v>
      </c>
      <c r="D86" s="21">
        <v>7.18335483870968</v>
      </c>
      <c r="E86" s="20">
        <f t="shared" si="73"/>
        <v>11.0923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4" t="s">
        <v>43</v>
      </c>
      <c r="T88" s="24"/>
      <c r="U88" s="24"/>
      <c r="V88" s="24" t="s">
        <v>44</v>
      </c>
      <c r="W88" s="24"/>
      <c r="X88" s="24"/>
      <c r="Y88" s="24" t="s">
        <v>45</v>
      </c>
      <c r="Z88" s="24"/>
      <c r="AA88" s="24"/>
      <c r="AB88" s="24" t="s">
        <v>46</v>
      </c>
      <c r="AC88" s="24"/>
      <c r="AD88" s="24"/>
      <c r="AE88" s="24" t="s">
        <v>47</v>
      </c>
      <c r="AF88" s="24"/>
      <c r="AG88" s="24"/>
      <c r="AH88" s="24" t="s">
        <v>48</v>
      </c>
      <c r="AI88" s="24"/>
      <c r="AJ88" s="24"/>
      <c r="AK88" s="32" t="s">
        <v>78</v>
      </c>
      <c r="AL88" s="33"/>
      <c r="AM88" s="34"/>
      <c r="AN88" s="33" t="s">
        <v>79</v>
      </c>
      <c r="AO88" s="33"/>
      <c r="AP88" s="34"/>
      <c r="AQ88" s="24" t="s">
        <v>50</v>
      </c>
      <c r="AR88" s="24"/>
      <c r="AS88" s="24"/>
      <c r="AT88" s="2"/>
    </row>
    <row r="89" s="1" customFormat="1" spans="1:53">
      <c r="A89" s="15" t="s">
        <v>80</v>
      </c>
      <c r="B89" s="15"/>
      <c r="C89" s="16" t="s">
        <v>51</v>
      </c>
      <c r="D89" s="16" t="s">
        <v>52</v>
      </c>
      <c r="E89" s="16" t="s">
        <v>53</v>
      </c>
      <c r="F89" s="16" t="s">
        <v>54</v>
      </c>
      <c r="G89" s="13" t="s">
        <v>51</v>
      </c>
      <c r="H89" s="13" t="s">
        <v>53</v>
      </c>
      <c r="I89" s="13" t="s">
        <v>55</v>
      </c>
      <c r="J89" s="13" t="s">
        <v>56</v>
      </c>
      <c r="K89" s="23" t="s">
        <v>57</v>
      </c>
      <c r="L89" s="23" t="s">
        <v>58</v>
      </c>
      <c r="M89" s="13" t="s">
        <v>59</v>
      </c>
      <c r="N89" s="23" t="s">
        <v>60</v>
      </c>
      <c r="O89" s="13" t="s">
        <v>61</v>
      </c>
      <c r="P89" s="13" t="s">
        <v>62</v>
      </c>
      <c r="Q89" s="23" t="s">
        <v>63</v>
      </c>
      <c r="R89" s="23" t="s">
        <v>64</v>
      </c>
      <c r="S89" s="4" t="s">
        <v>65</v>
      </c>
      <c r="T89" s="3" t="s">
        <v>66</v>
      </c>
      <c r="U89" s="3"/>
      <c r="V89" s="4" t="s">
        <v>65</v>
      </c>
      <c r="W89" s="3" t="s">
        <v>66</v>
      </c>
      <c r="X89" s="3"/>
      <c r="Y89" s="4" t="s">
        <v>65</v>
      </c>
      <c r="Z89" s="3" t="s">
        <v>66</v>
      </c>
      <c r="AA89" s="3"/>
      <c r="AB89" s="4" t="s">
        <v>65</v>
      </c>
      <c r="AC89" s="3" t="s">
        <v>66</v>
      </c>
      <c r="AD89" s="3"/>
      <c r="AE89" s="4" t="s">
        <v>65</v>
      </c>
      <c r="AF89" s="3" t="s">
        <v>66</v>
      </c>
      <c r="AG89" s="3"/>
      <c r="AH89" s="4" t="s">
        <v>65</v>
      </c>
      <c r="AI89" s="3" t="s">
        <v>66</v>
      </c>
      <c r="AJ89" s="3"/>
      <c r="AK89" s="4" t="s">
        <v>65</v>
      </c>
      <c r="AL89" s="3" t="s">
        <v>66</v>
      </c>
      <c r="AM89" s="3"/>
      <c r="AN89" s="4" t="s">
        <v>65</v>
      </c>
      <c r="AO89" s="3" t="s">
        <v>66</v>
      </c>
      <c r="AP89" s="3"/>
      <c r="AQ89" s="35" t="s">
        <v>65</v>
      </c>
      <c r="AR89" s="35" t="s">
        <v>66</v>
      </c>
      <c r="AS89" s="35"/>
      <c r="AT89" s="2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3</v>
      </c>
      <c r="E90" s="16"/>
      <c r="F90" s="16"/>
      <c r="G90" s="13">
        <v>1</v>
      </c>
      <c r="H90" s="18">
        <f t="shared" ref="H90:H101" si="76">E91</f>
        <v>3</v>
      </c>
      <c r="I90" s="18">
        <f t="shared" ref="I90:I101" si="77">H90+273.15</f>
        <v>276.15</v>
      </c>
      <c r="J90" s="18">
        <f t="shared" ref="J90:J101" si="78">EXP(($C$16*(I90-$C$14))/($C$17*I90*$C$14))</f>
        <v>0.0256677222920585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0.00730760053654906</v>
      </c>
      <c r="Q90" s="25">
        <f t="shared" ref="Q90:Q101" si="82">P90*$B$76</f>
        <v>0.00189997613950275</v>
      </c>
      <c r="R90" s="18">
        <f t="shared" ref="R90:R101" si="83">L90*$B$76</f>
        <v>0.074022</v>
      </c>
      <c r="S90" s="26">
        <f t="shared" ref="S90:S101" si="84">Q90/R90</f>
        <v>0.0256677222920585</v>
      </c>
      <c r="T90" s="3">
        <v>0.01</v>
      </c>
      <c r="U90" s="27">
        <f t="shared" ref="U90:U101" si="85">S90*T90</f>
        <v>0.000256677222920585</v>
      </c>
      <c r="V90" s="26"/>
      <c r="W90" s="3"/>
      <c r="X90" s="3"/>
      <c r="Y90" s="29"/>
      <c r="Z90" s="3"/>
      <c r="AA90" s="28"/>
      <c r="AB90" s="3"/>
      <c r="AC90" s="3"/>
      <c r="AD90" s="28"/>
      <c r="AE90" s="26">
        <v>0.001</v>
      </c>
      <c r="AF90" s="3">
        <v>0.49</v>
      </c>
      <c r="AG90" s="27">
        <f t="shared" ref="AG90:AG101" si="86">AF90*AE90</f>
        <v>0.00049</v>
      </c>
      <c r="AH90" s="36"/>
      <c r="AI90" s="3"/>
      <c r="AJ90" s="27"/>
      <c r="AK90" s="37"/>
      <c r="AL90" s="28"/>
      <c r="AM90" s="28"/>
      <c r="AN90" s="37"/>
      <c r="AO90" s="28"/>
      <c r="AP90" s="27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0.00574667722292059</v>
      </c>
      <c r="AU90" s="30">
        <f t="shared" ref="AU90:AU101" si="89">$B$90/12</f>
        <v>28.47</v>
      </c>
      <c r="AV90" s="1">
        <f t="shared" ref="AV90:AV101" si="90">$B$76</f>
        <v>0.26</v>
      </c>
      <c r="AW90" s="2">
        <f>$E$9/12</f>
        <v>0.0777440123577573</v>
      </c>
      <c r="AX90" s="1">
        <f t="shared" ref="AX90:AX101" si="91">AW90*10000*AV90*0.67*AU90*AT90</f>
        <v>22.1574293448662</v>
      </c>
      <c r="AZ90" s="2">
        <f>$E$10/12</f>
        <v>0.00966989603491575</v>
      </c>
      <c r="BA90" s="1">
        <f t="shared" ref="BA90:BA101" si="92">AZ90*10000*AV90*0.67*AU90*AT90</f>
        <v>2.75596835907928</v>
      </c>
    </row>
    <row r="91" s="1" customFormat="1" spans="1:53">
      <c r="A91" s="13" t="s">
        <v>74</v>
      </c>
      <c r="B91" s="13">
        <v>1</v>
      </c>
      <c r="C91" s="16">
        <v>1</v>
      </c>
      <c r="D91" s="19">
        <v>4.01958064516129</v>
      </c>
      <c r="E91" s="20">
        <f t="shared" ref="E91:E102" si="93">D90</f>
        <v>3</v>
      </c>
      <c r="F91" s="16" t="s">
        <v>73</v>
      </c>
      <c r="G91" s="13">
        <v>2</v>
      </c>
      <c r="H91" s="18">
        <f t="shared" si="76"/>
        <v>4.01958064516129</v>
      </c>
      <c r="I91" s="18">
        <f t="shared" si="77"/>
        <v>277.169580645161</v>
      </c>
      <c r="J91" s="18">
        <f t="shared" si="78"/>
        <v>0.0292224216426001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4">L91+O90-P90-N91</f>
        <v>0.562092399463451</v>
      </c>
      <c r="P91" s="18">
        <f t="shared" si="81"/>
        <v>0.0164257010992218</v>
      </c>
      <c r="Q91" s="25">
        <f t="shared" si="82"/>
        <v>0.00427068228579766</v>
      </c>
      <c r="R91" s="18">
        <f t="shared" si="83"/>
        <v>0.074022</v>
      </c>
      <c r="S91" s="26">
        <f t="shared" si="84"/>
        <v>0.0576947702817765</v>
      </c>
      <c r="T91" s="3">
        <v>0.01</v>
      </c>
      <c r="U91" s="27">
        <f t="shared" si="85"/>
        <v>0.000576947702817765</v>
      </c>
      <c r="V91" s="26"/>
      <c r="W91" s="3"/>
      <c r="X91" s="3"/>
      <c r="Y91" s="29"/>
      <c r="Z91" s="3"/>
      <c r="AA91" s="28"/>
      <c r="AB91" s="3"/>
      <c r="AC91" s="3"/>
      <c r="AD91" s="28"/>
      <c r="AE91" s="26">
        <v>0.001</v>
      </c>
      <c r="AF91" s="3">
        <v>0.49</v>
      </c>
      <c r="AG91" s="27">
        <f t="shared" si="86"/>
        <v>0.00049</v>
      </c>
      <c r="AH91" s="36"/>
      <c r="AI91" s="3"/>
      <c r="AJ91" s="27"/>
      <c r="AK91" s="37"/>
      <c r="AL91" s="28"/>
      <c r="AM91" s="28"/>
      <c r="AN91" s="37"/>
      <c r="AO91" s="28"/>
      <c r="AP91" s="27"/>
      <c r="AQ91" s="3">
        <v>0.01</v>
      </c>
      <c r="AR91" s="3">
        <v>0.5</v>
      </c>
      <c r="AS91" s="3">
        <f t="shared" si="87"/>
        <v>0.005</v>
      </c>
      <c r="AT91" s="2">
        <f t="shared" si="88"/>
        <v>0.00606694770281776</v>
      </c>
      <c r="AU91" s="30">
        <f t="shared" si="89"/>
        <v>28.47</v>
      </c>
      <c r="AV91" s="1">
        <f t="shared" si="90"/>
        <v>0.26</v>
      </c>
      <c r="AW91" s="2">
        <f t="shared" ref="AW91:AW101" si="95">$E$9/12</f>
        <v>0.0777440123577573</v>
      </c>
      <c r="AX91" s="1">
        <f t="shared" si="91"/>
        <v>23.3922943380251</v>
      </c>
      <c r="AZ91" s="2">
        <f t="shared" ref="AZ91:AZ101" si="96">$E$10/12</f>
        <v>0.00966989603491575</v>
      </c>
      <c r="BA91" s="1">
        <f t="shared" si="92"/>
        <v>2.90956238823813</v>
      </c>
    </row>
    <row r="92" s="1" customFormat="1" spans="1:53">
      <c r="A92" s="13" t="s">
        <v>36</v>
      </c>
      <c r="B92" s="13">
        <f>H9</f>
        <v>0.26</v>
      </c>
      <c r="C92" s="16">
        <v>2</v>
      </c>
      <c r="D92" s="21">
        <v>2.48414285714286</v>
      </c>
      <c r="E92" s="20">
        <f t="shared" si="93"/>
        <v>4.01958064516129</v>
      </c>
      <c r="F92" s="16" t="s">
        <v>73</v>
      </c>
      <c r="G92" s="13">
        <v>3</v>
      </c>
      <c r="H92" s="18">
        <f t="shared" si="76"/>
        <v>2.48414285714286</v>
      </c>
      <c r="I92" s="18">
        <f t="shared" si="77"/>
        <v>275.634142857143</v>
      </c>
      <c r="J92" s="18">
        <f t="shared" si="78"/>
        <v>0.0240286274109947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4"/>
        <v>0.830366698364229</v>
      </c>
      <c r="P92" s="18">
        <f t="shared" si="81"/>
        <v>0.0199525720094919</v>
      </c>
      <c r="Q92" s="25">
        <f t="shared" si="82"/>
        <v>0.00518766872246789</v>
      </c>
      <c r="R92" s="18">
        <f t="shared" si="83"/>
        <v>0.074022</v>
      </c>
      <c r="S92" s="26">
        <f t="shared" si="84"/>
        <v>0.0700827959588756</v>
      </c>
      <c r="T92" s="3">
        <v>0.01</v>
      </c>
      <c r="U92" s="27">
        <f t="shared" si="85"/>
        <v>0.000700827959588756</v>
      </c>
      <c r="V92" s="26"/>
      <c r="W92" s="3"/>
      <c r="X92" s="3"/>
      <c r="Y92" s="29"/>
      <c r="Z92" s="3"/>
      <c r="AA92" s="28"/>
      <c r="AB92" s="3"/>
      <c r="AC92" s="3"/>
      <c r="AD92" s="28"/>
      <c r="AE92" s="26">
        <v>0.001</v>
      </c>
      <c r="AF92" s="3">
        <v>0.49</v>
      </c>
      <c r="AG92" s="27">
        <f t="shared" si="86"/>
        <v>0.00049</v>
      </c>
      <c r="AH92" s="36"/>
      <c r="AI92" s="3"/>
      <c r="AJ92" s="27"/>
      <c r="AK92" s="37"/>
      <c r="AL92" s="28"/>
      <c r="AM92" s="28"/>
      <c r="AN92" s="37"/>
      <c r="AO92" s="28"/>
      <c r="AP92" s="27"/>
      <c r="AQ92" s="3">
        <v>0.01</v>
      </c>
      <c r="AR92" s="3">
        <v>0.5</v>
      </c>
      <c r="AS92" s="3">
        <f t="shared" si="87"/>
        <v>0.005</v>
      </c>
      <c r="AT92" s="2">
        <f t="shared" si="88"/>
        <v>0.00619082795958876</v>
      </c>
      <c r="AU92" s="30">
        <f t="shared" si="89"/>
        <v>28.47</v>
      </c>
      <c r="AV92" s="1">
        <f t="shared" si="90"/>
        <v>0.26</v>
      </c>
      <c r="AW92" s="2">
        <f t="shared" si="95"/>
        <v>0.0777440123577573</v>
      </c>
      <c r="AX92" s="1">
        <f t="shared" si="91"/>
        <v>23.8699387106165</v>
      </c>
      <c r="AZ92" s="2">
        <f t="shared" si="96"/>
        <v>0.00966989603491575</v>
      </c>
      <c r="BA92" s="1">
        <f t="shared" si="92"/>
        <v>2.96897238374193</v>
      </c>
    </row>
    <row r="93" s="1" customFormat="1" spans="1:53">
      <c r="A93" s="13"/>
      <c r="B93" s="13"/>
      <c r="C93" s="16">
        <v>3</v>
      </c>
      <c r="D93" s="21">
        <v>1.85187096774194</v>
      </c>
      <c r="E93" s="20">
        <f t="shared" si="93"/>
        <v>2.48414285714286</v>
      </c>
      <c r="F93" s="16" t="s">
        <v>73</v>
      </c>
      <c r="G93" s="13">
        <v>4</v>
      </c>
      <c r="H93" s="18">
        <f t="shared" si="76"/>
        <v>1.85187096774194</v>
      </c>
      <c r="I93" s="18">
        <f t="shared" si="77"/>
        <v>275.001870967742</v>
      </c>
      <c r="J93" s="18">
        <f t="shared" si="78"/>
        <v>0.0221542239096327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4"/>
        <v>1.09511412635474</v>
      </c>
      <c r="P93" s="18">
        <f t="shared" si="81"/>
        <v>0.0242614035618646</v>
      </c>
      <c r="Q93" s="25">
        <f t="shared" si="82"/>
        <v>0.00630796492608481</v>
      </c>
      <c r="R93" s="18">
        <f t="shared" si="83"/>
        <v>0.074022</v>
      </c>
      <c r="S93" s="26">
        <f t="shared" si="84"/>
        <v>0.0852174343584989</v>
      </c>
      <c r="T93" s="3">
        <v>0.01</v>
      </c>
      <c r="U93" s="27">
        <f t="shared" si="85"/>
        <v>0.000852174343584989</v>
      </c>
      <c r="V93" s="26"/>
      <c r="W93" s="3"/>
      <c r="X93" s="3"/>
      <c r="Y93" s="29"/>
      <c r="Z93" s="3"/>
      <c r="AA93" s="28"/>
      <c r="AB93" s="3"/>
      <c r="AC93" s="3"/>
      <c r="AD93" s="28"/>
      <c r="AE93" s="26">
        <v>0.001</v>
      </c>
      <c r="AF93" s="3">
        <v>0.49</v>
      </c>
      <c r="AG93" s="27">
        <f t="shared" si="86"/>
        <v>0.00049</v>
      </c>
      <c r="AH93" s="36"/>
      <c r="AI93" s="3"/>
      <c r="AJ93" s="27"/>
      <c r="AK93" s="37"/>
      <c r="AL93" s="28"/>
      <c r="AM93" s="28"/>
      <c r="AN93" s="37"/>
      <c r="AO93" s="28"/>
      <c r="AP93" s="27"/>
      <c r="AQ93" s="3">
        <v>0.01</v>
      </c>
      <c r="AR93" s="3">
        <v>0.5</v>
      </c>
      <c r="AS93" s="3">
        <f t="shared" si="87"/>
        <v>0.005</v>
      </c>
      <c r="AT93" s="2">
        <f t="shared" si="88"/>
        <v>0.00634217434358499</v>
      </c>
      <c r="AU93" s="30">
        <f t="shared" si="89"/>
        <v>28.47</v>
      </c>
      <c r="AV93" s="1">
        <f t="shared" si="90"/>
        <v>0.26</v>
      </c>
      <c r="AW93" s="2">
        <f t="shared" si="95"/>
        <v>0.0777440123577573</v>
      </c>
      <c r="AX93" s="1">
        <f t="shared" si="91"/>
        <v>24.4534840673354</v>
      </c>
      <c r="AZ93" s="2">
        <f t="shared" si="96"/>
        <v>0.00966989603491575</v>
      </c>
      <c r="BA93" s="1">
        <f t="shared" si="92"/>
        <v>3.04155447411774</v>
      </c>
    </row>
    <row r="94" s="1" customFormat="1" spans="1:53">
      <c r="A94" s="13"/>
      <c r="B94" s="13"/>
      <c r="C94" s="16">
        <v>4</v>
      </c>
      <c r="D94" s="21">
        <v>5.20206666666667</v>
      </c>
      <c r="E94" s="20">
        <f t="shared" si="93"/>
        <v>1.85187096774194</v>
      </c>
      <c r="F94" s="16" t="s">
        <v>73</v>
      </c>
      <c r="G94" s="13">
        <v>5</v>
      </c>
      <c r="H94" s="18">
        <f t="shared" si="76"/>
        <v>5.20206666666667</v>
      </c>
      <c r="I94" s="18">
        <f t="shared" si="77"/>
        <v>278.352066666667</v>
      </c>
      <c r="J94" s="18">
        <f t="shared" si="78"/>
        <v>0.0339256596053925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1.01731008665323</v>
      </c>
      <c r="O94" s="18">
        <f t="shared" si="94"/>
        <v>0.338242636139644</v>
      </c>
      <c r="P94" s="18">
        <f t="shared" si="81"/>
        <v>0.0114751045377042</v>
      </c>
      <c r="Q94" s="25">
        <f t="shared" si="82"/>
        <v>0.00298352717980309</v>
      </c>
      <c r="R94" s="18">
        <f t="shared" si="83"/>
        <v>0.074022</v>
      </c>
      <c r="S94" s="26">
        <f t="shared" si="84"/>
        <v>0.0403059520116058</v>
      </c>
      <c r="T94" s="3">
        <v>0.01</v>
      </c>
      <c r="U94" s="27">
        <f t="shared" si="85"/>
        <v>0.000403059520116058</v>
      </c>
      <c r="V94" s="26"/>
      <c r="W94" s="3"/>
      <c r="X94" s="3"/>
      <c r="Y94" s="29"/>
      <c r="Z94" s="3"/>
      <c r="AA94" s="28"/>
      <c r="AB94" s="3"/>
      <c r="AC94" s="3"/>
      <c r="AD94" s="28"/>
      <c r="AE94" s="26">
        <v>0.005</v>
      </c>
      <c r="AF94" s="3">
        <v>0.49</v>
      </c>
      <c r="AG94" s="27">
        <f t="shared" si="86"/>
        <v>0.00245</v>
      </c>
      <c r="AH94" s="36"/>
      <c r="AI94" s="3"/>
      <c r="AJ94" s="27"/>
      <c r="AK94" s="37"/>
      <c r="AL94" s="28"/>
      <c r="AM94" s="28"/>
      <c r="AN94" s="37"/>
      <c r="AO94" s="28"/>
      <c r="AP94" s="27"/>
      <c r="AQ94" s="3">
        <v>0.015</v>
      </c>
      <c r="AR94" s="3">
        <v>0.5</v>
      </c>
      <c r="AS94" s="3">
        <f t="shared" si="87"/>
        <v>0.0075</v>
      </c>
      <c r="AT94" s="2">
        <f t="shared" si="88"/>
        <v>0.0103530595201161</v>
      </c>
      <c r="AU94" s="30">
        <f t="shared" si="89"/>
        <v>28.47</v>
      </c>
      <c r="AV94" s="1">
        <f t="shared" si="90"/>
        <v>0.26</v>
      </c>
      <c r="AW94" s="2">
        <f t="shared" si="95"/>
        <v>0.0777440123577573</v>
      </c>
      <c r="AX94" s="1">
        <f t="shared" si="91"/>
        <v>39.9182302957989</v>
      </c>
      <c r="AZ94" s="2">
        <f t="shared" si="96"/>
        <v>0.00966989603491575</v>
      </c>
      <c r="BA94" s="1">
        <f t="shared" si="92"/>
        <v>4.96507866203132</v>
      </c>
    </row>
    <row r="95" s="1" customFormat="1" spans="1:53">
      <c r="A95" s="13"/>
      <c r="B95" s="13"/>
      <c r="C95" s="16">
        <v>5</v>
      </c>
      <c r="D95" s="21">
        <v>7.04438709677419</v>
      </c>
      <c r="E95" s="20">
        <f t="shared" si="93"/>
        <v>5.20206666666667</v>
      </c>
      <c r="F95" s="16" t="s">
        <v>75</v>
      </c>
      <c r="G95" s="13">
        <v>6</v>
      </c>
      <c r="H95" s="18">
        <f t="shared" si="76"/>
        <v>7.04438709677419</v>
      </c>
      <c r="I95" s="18">
        <f t="shared" si="77"/>
        <v>280.194387096774</v>
      </c>
      <c r="J95" s="18">
        <f t="shared" si="78"/>
        <v>0.0426988177736078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4"/>
        <v>0.611467531601939</v>
      </c>
      <c r="P95" s="18">
        <f t="shared" si="81"/>
        <v>0.026108940706349</v>
      </c>
      <c r="Q95" s="25">
        <f t="shared" si="82"/>
        <v>0.00678832458365073</v>
      </c>
      <c r="R95" s="18">
        <f t="shared" si="83"/>
        <v>0.074022</v>
      </c>
      <c r="S95" s="26">
        <f t="shared" si="84"/>
        <v>0.0917068517960976</v>
      </c>
      <c r="T95" s="3">
        <v>0.01</v>
      </c>
      <c r="U95" s="27">
        <f t="shared" si="85"/>
        <v>0.000917068517960976</v>
      </c>
      <c r="V95" s="26"/>
      <c r="W95" s="3"/>
      <c r="X95" s="3"/>
      <c r="Y95" s="29"/>
      <c r="Z95" s="3"/>
      <c r="AA95" s="28"/>
      <c r="AB95" s="3"/>
      <c r="AC95" s="3"/>
      <c r="AD95" s="28"/>
      <c r="AE95" s="26">
        <v>0.005</v>
      </c>
      <c r="AF95" s="3">
        <v>0.49</v>
      </c>
      <c r="AG95" s="27">
        <f t="shared" si="86"/>
        <v>0.00245</v>
      </c>
      <c r="AH95" s="36"/>
      <c r="AI95" s="3"/>
      <c r="AJ95" s="27"/>
      <c r="AK95" s="37"/>
      <c r="AL95" s="28"/>
      <c r="AM95" s="28"/>
      <c r="AN95" s="37"/>
      <c r="AO95" s="28"/>
      <c r="AP95" s="27"/>
      <c r="AQ95" s="3">
        <v>0.015</v>
      </c>
      <c r="AR95" s="3">
        <v>0.5</v>
      </c>
      <c r="AS95" s="3">
        <f t="shared" si="87"/>
        <v>0.0075</v>
      </c>
      <c r="AT95" s="2">
        <f t="shared" si="88"/>
        <v>0.010867068517961</v>
      </c>
      <c r="AU95" s="30">
        <f t="shared" si="89"/>
        <v>28.47</v>
      </c>
      <c r="AV95" s="1">
        <f t="shared" si="90"/>
        <v>0.26</v>
      </c>
      <c r="AW95" s="2">
        <f t="shared" si="95"/>
        <v>0.0777440123577573</v>
      </c>
      <c r="AX95" s="1">
        <f t="shared" si="91"/>
        <v>41.9000917455683</v>
      </c>
      <c r="AZ95" s="2">
        <f t="shared" si="96"/>
        <v>0.00966989603491575</v>
      </c>
      <c r="BA95" s="1">
        <f t="shared" si="92"/>
        <v>5.21158503073645</v>
      </c>
    </row>
    <row r="96" s="1" customFormat="1" spans="1:53">
      <c r="A96" s="13"/>
      <c r="B96" s="13"/>
      <c r="C96" s="16">
        <v>6</v>
      </c>
      <c r="D96" s="21">
        <v>11.7005333333333</v>
      </c>
      <c r="E96" s="20">
        <f t="shared" si="93"/>
        <v>7.04438709677419</v>
      </c>
      <c r="F96" s="16" t="s">
        <v>73</v>
      </c>
      <c r="G96" s="13">
        <v>7</v>
      </c>
      <c r="H96" s="18">
        <f t="shared" si="76"/>
        <v>11.7005333333333</v>
      </c>
      <c r="I96" s="18">
        <f t="shared" si="77"/>
        <v>284.850533333333</v>
      </c>
      <c r="J96" s="18">
        <f t="shared" si="78"/>
        <v>0.0753537895251478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4"/>
        <v>0.87005859089559</v>
      </c>
      <c r="P96" s="18">
        <f t="shared" si="81"/>
        <v>0.065562211932893</v>
      </c>
      <c r="Q96" s="25">
        <f t="shared" si="82"/>
        <v>0.0170461751025522</v>
      </c>
      <c r="R96" s="18">
        <f t="shared" si="83"/>
        <v>0.074022</v>
      </c>
      <c r="S96" s="26">
        <f t="shared" si="84"/>
        <v>0.23028525441831</v>
      </c>
      <c r="T96" s="3">
        <v>0.01</v>
      </c>
      <c r="U96" s="27">
        <f t="shared" si="85"/>
        <v>0.0023028525441831</v>
      </c>
      <c r="V96" s="26"/>
      <c r="W96" s="3"/>
      <c r="X96" s="3"/>
      <c r="Y96" s="29"/>
      <c r="Z96" s="3"/>
      <c r="AA96" s="28"/>
      <c r="AB96" s="3"/>
      <c r="AC96" s="3"/>
      <c r="AD96" s="28"/>
      <c r="AE96" s="26">
        <v>0.005</v>
      </c>
      <c r="AF96" s="3">
        <v>0.49</v>
      </c>
      <c r="AG96" s="27">
        <f t="shared" si="86"/>
        <v>0.00245</v>
      </c>
      <c r="AH96" s="36"/>
      <c r="AI96" s="3"/>
      <c r="AJ96" s="27"/>
      <c r="AK96" s="37"/>
      <c r="AL96" s="28"/>
      <c r="AM96" s="28"/>
      <c r="AN96" s="37"/>
      <c r="AO96" s="28"/>
      <c r="AP96" s="27"/>
      <c r="AQ96" s="3">
        <v>0.015</v>
      </c>
      <c r="AR96" s="3">
        <v>0.5</v>
      </c>
      <c r="AS96" s="3">
        <f t="shared" si="87"/>
        <v>0.0075</v>
      </c>
      <c r="AT96" s="2">
        <f t="shared" si="88"/>
        <v>0.0122528525441831</v>
      </c>
      <c r="AU96" s="30">
        <f t="shared" si="89"/>
        <v>28.47</v>
      </c>
      <c r="AV96" s="1">
        <f t="shared" si="90"/>
        <v>0.26</v>
      </c>
      <c r="AW96" s="2">
        <f t="shared" si="95"/>
        <v>0.0777440123577573</v>
      </c>
      <c r="AX96" s="1">
        <f t="shared" si="91"/>
        <v>47.2432510108552</v>
      </c>
      <c r="AZ96" s="2">
        <f t="shared" si="96"/>
        <v>0.00966989603491575</v>
      </c>
      <c r="BA96" s="1">
        <f t="shared" si="92"/>
        <v>5.87617376273499</v>
      </c>
    </row>
    <row r="97" s="1" customFormat="1" spans="1:53">
      <c r="A97" s="13"/>
      <c r="B97" s="13"/>
      <c r="C97" s="16">
        <v>7</v>
      </c>
      <c r="D97" s="21">
        <v>18.6202903225806</v>
      </c>
      <c r="E97" s="20">
        <f t="shared" si="93"/>
        <v>11.7005333333333</v>
      </c>
      <c r="F97" s="16" t="s">
        <v>73</v>
      </c>
      <c r="G97" s="13">
        <v>8</v>
      </c>
      <c r="H97" s="18">
        <f t="shared" si="76"/>
        <v>18.6202903225806</v>
      </c>
      <c r="I97" s="18">
        <f t="shared" si="77"/>
        <v>291.770290322581</v>
      </c>
      <c r="J97" s="18">
        <f t="shared" si="78"/>
        <v>0.169503306174128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4"/>
        <v>1.0891963789627</v>
      </c>
      <c r="P97" s="18">
        <f t="shared" si="81"/>
        <v>0.184622387307066</v>
      </c>
      <c r="Q97" s="25">
        <f t="shared" si="82"/>
        <v>0.0480018206998371</v>
      </c>
      <c r="R97" s="18">
        <f t="shared" si="83"/>
        <v>0.074022</v>
      </c>
      <c r="S97" s="26">
        <f t="shared" si="84"/>
        <v>0.648480461212033</v>
      </c>
      <c r="T97" s="3">
        <v>0.01</v>
      </c>
      <c r="U97" s="27">
        <f t="shared" si="85"/>
        <v>0.00648480461212033</v>
      </c>
      <c r="V97" s="26"/>
      <c r="W97" s="3"/>
      <c r="X97" s="3"/>
      <c r="Y97" s="29"/>
      <c r="Z97" s="3"/>
      <c r="AA97" s="28"/>
      <c r="AB97" s="3"/>
      <c r="AC97" s="3"/>
      <c r="AD97" s="28"/>
      <c r="AE97" s="26">
        <v>0.005</v>
      </c>
      <c r="AF97" s="3">
        <v>0.49</v>
      </c>
      <c r="AG97" s="27">
        <f t="shared" si="86"/>
        <v>0.00245</v>
      </c>
      <c r="AH97" s="36"/>
      <c r="AI97" s="3"/>
      <c r="AJ97" s="27"/>
      <c r="AK97" s="37"/>
      <c r="AL97" s="28"/>
      <c r="AM97" s="28"/>
      <c r="AN97" s="37"/>
      <c r="AO97" s="28"/>
      <c r="AP97" s="27"/>
      <c r="AQ97" s="3">
        <v>0.015</v>
      </c>
      <c r="AR97" s="3">
        <v>0.5</v>
      </c>
      <c r="AS97" s="3">
        <f t="shared" si="87"/>
        <v>0.0075</v>
      </c>
      <c r="AT97" s="2">
        <f t="shared" si="88"/>
        <v>0.0164348046121203</v>
      </c>
      <c r="AU97" s="30">
        <f t="shared" si="89"/>
        <v>28.47</v>
      </c>
      <c r="AV97" s="1">
        <f t="shared" si="90"/>
        <v>0.26</v>
      </c>
      <c r="AW97" s="2">
        <f t="shared" si="95"/>
        <v>0.0777440123577573</v>
      </c>
      <c r="AX97" s="1">
        <f t="shared" si="91"/>
        <v>63.3675788397016</v>
      </c>
      <c r="AZ97" s="2">
        <f t="shared" si="96"/>
        <v>0.00966989603491575</v>
      </c>
      <c r="BA97" s="1">
        <f t="shared" si="92"/>
        <v>7.88173752268525</v>
      </c>
    </row>
    <row r="98" s="1" customFormat="1" spans="1:53">
      <c r="A98" s="13"/>
      <c r="B98" s="13"/>
      <c r="C98" s="16">
        <v>8</v>
      </c>
      <c r="D98" s="21">
        <v>19.5246451612903</v>
      </c>
      <c r="E98" s="20">
        <f t="shared" si="93"/>
        <v>18.6202903225806</v>
      </c>
      <c r="F98" s="16" t="s">
        <v>73</v>
      </c>
      <c r="G98" s="13">
        <v>9</v>
      </c>
      <c r="H98" s="18">
        <f t="shared" si="76"/>
        <v>19.5246451612903</v>
      </c>
      <c r="I98" s="18">
        <f t="shared" si="77"/>
        <v>292.67464516129</v>
      </c>
      <c r="J98" s="18">
        <f t="shared" si="78"/>
        <v>0.187914862869363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4"/>
        <v>1.18927399165563</v>
      </c>
      <c r="P98" s="18">
        <f t="shared" si="81"/>
        <v>0.223482259056068</v>
      </c>
      <c r="Q98" s="25">
        <f t="shared" si="82"/>
        <v>0.0581053873545777</v>
      </c>
      <c r="R98" s="18">
        <f t="shared" si="83"/>
        <v>0.074022</v>
      </c>
      <c r="S98" s="26">
        <f t="shared" si="84"/>
        <v>0.784974566406983</v>
      </c>
      <c r="T98" s="3">
        <v>0.01</v>
      </c>
      <c r="U98" s="27">
        <f t="shared" si="85"/>
        <v>0.00784974566406983</v>
      </c>
      <c r="V98" s="26"/>
      <c r="W98" s="3"/>
      <c r="X98" s="3"/>
      <c r="Y98" s="29"/>
      <c r="Z98" s="3"/>
      <c r="AA98" s="28"/>
      <c r="AB98" s="3"/>
      <c r="AC98" s="3"/>
      <c r="AD98" s="28"/>
      <c r="AE98" s="26">
        <v>0.005</v>
      </c>
      <c r="AF98" s="3">
        <v>0.49</v>
      </c>
      <c r="AG98" s="27">
        <f t="shared" si="86"/>
        <v>0.00245</v>
      </c>
      <c r="AH98" s="36"/>
      <c r="AI98" s="3"/>
      <c r="AJ98" s="27"/>
      <c r="AK98" s="37"/>
      <c r="AL98" s="28"/>
      <c r="AM98" s="28"/>
      <c r="AN98" s="37"/>
      <c r="AO98" s="28"/>
      <c r="AP98" s="27"/>
      <c r="AQ98" s="3">
        <v>0.015</v>
      </c>
      <c r="AR98" s="3">
        <v>0.5</v>
      </c>
      <c r="AS98" s="3">
        <f t="shared" si="87"/>
        <v>0.0075</v>
      </c>
      <c r="AT98" s="2">
        <f t="shared" si="88"/>
        <v>0.0177997456640698</v>
      </c>
      <c r="AU98" s="30">
        <f t="shared" si="89"/>
        <v>28.47</v>
      </c>
      <c r="AV98" s="1">
        <f t="shared" si="90"/>
        <v>0.26</v>
      </c>
      <c r="AW98" s="2">
        <f t="shared" si="95"/>
        <v>0.0777440123577573</v>
      </c>
      <c r="AX98" s="1">
        <f t="shared" si="91"/>
        <v>68.6303739724875</v>
      </c>
      <c r="AZ98" s="2">
        <f t="shared" si="96"/>
        <v>0.00966989603491575</v>
      </c>
      <c r="BA98" s="1">
        <f t="shared" si="92"/>
        <v>8.53633046487758</v>
      </c>
    </row>
    <row r="99" s="1" customFormat="1" spans="1:53">
      <c r="A99" s="13"/>
      <c r="B99" s="13"/>
      <c r="C99" s="16">
        <v>9</v>
      </c>
      <c r="D99" s="21">
        <v>17.3918666666667</v>
      </c>
      <c r="E99" s="20">
        <f t="shared" si="93"/>
        <v>19.5246451612903</v>
      </c>
      <c r="F99" s="16" t="s">
        <v>73</v>
      </c>
      <c r="G99" s="13">
        <v>10</v>
      </c>
      <c r="H99" s="18">
        <f t="shared" si="76"/>
        <v>17.3918666666667</v>
      </c>
      <c r="I99" s="18">
        <f t="shared" si="77"/>
        <v>290.541866666667</v>
      </c>
      <c r="J99" s="18">
        <f t="shared" si="78"/>
        <v>0.14719770465346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4"/>
        <v>1.25049173259956</v>
      </c>
      <c r="P99" s="18">
        <f t="shared" si="81"/>
        <v>0.184069512726784</v>
      </c>
      <c r="Q99" s="25">
        <f t="shared" si="82"/>
        <v>0.0478580733089639</v>
      </c>
      <c r="R99" s="18">
        <f t="shared" si="83"/>
        <v>0.074022</v>
      </c>
      <c r="S99" s="26">
        <f t="shared" si="84"/>
        <v>0.646538506240899</v>
      </c>
      <c r="T99" s="3">
        <v>0.01</v>
      </c>
      <c r="U99" s="27">
        <f t="shared" si="85"/>
        <v>0.006465385062409</v>
      </c>
      <c r="V99" s="26"/>
      <c r="W99" s="3"/>
      <c r="X99" s="3"/>
      <c r="Y99" s="29"/>
      <c r="Z99" s="3"/>
      <c r="AA99" s="28"/>
      <c r="AB99" s="3"/>
      <c r="AC99" s="3"/>
      <c r="AD99" s="28"/>
      <c r="AE99" s="26">
        <v>0.005</v>
      </c>
      <c r="AF99" s="3">
        <v>0.49</v>
      </c>
      <c r="AG99" s="27">
        <f t="shared" si="86"/>
        <v>0.00245</v>
      </c>
      <c r="AH99" s="36"/>
      <c r="AI99" s="3"/>
      <c r="AJ99" s="27"/>
      <c r="AK99" s="37"/>
      <c r="AL99" s="28"/>
      <c r="AM99" s="28"/>
      <c r="AN99" s="37"/>
      <c r="AO99" s="28"/>
      <c r="AP99" s="27"/>
      <c r="AQ99" s="3">
        <v>0.015</v>
      </c>
      <c r="AR99" s="3">
        <v>0.5</v>
      </c>
      <c r="AS99" s="3">
        <f t="shared" si="87"/>
        <v>0.0075</v>
      </c>
      <c r="AT99" s="2">
        <f t="shared" si="88"/>
        <v>0.016415385062409</v>
      </c>
      <c r="AU99" s="30">
        <f t="shared" si="89"/>
        <v>28.47</v>
      </c>
      <c r="AV99" s="1">
        <f t="shared" si="90"/>
        <v>0.26</v>
      </c>
      <c r="AW99" s="2">
        <f t="shared" si="95"/>
        <v>0.0777440123577573</v>
      </c>
      <c r="AX99" s="1">
        <f t="shared" si="91"/>
        <v>63.2927029968542</v>
      </c>
      <c r="AZ99" s="2">
        <f t="shared" si="96"/>
        <v>0.00966989603491575</v>
      </c>
      <c r="BA99" s="1">
        <f t="shared" si="92"/>
        <v>7.87242437310752</v>
      </c>
    </row>
    <row r="100" s="1" customFormat="1" spans="1:53">
      <c r="A100" s="13"/>
      <c r="B100" s="13"/>
      <c r="C100" s="16">
        <v>10</v>
      </c>
      <c r="D100" s="21">
        <v>15.0182258064516</v>
      </c>
      <c r="E100" s="20">
        <f t="shared" si="93"/>
        <v>17.3918666666667</v>
      </c>
      <c r="F100" s="16" t="s">
        <v>73</v>
      </c>
      <c r="G100" s="13">
        <v>11</v>
      </c>
      <c r="H100" s="18">
        <f t="shared" si="76"/>
        <v>15.0182258064516</v>
      </c>
      <c r="I100" s="18">
        <f t="shared" si="77"/>
        <v>288.168225806452</v>
      </c>
      <c r="J100" s="18">
        <f t="shared" si="78"/>
        <v>0.111690774223967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1.01310110887914</v>
      </c>
      <c r="O100" s="18">
        <f t="shared" si="94"/>
        <v>0.338021110993639</v>
      </c>
      <c r="P100" s="18">
        <f t="shared" si="81"/>
        <v>0.037753839590925</v>
      </c>
      <c r="Q100" s="25">
        <f t="shared" si="82"/>
        <v>0.0098159982936405</v>
      </c>
      <c r="R100" s="18">
        <f t="shared" si="83"/>
        <v>0.074022</v>
      </c>
      <c r="S100" s="26">
        <f t="shared" si="84"/>
        <v>0.132609201232613</v>
      </c>
      <c r="T100" s="3">
        <v>0.01</v>
      </c>
      <c r="U100" s="27">
        <f t="shared" si="85"/>
        <v>0.00132609201232613</v>
      </c>
      <c r="V100" s="26"/>
      <c r="W100" s="3"/>
      <c r="X100" s="3"/>
      <c r="Y100" s="29"/>
      <c r="Z100" s="3"/>
      <c r="AA100" s="28"/>
      <c r="AB100" s="3"/>
      <c r="AC100" s="3"/>
      <c r="AD100" s="28"/>
      <c r="AE100" s="26">
        <v>0.005</v>
      </c>
      <c r="AF100" s="3">
        <v>0.49</v>
      </c>
      <c r="AG100" s="27">
        <f t="shared" si="86"/>
        <v>0.00245</v>
      </c>
      <c r="AH100" s="36"/>
      <c r="AI100" s="3"/>
      <c r="AJ100" s="27"/>
      <c r="AK100" s="37"/>
      <c r="AL100" s="28"/>
      <c r="AM100" s="28"/>
      <c r="AN100" s="37"/>
      <c r="AO100" s="28"/>
      <c r="AP100" s="27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0.0112760920123261</v>
      </c>
      <c r="AU100" s="30">
        <f t="shared" si="89"/>
        <v>28.47</v>
      </c>
      <c r="AV100" s="1">
        <f t="shared" si="90"/>
        <v>0.26</v>
      </c>
      <c r="AW100" s="2">
        <f t="shared" si="95"/>
        <v>0.0777440123577573</v>
      </c>
      <c r="AX100" s="1">
        <f t="shared" si="91"/>
        <v>43.4771612111438</v>
      </c>
      <c r="AZ100" s="2">
        <f t="shared" si="96"/>
        <v>0.00966989603491575</v>
      </c>
      <c r="BA100" s="1">
        <f t="shared" si="92"/>
        <v>5.40774287375821</v>
      </c>
    </row>
    <row r="101" s="1" customFormat="1" spans="1:54">
      <c r="A101" s="13"/>
      <c r="B101" s="13"/>
      <c r="C101" s="16">
        <v>11</v>
      </c>
      <c r="D101" s="21">
        <v>11.0923</v>
      </c>
      <c r="E101" s="20">
        <f t="shared" si="93"/>
        <v>15.0182258064516</v>
      </c>
      <c r="F101" s="16" t="s">
        <v>75</v>
      </c>
      <c r="G101" s="13">
        <v>12</v>
      </c>
      <c r="H101" s="18">
        <f t="shared" si="76"/>
        <v>11.0923</v>
      </c>
      <c r="I101" s="18">
        <f t="shared" si="77"/>
        <v>284.2423</v>
      </c>
      <c r="J101" s="18">
        <f t="shared" si="78"/>
        <v>0.0700388409241745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4"/>
        <v>0.584967271402714</v>
      </c>
      <c r="P101" s="18">
        <f t="shared" si="81"/>
        <v>0.0409704296676231</v>
      </c>
      <c r="Q101" s="25">
        <f t="shared" si="82"/>
        <v>0.010652311713582</v>
      </c>
      <c r="R101" s="18">
        <f t="shared" si="83"/>
        <v>0.074022</v>
      </c>
      <c r="S101" s="26">
        <f t="shared" si="84"/>
        <v>0.143907375017995</v>
      </c>
      <c r="T101" s="3">
        <v>0.01</v>
      </c>
      <c r="U101" s="27">
        <f t="shared" si="85"/>
        <v>0.00143907375017995</v>
      </c>
      <c r="V101" s="26"/>
      <c r="W101" s="3"/>
      <c r="X101" s="3"/>
      <c r="Y101" s="29"/>
      <c r="Z101" s="3"/>
      <c r="AA101" s="28"/>
      <c r="AB101" s="3"/>
      <c r="AC101" s="3"/>
      <c r="AD101" s="28"/>
      <c r="AE101" s="26">
        <v>0.005</v>
      </c>
      <c r="AF101" s="3">
        <v>0.49</v>
      </c>
      <c r="AG101" s="27">
        <f t="shared" si="86"/>
        <v>0.00245</v>
      </c>
      <c r="AH101" s="36"/>
      <c r="AI101" s="3"/>
      <c r="AJ101" s="27"/>
      <c r="AK101" s="37"/>
      <c r="AL101" s="28"/>
      <c r="AM101" s="28"/>
      <c r="AN101" s="37"/>
      <c r="AO101" s="28"/>
      <c r="AP101" s="27"/>
      <c r="AQ101" s="3">
        <v>0.015</v>
      </c>
      <c r="AR101" s="3">
        <v>0.5</v>
      </c>
      <c r="AS101" s="3">
        <f t="shared" si="87"/>
        <v>0.0075</v>
      </c>
      <c r="AT101" s="2">
        <f t="shared" si="88"/>
        <v>0.0113890737501799</v>
      </c>
      <c r="AU101" s="30">
        <f t="shared" si="89"/>
        <v>28.47</v>
      </c>
      <c r="AV101" s="1">
        <f t="shared" si="90"/>
        <v>0.26</v>
      </c>
      <c r="AW101" s="2">
        <f t="shared" si="95"/>
        <v>0.0777440123577573</v>
      </c>
      <c r="AX101" s="1">
        <f t="shared" si="91"/>
        <v>43.9127842288716</v>
      </c>
      <c r="AY101" s="1">
        <f>SUM(AX90:AX101)</f>
        <v>505.615320762124</v>
      </c>
      <c r="AZ101" s="2">
        <f t="shared" si="96"/>
        <v>0.00966989603491575</v>
      </c>
      <c r="BA101" s="1">
        <f t="shared" si="92"/>
        <v>5.46192620137526</v>
      </c>
      <c r="BB101" s="1">
        <f>SUM(BA90:BA101)</f>
        <v>62.8890564964837</v>
      </c>
    </row>
    <row r="102" s="1" customFormat="1" spans="1:46">
      <c r="A102" s="13"/>
      <c r="B102" s="13"/>
      <c r="C102" s="16">
        <v>12</v>
      </c>
      <c r="D102" s="21">
        <v>7.18335483870968</v>
      </c>
      <c r="E102" s="20">
        <f t="shared" si="93"/>
        <v>11.0923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102"/>
  <sheetViews>
    <sheetView workbookViewId="0">
      <pane xSplit="4" topLeftCell="E1" activePane="topRight" state="frozen"/>
      <selection/>
      <selection pane="topRight" activeCell="AT48" sqref="AT48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36</v>
      </c>
      <c r="M1" s="2"/>
    </row>
    <row r="2" s="1" customFormat="1" spans="1:13">
      <c r="A2" s="4" t="s">
        <v>4</v>
      </c>
      <c r="B2" s="5" t="s">
        <v>5</v>
      </c>
      <c r="C2" s="3"/>
      <c r="D2" s="3"/>
      <c r="E2" s="6">
        <v>850.0612</v>
      </c>
      <c r="F2" s="3">
        <v>769.42</v>
      </c>
      <c r="G2" s="7">
        <f>(F2+F3+F4)/3</f>
        <v>1286.32083333333</v>
      </c>
      <c r="H2" s="3">
        <v>0.18</v>
      </c>
      <c r="I2" s="22">
        <f>(H2+H3+H4)/3</f>
        <v>0.173333333333333</v>
      </c>
      <c r="M2" s="2"/>
    </row>
    <row r="3" s="1" customFormat="1" spans="1:13">
      <c r="A3" s="4"/>
      <c r="B3" s="5" t="s">
        <v>6</v>
      </c>
      <c r="C3" s="3"/>
      <c r="D3" s="3"/>
      <c r="E3" s="8"/>
      <c r="F3" s="3">
        <v>1433.9025</v>
      </c>
      <c r="G3" s="9"/>
      <c r="H3" s="3">
        <v>0.24</v>
      </c>
      <c r="I3" s="22"/>
      <c r="M3" s="2"/>
    </row>
    <row r="4" s="1" customFormat="1" spans="1:13">
      <c r="A4" s="4"/>
      <c r="B4" s="5" t="s">
        <v>7</v>
      </c>
      <c r="C4" s="3"/>
      <c r="D4" s="3"/>
      <c r="E4" s="10"/>
      <c r="F4" s="3">
        <v>1655.64</v>
      </c>
      <c r="G4" s="11"/>
      <c r="H4" s="3">
        <v>0.1</v>
      </c>
      <c r="I4" s="22"/>
      <c r="M4" s="2"/>
    </row>
    <row r="5" s="1" customFormat="1" spans="1:13">
      <c r="A5" s="4" t="s">
        <v>8</v>
      </c>
      <c r="B5" s="5" t="s">
        <v>9</v>
      </c>
      <c r="C5" s="3"/>
      <c r="D5" s="3"/>
      <c r="E5" s="6">
        <v>1555.22301369863</v>
      </c>
      <c r="F5" s="3">
        <v>91.104</v>
      </c>
      <c r="G5" s="7">
        <f>(F5+F6)/2</f>
        <v>92.50925</v>
      </c>
      <c r="H5" s="3">
        <v>0.13</v>
      </c>
      <c r="I5" s="22">
        <f>(H5+H6)/2</f>
        <v>0.16</v>
      </c>
      <c r="M5" s="2"/>
    </row>
    <row r="6" s="1" customFormat="1" spans="1:13">
      <c r="A6" s="4"/>
      <c r="B6" s="5" t="s">
        <v>10</v>
      </c>
      <c r="C6" s="3"/>
      <c r="D6" s="3"/>
      <c r="E6" s="10"/>
      <c r="F6" s="3">
        <v>93.9145</v>
      </c>
      <c r="G6" s="11"/>
      <c r="H6" s="3">
        <v>0.19</v>
      </c>
      <c r="I6" s="22"/>
      <c r="M6" s="2"/>
    </row>
    <row r="7" s="1" customFormat="1" spans="1:13">
      <c r="A7" s="4" t="s">
        <v>11</v>
      </c>
      <c r="B7" s="5"/>
      <c r="C7" s="3"/>
      <c r="D7" s="3"/>
      <c r="E7" s="12">
        <v>3230.41668610865</v>
      </c>
      <c r="F7" s="3">
        <v>122.786</v>
      </c>
      <c r="G7" s="3"/>
      <c r="H7" s="3">
        <v>0.29</v>
      </c>
      <c r="M7" s="2"/>
    </row>
    <row r="8" s="1" customFormat="1" spans="1:13">
      <c r="A8" s="4" t="s">
        <v>12</v>
      </c>
      <c r="B8" s="5"/>
      <c r="C8" s="3"/>
      <c r="D8" s="3"/>
      <c r="E8" s="12">
        <v>18.2652819394984</v>
      </c>
      <c r="F8" s="3">
        <v>625.464</v>
      </c>
      <c r="G8" s="3"/>
      <c r="H8" s="3">
        <v>0.26</v>
      </c>
      <c r="M8" s="2"/>
    </row>
    <row r="9" s="1" customFormat="1" spans="1:13">
      <c r="A9" s="4" t="s">
        <v>13</v>
      </c>
      <c r="B9" s="5"/>
      <c r="C9" s="3"/>
      <c r="D9" s="3"/>
      <c r="E9" s="12">
        <v>5.29111330193379</v>
      </c>
      <c r="F9" s="3">
        <v>341.64</v>
      </c>
      <c r="G9" s="3"/>
      <c r="H9" s="3">
        <v>0.26</v>
      </c>
      <c r="M9" s="2"/>
    </row>
    <row r="10" s="1" customFormat="1" spans="1:13">
      <c r="A10" s="4" t="s">
        <v>14</v>
      </c>
      <c r="B10" s="5"/>
      <c r="C10" s="3"/>
      <c r="D10" s="3"/>
      <c r="E10" s="12">
        <v>1.34981254094096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15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13" t="s">
        <v>16</v>
      </c>
      <c r="B14" s="13" t="s">
        <v>17</v>
      </c>
      <c r="C14" s="13">
        <v>308.16</v>
      </c>
      <c r="D14" s="13"/>
      <c r="E14" s="13"/>
      <c r="F14" s="13"/>
      <c r="G14" s="14" t="s">
        <v>18</v>
      </c>
      <c r="H14" s="14" t="s">
        <v>19</v>
      </c>
      <c r="I14" s="14">
        <f>AV38+AV53+AY69+AY85+AY101+BB101+AG69</f>
        <v>82227673.8102135</v>
      </c>
      <c r="J14" s="14" t="s">
        <v>20</v>
      </c>
      <c r="K14" s="14">
        <f>I14/(10000*1000)</f>
        <v>8.22276738102135</v>
      </c>
      <c r="L14" s="14" t="s">
        <v>21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13" t="s">
        <v>22</v>
      </c>
      <c r="B15" s="13" t="s">
        <v>17</v>
      </c>
      <c r="C15" s="13"/>
      <c r="D15" s="13"/>
      <c r="E15" s="13"/>
      <c r="F15" s="13"/>
      <c r="G15" s="14"/>
      <c r="H15" s="14" t="s">
        <v>23</v>
      </c>
      <c r="I15" s="14">
        <v>64169144.0376285</v>
      </c>
      <c r="J15" s="14" t="s">
        <v>20</v>
      </c>
      <c r="K15" s="14">
        <f>I15/(10000*1000)</f>
        <v>6.41691440376285</v>
      </c>
      <c r="L15" s="14" t="s">
        <v>21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13" t="s">
        <v>24</v>
      </c>
      <c r="B16" s="13" t="s">
        <v>25</v>
      </c>
      <c r="C16" s="13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13" t="s">
        <v>26</v>
      </c>
      <c r="B17" s="13" t="s">
        <v>27</v>
      </c>
      <c r="C17" s="13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29</v>
      </c>
      <c r="AT17" s="2"/>
    </row>
    <row r="18" s="1" customFormat="1" spans="1:46">
      <c r="A18" s="13" t="s">
        <v>30</v>
      </c>
      <c r="B18" s="13" t="s">
        <v>31</v>
      </c>
      <c r="C18" s="13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13" t="s">
        <v>33</v>
      </c>
      <c r="B19" s="13" t="s">
        <v>31</v>
      </c>
      <c r="C19" s="13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13" t="s">
        <v>36</v>
      </c>
      <c r="B20" s="13" t="s">
        <v>37</v>
      </c>
      <c r="C20" s="13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13" t="s">
        <v>38</v>
      </c>
      <c r="B21" s="13" t="s">
        <v>39</v>
      </c>
      <c r="C21" s="13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13" t="s">
        <v>40</v>
      </c>
      <c r="B22" s="13" t="s">
        <v>35</v>
      </c>
      <c r="C22" s="13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13" t="s">
        <v>41</v>
      </c>
      <c r="B23" s="13" t="s">
        <v>42</v>
      </c>
      <c r="C23" s="13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4" t="s">
        <v>43</v>
      </c>
      <c r="T25" s="24"/>
      <c r="U25" s="24"/>
      <c r="V25" s="24" t="s">
        <v>44</v>
      </c>
      <c r="W25" s="24"/>
      <c r="X25" s="24"/>
      <c r="Y25" s="24" t="s">
        <v>45</v>
      </c>
      <c r="Z25" s="24"/>
      <c r="AA25" s="24"/>
      <c r="AB25" s="24" t="s">
        <v>46</v>
      </c>
      <c r="AC25" s="24"/>
      <c r="AD25" s="24"/>
      <c r="AE25" s="24" t="s">
        <v>47</v>
      </c>
      <c r="AF25" s="24"/>
      <c r="AG25" s="24"/>
      <c r="AH25" s="24" t="s">
        <v>48</v>
      </c>
      <c r="AI25" s="24"/>
      <c r="AJ25" s="24"/>
      <c r="AK25" s="32" t="s">
        <v>49</v>
      </c>
      <c r="AL25" s="33"/>
      <c r="AM25" s="34"/>
      <c r="AN25" s="24" t="s">
        <v>50</v>
      </c>
      <c r="AO25" s="24"/>
      <c r="AP25" s="24"/>
      <c r="AT25" s="2"/>
    </row>
    <row r="26" s="1" customFormat="1" spans="1:47">
      <c r="A26" s="15" t="s">
        <v>4</v>
      </c>
      <c r="B26" s="15"/>
      <c r="C26" s="16" t="s">
        <v>51</v>
      </c>
      <c r="D26" s="16" t="s">
        <v>52</v>
      </c>
      <c r="E26" s="16" t="s">
        <v>53</v>
      </c>
      <c r="F26" s="16" t="s">
        <v>54</v>
      </c>
      <c r="G26" s="13" t="s">
        <v>51</v>
      </c>
      <c r="H26" s="13" t="s">
        <v>53</v>
      </c>
      <c r="I26" s="13" t="s">
        <v>55</v>
      </c>
      <c r="J26" s="13" t="s">
        <v>56</v>
      </c>
      <c r="K26" s="23" t="s">
        <v>57</v>
      </c>
      <c r="L26" s="23" t="s">
        <v>58</v>
      </c>
      <c r="M26" s="13" t="s">
        <v>59</v>
      </c>
      <c r="N26" s="23" t="s">
        <v>60</v>
      </c>
      <c r="O26" s="13" t="s">
        <v>61</v>
      </c>
      <c r="P26" s="13" t="s">
        <v>62</v>
      </c>
      <c r="Q26" s="23" t="s">
        <v>63</v>
      </c>
      <c r="R26" s="23" t="s">
        <v>64</v>
      </c>
      <c r="S26" s="4" t="s">
        <v>65</v>
      </c>
      <c r="T26" s="3" t="s">
        <v>66</v>
      </c>
      <c r="U26" s="3"/>
      <c r="V26" s="4" t="s">
        <v>65</v>
      </c>
      <c r="W26" s="3" t="s">
        <v>66</v>
      </c>
      <c r="X26" s="3"/>
      <c r="Y26" s="4" t="s">
        <v>65</v>
      </c>
      <c r="Z26" s="3" t="s">
        <v>66</v>
      </c>
      <c r="AA26" s="3"/>
      <c r="AB26" s="4" t="s">
        <v>65</v>
      </c>
      <c r="AC26" s="3" t="s">
        <v>66</v>
      </c>
      <c r="AD26" s="3"/>
      <c r="AE26" s="4" t="s">
        <v>65</v>
      </c>
      <c r="AF26" s="3" t="s">
        <v>66</v>
      </c>
      <c r="AG26" s="3"/>
      <c r="AH26" s="4" t="s">
        <v>65</v>
      </c>
      <c r="AI26" s="3" t="s">
        <v>66</v>
      </c>
      <c r="AJ26" s="3"/>
      <c r="AK26" s="4" t="s">
        <v>65</v>
      </c>
      <c r="AL26" s="3" t="s">
        <v>66</v>
      </c>
      <c r="AM26" s="3"/>
      <c r="AN26" s="35" t="s">
        <v>65</v>
      </c>
      <c r="AO26" s="35" t="s">
        <v>66</v>
      </c>
      <c r="AP26" s="35"/>
      <c r="AQ26" s="1" t="s">
        <v>67</v>
      </c>
      <c r="AR26" s="1" t="s">
        <v>68</v>
      </c>
      <c r="AS26" s="1" t="s">
        <v>36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1286.32083333333</v>
      </c>
      <c r="C27" s="16" t="s">
        <v>72</v>
      </c>
      <c r="D27" s="17">
        <v>-9</v>
      </c>
      <c r="E27" s="16"/>
      <c r="F27" s="16"/>
      <c r="G27" s="13">
        <v>1</v>
      </c>
      <c r="H27" s="18">
        <f t="shared" ref="H27:H38" si="0">E28</f>
        <v>-9</v>
      </c>
      <c r="I27" s="18">
        <f t="shared" ref="I27:I38" si="1">H27+273.15</f>
        <v>264.15</v>
      </c>
      <c r="J27" s="18">
        <f t="shared" ref="J27:J38" si="2">EXP(($C$16*(I27-$C$14))/($C$17*I27*$C$14))</f>
        <v>0.0051730365778654</v>
      </c>
      <c r="K27" s="18">
        <f t="shared" ref="K27:K38" si="3">$B$27/12</f>
        <v>107.193402777778</v>
      </c>
      <c r="L27" s="18">
        <f t="shared" ref="L27:L38" si="4">K27*$B$28/100</f>
        <v>1.07193402777778</v>
      </c>
      <c r="M27" s="13" t="s">
        <v>73</v>
      </c>
      <c r="N27" s="13"/>
      <c r="O27" s="18">
        <f>L27</f>
        <v>1.07193402777778</v>
      </c>
      <c r="P27" s="18">
        <f t="shared" ref="P27:P38" si="5">O27*J27</f>
        <v>0.00554515393475303</v>
      </c>
      <c r="Q27" s="25">
        <f t="shared" ref="Q27:Q38" si="6">P27*$B$29</f>
        <v>0.000961160015357192</v>
      </c>
      <c r="R27" s="18">
        <f t="shared" ref="R27:R38" si="7">L27*$B$29</f>
        <v>0.185801898148148</v>
      </c>
      <c r="S27" s="26">
        <f t="shared" ref="S27:S38" si="8">Q27/R27</f>
        <v>0.0051730365778654</v>
      </c>
      <c r="T27" s="3">
        <v>0.01</v>
      </c>
      <c r="U27" s="27">
        <f t="shared" ref="U27:U38" si="9">S27*T27</f>
        <v>5.1730365778654e-5</v>
      </c>
      <c r="V27" s="26"/>
      <c r="W27" s="3"/>
      <c r="X27" s="27"/>
      <c r="Y27" s="29">
        <v>0.02</v>
      </c>
      <c r="Z27" s="3">
        <v>0.21</v>
      </c>
      <c r="AA27" s="28">
        <f t="shared" ref="AA27:AA38" si="10">Y27*Z27</f>
        <v>0.0042</v>
      </c>
      <c r="AB27" s="3">
        <v>0.01</v>
      </c>
      <c r="AC27" s="3">
        <v>0.29</v>
      </c>
      <c r="AD27" s="28">
        <f t="shared" ref="AD27:AD38" si="11">AB27*AC27</f>
        <v>0.0029</v>
      </c>
      <c r="AE27" s="26"/>
      <c r="AF27" s="3"/>
      <c r="AG27" s="27"/>
      <c r="AH27" s="26"/>
      <c r="AI27" s="3"/>
      <c r="AJ27" s="27"/>
      <c r="AK27" s="1">
        <v>0.1</v>
      </c>
      <c r="AL27" s="28">
        <v>0.11</v>
      </c>
      <c r="AM27" s="28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0.0219517303657787</v>
      </c>
      <c r="AR27" s="30">
        <f t="shared" ref="AR27:AR38" si="15">$B$27/12</f>
        <v>107.193402777778</v>
      </c>
      <c r="AS27" s="1">
        <f t="shared" ref="AS27:AS38" si="16">$B$29</f>
        <v>0.173333333333333</v>
      </c>
      <c r="AT27" s="2">
        <f>$E$2/12</f>
        <v>70.8384333333333</v>
      </c>
      <c r="AU27" s="1">
        <f t="shared" ref="AU27:AU38" si="17">AT27*10000*AS27*0.67*AR27*AQ27</f>
        <v>193580.967666726</v>
      </c>
    </row>
    <row r="28" s="1" customFormat="1" spans="1:47">
      <c r="A28" s="13" t="s">
        <v>74</v>
      </c>
      <c r="B28" s="13">
        <v>1</v>
      </c>
      <c r="C28" s="16">
        <v>1</v>
      </c>
      <c r="D28" s="19">
        <v>-2.87774193548387</v>
      </c>
      <c r="E28" s="20">
        <f t="shared" ref="E28:E39" si="18">D27</f>
        <v>-9</v>
      </c>
      <c r="F28" s="16" t="s">
        <v>73</v>
      </c>
      <c r="G28" s="13">
        <v>2</v>
      </c>
      <c r="H28" s="18">
        <f t="shared" si="0"/>
        <v>-2.87774193548387</v>
      </c>
      <c r="I28" s="18">
        <f t="shared" si="1"/>
        <v>270.272258064516</v>
      </c>
      <c r="J28" s="18">
        <f t="shared" si="2"/>
        <v>0.0119226314615767</v>
      </c>
      <c r="K28" s="18">
        <f t="shared" si="3"/>
        <v>107.193402777778</v>
      </c>
      <c r="L28" s="18">
        <f t="shared" si="4"/>
        <v>1.07193402777778</v>
      </c>
      <c r="M28" s="13" t="s">
        <v>73</v>
      </c>
      <c r="N28" s="13"/>
      <c r="O28" s="18">
        <f t="shared" ref="O28:O38" si="19">L28+O27-P27-N28</f>
        <v>2.1383229016208</v>
      </c>
      <c r="P28" s="18">
        <f t="shared" si="5"/>
        <v>0.0254944359018742</v>
      </c>
      <c r="Q28" s="25">
        <f t="shared" si="6"/>
        <v>0.00441903555632485</v>
      </c>
      <c r="R28" s="18">
        <f t="shared" si="7"/>
        <v>0.185801898148148</v>
      </c>
      <c r="S28" s="26">
        <f t="shared" si="8"/>
        <v>0.0237835867144983</v>
      </c>
      <c r="T28" s="3">
        <v>0.01</v>
      </c>
      <c r="U28" s="27">
        <f t="shared" si="9"/>
        <v>0.000237835867144983</v>
      </c>
      <c r="V28" s="26"/>
      <c r="W28" s="3"/>
      <c r="X28" s="27"/>
      <c r="Y28" s="29">
        <v>0.02</v>
      </c>
      <c r="Z28" s="3">
        <v>0.21</v>
      </c>
      <c r="AA28" s="28">
        <f t="shared" si="10"/>
        <v>0.0042</v>
      </c>
      <c r="AB28" s="3">
        <v>0.01</v>
      </c>
      <c r="AC28" s="3">
        <v>0.29</v>
      </c>
      <c r="AD28" s="28">
        <f t="shared" si="11"/>
        <v>0.0029</v>
      </c>
      <c r="AE28" s="26"/>
      <c r="AF28" s="3"/>
      <c r="AG28" s="27"/>
      <c r="AH28" s="26"/>
      <c r="AI28" s="3"/>
      <c r="AJ28" s="27"/>
      <c r="AK28" s="28">
        <v>0.1</v>
      </c>
      <c r="AL28" s="28">
        <v>0.11</v>
      </c>
      <c r="AM28" s="28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0.022137835867145</v>
      </c>
      <c r="AR28" s="30">
        <f t="shared" si="15"/>
        <v>107.193402777778</v>
      </c>
      <c r="AS28" s="1">
        <f t="shared" si="16"/>
        <v>0.173333333333333</v>
      </c>
      <c r="AT28" s="2">
        <f t="shared" ref="AT28:AT38" si="20">$E$2/12</f>
        <v>70.8384333333333</v>
      </c>
      <c r="AU28" s="1">
        <f t="shared" si="17"/>
        <v>195222.135922818</v>
      </c>
    </row>
    <row r="29" s="1" customFormat="1" spans="1:47">
      <c r="A29" s="13" t="s">
        <v>36</v>
      </c>
      <c r="B29" s="13">
        <f>I2</f>
        <v>0.173333333333333</v>
      </c>
      <c r="C29" s="16">
        <v>2</v>
      </c>
      <c r="D29" s="21">
        <v>-4.64782142857143</v>
      </c>
      <c r="E29" s="20">
        <f t="shared" si="18"/>
        <v>-2.87774193548387</v>
      </c>
      <c r="F29" s="16" t="s">
        <v>73</v>
      </c>
      <c r="G29" s="13">
        <v>3</v>
      </c>
      <c r="H29" s="18">
        <f t="shared" si="0"/>
        <v>-4.64782142857143</v>
      </c>
      <c r="I29" s="18">
        <f t="shared" si="1"/>
        <v>268.502178571429</v>
      </c>
      <c r="J29" s="18">
        <f t="shared" si="2"/>
        <v>0.0094021725342611</v>
      </c>
      <c r="K29" s="18">
        <f t="shared" si="3"/>
        <v>107.193402777778</v>
      </c>
      <c r="L29" s="18">
        <f t="shared" si="4"/>
        <v>1.07193402777778</v>
      </c>
      <c r="M29" s="13" t="s">
        <v>73</v>
      </c>
      <c r="N29" s="13"/>
      <c r="O29" s="18">
        <f t="shared" si="19"/>
        <v>3.18476249349671</v>
      </c>
      <c r="P29" s="18">
        <f t="shared" si="5"/>
        <v>0.0299436864444996</v>
      </c>
      <c r="Q29" s="25">
        <f t="shared" si="6"/>
        <v>0.00519023898371327</v>
      </c>
      <c r="R29" s="18">
        <f t="shared" si="7"/>
        <v>0.185801898148148</v>
      </c>
      <c r="S29" s="26">
        <f t="shared" si="8"/>
        <v>0.0279342624345789</v>
      </c>
      <c r="T29" s="3">
        <v>0.01</v>
      </c>
      <c r="U29" s="27">
        <f t="shared" si="9"/>
        <v>0.000279342624345789</v>
      </c>
      <c r="V29" s="26"/>
      <c r="W29" s="3"/>
      <c r="X29" s="27"/>
      <c r="Y29" s="29">
        <v>0.02</v>
      </c>
      <c r="Z29" s="3">
        <v>0.21</v>
      </c>
      <c r="AA29" s="28">
        <f t="shared" si="10"/>
        <v>0.0042</v>
      </c>
      <c r="AB29" s="3">
        <v>0.01</v>
      </c>
      <c r="AC29" s="3">
        <v>0.29</v>
      </c>
      <c r="AD29" s="28">
        <f t="shared" si="11"/>
        <v>0.0029</v>
      </c>
      <c r="AE29" s="26"/>
      <c r="AF29" s="3"/>
      <c r="AG29" s="27"/>
      <c r="AH29" s="26"/>
      <c r="AI29" s="3"/>
      <c r="AJ29" s="27"/>
      <c r="AK29" s="1">
        <v>0.1</v>
      </c>
      <c r="AL29" s="28">
        <v>0.11</v>
      </c>
      <c r="AM29" s="28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0.0221793426243458</v>
      </c>
      <c r="AR29" s="30">
        <f t="shared" si="15"/>
        <v>107.193402777778</v>
      </c>
      <c r="AS29" s="1">
        <f t="shared" si="16"/>
        <v>0.173333333333333</v>
      </c>
      <c r="AT29" s="2">
        <f t="shared" si="20"/>
        <v>70.8384333333333</v>
      </c>
      <c r="AU29" s="1">
        <f t="shared" si="17"/>
        <v>195588.162568087</v>
      </c>
    </row>
    <row r="30" s="1" customFormat="1" spans="1:47">
      <c r="A30" s="13"/>
      <c r="B30" s="13"/>
      <c r="C30" s="16">
        <v>3</v>
      </c>
      <c r="D30" s="21">
        <v>-4.20425806451613</v>
      </c>
      <c r="E30" s="20">
        <f t="shared" si="18"/>
        <v>-4.64782142857143</v>
      </c>
      <c r="F30" s="16" t="s">
        <v>73</v>
      </c>
      <c r="G30" s="13">
        <v>4</v>
      </c>
      <c r="H30" s="18">
        <f t="shared" si="0"/>
        <v>-4.20425806451613</v>
      </c>
      <c r="I30" s="18">
        <f t="shared" si="1"/>
        <v>268.945741935484</v>
      </c>
      <c r="J30" s="18">
        <f t="shared" si="2"/>
        <v>0.00998165329435476</v>
      </c>
      <c r="K30" s="18">
        <f t="shared" si="3"/>
        <v>107.193402777778</v>
      </c>
      <c r="L30" s="18">
        <f t="shared" si="4"/>
        <v>1.07193402777778</v>
      </c>
      <c r="M30" s="13" t="s">
        <v>73</v>
      </c>
      <c r="N30" s="13"/>
      <c r="O30" s="18">
        <f t="shared" si="19"/>
        <v>4.22675283482998</v>
      </c>
      <c r="P30" s="18">
        <f t="shared" si="5"/>
        <v>0.042189981358204</v>
      </c>
      <c r="Q30" s="25">
        <f t="shared" si="6"/>
        <v>0.0073129301020887</v>
      </c>
      <c r="R30" s="18">
        <f t="shared" si="7"/>
        <v>0.185801898148148</v>
      </c>
      <c r="S30" s="26">
        <f t="shared" si="8"/>
        <v>0.0393587480804839</v>
      </c>
      <c r="T30" s="3">
        <v>0.01</v>
      </c>
      <c r="U30" s="27">
        <f t="shared" si="9"/>
        <v>0.000393587480804839</v>
      </c>
      <c r="V30" s="26"/>
      <c r="W30" s="3"/>
      <c r="X30" s="27"/>
      <c r="Y30" s="29">
        <v>0.02</v>
      </c>
      <c r="Z30" s="3">
        <v>0.21</v>
      </c>
      <c r="AA30" s="28">
        <f t="shared" si="10"/>
        <v>0.0042</v>
      </c>
      <c r="AB30" s="3">
        <v>0.01</v>
      </c>
      <c r="AC30" s="3">
        <v>0.29</v>
      </c>
      <c r="AD30" s="28">
        <f t="shared" si="11"/>
        <v>0.0029</v>
      </c>
      <c r="AE30" s="26"/>
      <c r="AF30" s="3"/>
      <c r="AG30" s="27"/>
      <c r="AH30" s="26"/>
      <c r="AI30" s="3"/>
      <c r="AJ30" s="27"/>
      <c r="AK30" s="28">
        <v>0.1</v>
      </c>
      <c r="AL30" s="28">
        <v>0.11</v>
      </c>
      <c r="AM30" s="28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0.0222935874808048</v>
      </c>
      <c r="AR30" s="30">
        <f t="shared" si="15"/>
        <v>107.193402777778</v>
      </c>
      <c r="AS30" s="1">
        <f t="shared" si="16"/>
        <v>0.173333333333333</v>
      </c>
      <c r="AT30" s="2">
        <f t="shared" si="20"/>
        <v>70.8384333333333</v>
      </c>
      <c r="AU30" s="1">
        <f t="shared" si="17"/>
        <v>196595.628927038</v>
      </c>
    </row>
    <row r="31" s="1" customFormat="1" spans="1:47">
      <c r="A31" s="13"/>
      <c r="B31" s="13"/>
      <c r="C31" s="16">
        <v>4</v>
      </c>
      <c r="D31" s="21">
        <v>0.481333333333333</v>
      </c>
      <c r="E31" s="20">
        <f t="shared" si="18"/>
        <v>-4.20425806451613</v>
      </c>
      <c r="F31" s="16" t="s">
        <v>73</v>
      </c>
      <c r="G31" s="13">
        <v>5</v>
      </c>
      <c r="H31" s="18">
        <f t="shared" si="0"/>
        <v>0.481333333333333</v>
      </c>
      <c r="I31" s="18">
        <f t="shared" si="1"/>
        <v>273.631333333333</v>
      </c>
      <c r="J31" s="18">
        <f t="shared" si="2"/>
        <v>0.0185540624628714</v>
      </c>
      <c r="K31" s="18">
        <f t="shared" si="3"/>
        <v>107.193402777778</v>
      </c>
      <c r="L31" s="18">
        <f t="shared" si="4"/>
        <v>1.07193402777778</v>
      </c>
      <c r="M31" s="13" t="s">
        <v>75</v>
      </c>
      <c r="N31" s="18">
        <f>(O30-P30)*C22/100</f>
        <v>3.97533471079819</v>
      </c>
      <c r="O31" s="18">
        <f t="shared" si="19"/>
        <v>1.28116217045137</v>
      </c>
      <c r="P31" s="18">
        <f t="shared" si="5"/>
        <v>0.0237707629356226</v>
      </c>
      <c r="Q31" s="25">
        <f t="shared" si="6"/>
        <v>0.00412026557550791</v>
      </c>
      <c r="R31" s="18">
        <f t="shared" si="7"/>
        <v>0.185801898148148</v>
      </c>
      <c r="S31" s="26">
        <f t="shared" si="8"/>
        <v>0.0221755838695611</v>
      </c>
      <c r="T31" s="3">
        <v>0.01</v>
      </c>
      <c r="U31" s="27">
        <f t="shared" si="9"/>
        <v>0.000221755838695611</v>
      </c>
      <c r="V31" s="26"/>
      <c r="W31" s="3"/>
      <c r="X31" s="27"/>
      <c r="Y31" s="29">
        <v>0.04</v>
      </c>
      <c r="Z31" s="3">
        <v>0.21</v>
      </c>
      <c r="AA31" s="28">
        <f t="shared" si="10"/>
        <v>0.0084</v>
      </c>
      <c r="AB31" s="3">
        <v>0.015</v>
      </c>
      <c r="AC31" s="3">
        <v>0.29</v>
      </c>
      <c r="AD31" s="28">
        <f t="shared" si="11"/>
        <v>0.00435</v>
      </c>
      <c r="AE31" s="26"/>
      <c r="AF31" s="3"/>
      <c r="AG31" s="27"/>
      <c r="AH31" s="26"/>
      <c r="AI31" s="3"/>
      <c r="AJ31" s="27"/>
      <c r="AK31" s="1">
        <v>0.1</v>
      </c>
      <c r="AL31" s="28">
        <v>0.11</v>
      </c>
      <c r="AM31" s="28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0.0296717558386956</v>
      </c>
      <c r="AR31" s="30">
        <f t="shared" si="15"/>
        <v>107.193402777778</v>
      </c>
      <c r="AS31" s="1">
        <f t="shared" si="16"/>
        <v>0.173333333333333</v>
      </c>
      <c r="AT31" s="2">
        <f t="shared" si="20"/>
        <v>70.8384333333333</v>
      </c>
      <c r="AU31" s="1">
        <f t="shared" si="17"/>
        <v>261659.883385771</v>
      </c>
    </row>
    <row r="32" s="1" customFormat="1" spans="1:47">
      <c r="A32" s="13"/>
      <c r="B32" s="13"/>
      <c r="C32" s="16">
        <v>5</v>
      </c>
      <c r="D32" s="21">
        <v>3.01654838709678</v>
      </c>
      <c r="E32" s="20">
        <f t="shared" si="18"/>
        <v>0.481333333333333</v>
      </c>
      <c r="F32" s="16" t="s">
        <v>75</v>
      </c>
      <c r="G32" s="13">
        <v>6</v>
      </c>
      <c r="H32" s="18">
        <f t="shared" si="0"/>
        <v>3.01654838709678</v>
      </c>
      <c r="I32" s="18">
        <f t="shared" si="1"/>
        <v>276.166548387097</v>
      </c>
      <c r="J32" s="18">
        <f t="shared" si="2"/>
        <v>0.0257220100010551</v>
      </c>
      <c r="K32" s="18">
        <f t="shared" si="3"/>
        <v>107.193402777778</v>
      </c>
      <c r="L32" s="18">
        <f t="shared" si="4"/>
        <v>1.07193402777778</v>
      </c>
      <c r="M32" s="13" t="s">
        <v>73</v>
      </c>
      <c r="N32" s="13"/>
      <c r="O32" s="18">
        <f t="shared" si="19"/>
        <v>2.32932543529352</v>
      </c>
      <c r="P32" s="18">
        <f t="shared" si="5"/>
        <v>0.059914932142332</v>
      </c>
      <c r="Q32" s="25">
        <f t="shared" si="6"/>
        <v>0.0103852549046709</v>
      </c>
      <c r="R32" s="18">
        <f t="shared" si="7"/>
        <v>0.185801898148148</v>
      </c>
      <c r="S32" s="26">
        <f t="shared" si="8"/>
        <v>0.0558942347100795</v>
      </c>
      <c r="T32" s="3">
        <v>0.01</v>
      </c>
      <c r="U32" s="27">
        <f t="shared" si="9"/>
        <v>0.000558942347100795</v>
      </c>
      <c r="V32" s="26"/>
      <c r="W32" s="3"/>
      <c r="X32" s="27"/>
      <c r="Y32" s="29">
        <v>0.04</v>
      </c>
      <c r="Z32" s="3">
        <v>0.21</v>
      </c>
      <c r="AA32" s="28">
        <f t="shared" si="10"/>
        <v>0.0084</v>
      </c>
      <c r="AB32" s="3">
        <v>0.015</v>
      </c>
      <c r="AC32" s="3">
        <v>0.29</v>
      </c>
      <c r="AD32" s="28">
        <f t="shared" si="11"/>
        <v>0.00435</v>
      </c>
      <c r="AE32" s="26"/>
      <c r="AF32" s="3"/>
      <c r="AG32" s="27"/>
      <c r="AH32" s="26"/>
      <c r="AI32" s="3"/>
      <c r="AJ32" s="27"/>
      <c r="AK32" s="28">
        <v>0.1</v>
      </c>
      <c r="AL32" s="28">
        <v>0.11</v>
      </c>
      <c r="AM32" s="28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0.0300089423471008</v>
      </c>
      <c r="AR32" s="30">
        <f t="shared" si="15"/>
        <v>107.193402777778</v>
      </c>
      <c r="AS32" s="1">
        <f t="shared" si="16"/>
        <v>0.173333333333333</v>
      </c>
      <c r="AT32" s="2">
        <f t="shared" si="20"/>
        <v>70.8384333333333</v>
      </c>
      <c r="AU32" s="1">
        <f t="shared" si="17"/>
        <v>264633.356979588</v>
      </c>
    </row>
    <row r="33" s="1" customFormat="1" spans="1:47">
      <c r="A33" s="13"/>
      <c r="B33" s="13"/>
      <c r="C33" s="16">
        <v>6</v>
      </c>
      <c r="D33" s="21">
        <v>7.7761</v>
      </c>
      <c r="E33" s="20">
        <f t="shared" si="18"/>
        <v>3.01654838709678</v>
      </c>
      <c r="F33" s="16" t="s">
        <v>73</v>
      </c>
      <c r="G33" s="13">
        <v>7</v>
      </c>
      <c r="H33" s="18">
        <f t="shared" si="0"/>
        <v>7.7761</v>
      </c>
      <c r="I33" s="18">
        <f t="shared" si="1"/>
        <v>280.9261</v>
      </c>
      <c r="J33" s="18">
        <f t="shared" si="2"/>
        <v>0.0467438633563481</v>
      </c>
      <c r="K33" s="18">
        <f t="shared" si="3"/>
        <v>107.193402777778</v>
      </c>
      <c r="L33" s="18">
        <f t="shared" si="4"/>
        <v>1.07193402777778</v>
      </c>
      <c r="M33" s="13" t="s">
        <v>73</v>
      </c>
      <c r="N33" s="13"/>
      <c r="O33" s="18">
        <f t="shared" si="19"/>
        <v>3.34134453092897</v>
      </c>
      <c r="P33" s="18">
        <f t="shared" si="5"/>
        <v>0.156187352180225</v>
      </c>
      <c r="Q33" s="25">
        <f t="shared" si="6"/>
        <v>0.0270724743779056</v>
      </c>
      <c r="R33" s="18">
        <f t="shared" si="7"/>
        <v>0.185801898148148</v>
      </c>
      <c r="S33" s="26">
        <f t="shared" si="8"/>
        <v>0.145706123821833</v>
      </c>
      <c r="T33" s="3">
        <v>0.01</v>
      </c>
      <c r="U33" s="27">
        <f t="shared" si="9"/>
        <v>0.00145706123821833</v>
      </c>
      <c r="V33" s="26"/>
      <c r="W33" s="3"/>
      <c r="X33" s="27"/>
      <c r="Y33" s="29">
        <v>0.04</v>
      </c>
      <c r="Z33" s="3">
        <v>0.21</v>
      </c>
      <c r="AA33" s="28">
        <f t="shared" si="10"/>
        <v>0.0084</v>
      </c>
      <c r="AB33" s="3">
        <v>0.015</v>
      </c>
      <c r="AC33" s="3">
        <v>0.29</v>
      </c>
      <c r="AD33" s="28">
        <f t="shared" si="11"/>
        <v>0.00435</v>
      </c>
      <c r="AE33" s="26"/>
      <c r="AF33" s="3"/>
      <c r="AG33" s="27"/>
      <c r="AH33" s="26"/>
      <c r="AI33" s="3"/>
      <c r="AJ33" s="27"/>
      <c r="AK33" s="1">
        <v>0.1</v>
      </c>
      <c r="AL33" s="28">
        <v>0.11</v>
      </c>
      <c r="AM33" s="28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0.0309070612382183</v>
      </c>
      <c r="AR33" s="30">
        <f t="shared" si="15"/>
        <v>107.193402777778</v>
      </c>
      <c r="AS33" s="1">
        <f t="shared" si="16"/>
        <v>0.173333333333333</v>
      </c>
      <c r="AT33" s="2">
        <f t="shared" si="20"/>
        <v>70.8384333333333</v>
      </c>
      <c r="AU33" s="1">
        <f t="shared" si="17"/>
        <v>272553.40342355</v>
      </c>
    </row>
    <row r="34" s="1" customFormat="1" spans="1:47">
      <c r="A34" s="13"/>
      <c r="B34" s="13"/>
      <c r="C34" s="16">
        <v>7</v>
      </c>
      <c r="D34" s="21">
        <v>14.9646774193548</v>
      </c>
      <c r="E34" s="20">
        <f t="shared" si="18"/>
        <v>7.7761</v>
      </c>
      <c r="F34" s="16" t="s">
        <v>73</v>
      </c>
      <c r="G34" s="13">
        <v>8</v>
      </c>
      <c r="H34" s="18">
        <f t="shared" si="0"/>
        <v>14.9646774193548</v>
      </c>
      <c r="I34" s="18">
        <f t="shared" si="1"/>
        <v>288.114677419355</v>
      </c>
      <c r="J34" s="18">
        <f t="shared" si="2"/>
        <v>0.110991568392829</v>
      </c>
      <c r="K34" s="18">
        <f t="shared" si="3"/>
        <v>107.193402777778</v>
      </c>
      <c r="L34" s="18">
        <f t="shared" si="4"/>
        <v>1.07193402777778</v>
      </c>
      <c r="M34" s="13" t="s">
        <v>73</v>
      </c>
      <c r="N34" s="13"/>
      <c r="O34" s="18">
        <f t="shared" si="19"/>
        <v>4.25709120652652</v>
      </c>
      <c r="P34" s="18">
        <f t="shared" si="5"/>
        <v>0.472501229803699</v>
      </c>
      <c r="Q34" s="25">
        <f t="shared" si="6"/>
        <v>0.0819002131659745</v>
      </c>
      <c r="R34" s="18">
        <f t="shared" si="7"/>
        <v>0.185801898148148</v>
      </c>
      <c r="S34" s="26">
        <f t="shared" si="8"/>
        <v>0.440793199543483</v>
      </c>
      <c r="T34" s="3">
        <v>0.01</v>
      </c>
      <c r="U34" s="27">
        <f t="shared" si="9"/>
        <v>0.00440793199543483</v>
      </c>
      <c r="V34" s="26"/>
      <c r="W34" s="3"/>
      <c r="X34" s="27"/>
      <c r="Y34" s="29">
        <v>0.04</v>
      </c>
      <c r="Z34" s="3">
        <v>0.21</v>
      </c>
      <c r="AA34" s="28">
        <f t="shared" si="10"/>
        <v>0.0084</v>
      </c>
      <c r="AB34" s="3">
        <v>0.015</v>
      </c>
      <c r="AC34" s="3">
        <v>0.29</v>
      </c>
      <c r="AD34" s="28">
        <f t="shared" si="11"/>
        <v>0.00435</v>
      </c>
      <c r="AE34" s="26"/>
      <c r="AF34" s="3"/>
      <c r="AG34" s="27"/>
      <c r="AH34" s="26"/>
      <c r="AI34" s="3"/>
      <c r="AJ34" s="27"/>
      <c r="AK34" s="28">
        <v>0.1</v>
      </c>
      <c r="AL34" s="28">
        <v>0.11</v>
      </c>
      <c r="AM34" s="28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0.0338579319954348</v>
      </c>
      <c r="AR34" s="30">
        <f t="shared" si="15"/>
        <v>107.193402777778</v>
      </c>
      <c r="AS34" s="1">
        <f t="shared" si="16"/>
        <v>0.173333333333333</v>
      </c>
      <c r="AT34" s="2">
        <f t="shared" si="20"/>
        <v>70.8384333333333</v>
      </c>
      <c r="AU34" s="1">
        <f t="shared" si="17"/>
        <v>298575.607920556</v>
      </c>
    </row>
    <row r="35" s="1" customFormat="1" spans="1:47">
      <c r="A35" s="13"/>
      <c r="B35" s="13"/>
      <c r="C35" s="16">
        <v>8</v>
      </c>
      <c r="D35" s="21">
        <v>15.5253870967742</v>
      </c>
      <c r="E35" s="20">
        <f t="shared" si="18"/>
        <v>14.9646774193548</v>
      </c>
      <c r="F35" s="16" t="s">
        <v>73</v>
      </c>
      <c r="G35" s="13">
        <v>9</v>
      </c>
      <c r="H35" s="18">
        <f t="shared" si="0"/>
        <v>15.5253870967742</v>
      </c>
      <c r="I35" s="18">
        <f t="shared" si="1"/>
        <v>288.675387096774</v>
      </c>
      <c r="J35" s="18">
        <f t="shared" si="2"/>
        <v>0.118521664322374</v>
      </c>
      <c r="K35" s="18">
        <f t="shared" si="3"/>
        <v>107.193402777778</v>
      </c>
      <c r="L35" s="18">
        <f t="shared" si="4"/>
        <v>1.07193402777778</v>
      </c>
      <c r="M35" s="13" t="s">
        <v>73</v>
      </c>
      <c r="N35" s="13"/>
      <c r="O35" s="18">
        <f t="shared" si="19"/>
        <v>4.8565240045006</v>
      </c>
      <c r="P35" s="18">
        <f t="shared" si="5"/>
        <v>0.575603307834972</v>
      </c>
      <c r="Q35" s="25">
        <f t="shared" si="6"/>
        <v>0.0997712400247284</v>
      </c>
      <c r="R35" s="18">
        <f t="shared" si="7"/>
        <v>0.185801898148148</v>
      </c>
      <c r="S35" s="26">
        <f t="shared" si="8"/>
        <v>0.536976430376273</v>
      </c>
      <c r="T35" s="3">
        <v>0.01</v>
      </c>
      <c r="U35" s="27">
        <f t="shared" si="9"/>
        <v>0.00536976430376273</v>
      </c>
      <c r="V35" s="26"/>
      <c r="W35" s="3"/>
      <c r="X35" s="27"/>
      <c r="Y35" s="29">
        <v>0.04</v>
      </c>
      <c r="Z35" s="3">
        <v>0.21</v>
      </c>
      <c r="AA35" s="28">
        <f t="shared" si="10"/>
        <v>0.0084</v>
      </c>
      <c r="AB35" s="3">
        <v>0.015</v>
      </c>
      <c r="AC35" s="3">
        <v>0.29</v>
      </c>
      <c r="AD35" s="28">
        <f t="shared" si="11"/>
        <v>0.00435</v>
      </c>
      <c r="AE35" s="26"/>
      <c r="AF35" s="3"/>
      <c r="AG35" s="27"/>
      <c r="AH35" s="26"/>
      <c r="AI35" s="3"/>
      <c r="AJ35" s="27"/>
      <c r="AK35" s="1">
        <v>0.1</v>
      </c>
      <c r="AL35" s="28">
        <v>0.11</v>
      </c>
      <c r="AM35" s="28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0.0348197643037627</v>
      </c>
      <c r="AR35" s="30">
        <f t="shared" si="15"/>
        <v>107.193402777778</v>
      </c>
      <c r="AS35" s="1">
        <f t="shared" si="16"/>
        <v>0.173333333333333</v>
      </c>
      <c r="AT35" s="2">
        <f t="shared" si="20"/>
        <v>70.8384333333333</v>
      </c>
      <c r="AU35" s="1">
        <f t="shared" si="17"/>
        <v>307057.510070261</v>
      </c>
    </row>
    <row r="36" s="1" customFormat="1" spans="1:47">
      <c r="A36" s="13"/>
      <c r="B36" s="13"/>
      <c r="C36" s="16">
        <v>9</v>
      </c>
      <c r="D36" s="21">
        <v>12.8497</v>
      </c>
      <c r="E36" s="20">
        <f t="shared" si="18"/>
        <v>15.5253870967742</v>
      </c>
      <c r="F36" s="16" t="s">
        <v>73</v>
      </c>
      <c r="G36" s="13">
        <v>10</v>
      </c>
      <c r="H36" s="18">
        <f t="shared" si="0"/>
        <v>12.8497</v>
      </c>
      <c r="I36" s="18">
        <f t="shared" si="1"/>
        <v>285.9997</v>
      </c>
      <c r="J36" s="18">
        <f t="shared" si="2"/>
        <v>0.0864477568950523</v>
      </c>
      <c r="K36" s="18">
        <f t="shared" si="3"/>
        <v>107.193402777778</v>
      </c>
      <c r="L36" s="18">
        <f t="shared" si="4"/>
        <v>1.07193402777778</v>
      </c>
      <c r="M36" s="13" t="s">
        <v>73</v>
      </c>
      <c r="N36" s="13"/>
      <c r="O36" s="18">
        <f t="shared" si="19"/>
        <v>5.3528547244434</v>
      </c>
      <c r="P36" s="18">
        <f t="shared" si="5"/>
        <v>0.462742283913216</v>
      </c>
      <c r="Q36" s="25">
        <f t="shared" si="6"/>
        <v>0.0802086625449574</v>
      </c>
      <c r="R36" s="18">
        <f t="shared" si="7"/>
        <v>0.185801898148148</v>
      </c>
      <c r="S36" s="26">
        <f t="shared" si="8"/>
        <v>0.431689144967741</v>
      </c>
      <c r="T36" s="3">
        <v>0.01</v>
      </c>
      <c r="U36" s="27">
        <f t="shared" si="9"/>
        <v>0.00431689144967741</v>
      </c>
      <c r="V36" s="26"/>
      <c r="W36" s="3"/>
      <c r="X36" s="27"/>
      <c r="Y36" s="29">
        <v>0.04</v>
      </c>
      <c r="Z36" s="3">
        <v>0.21</v>
      </c>
      <c r="AA36" s="28">
        <f t="shared" si="10"/>
        <v>0.0084</v>
      </c>
      <c r="AB36" s="3">
        <v>0.015</v>
      </c>
      <c r="AC36" s="3">
        <v>0.29</v>
      </c>
      <c r="AD36" s="28">
        <f t="shared" si="11"/>
        <v>0.00435</v>
      </c>
      <c r="AE36" s="26"/>
      <c r="AF36" s="3"/>
      <c r="AG36" s="27"/>
      <c r="AH36" s="26"/>
      <c r="AI36" s="3"/>
      <c r="AJ36" s="27"/>
      <c r="AK36" s="28">
        <v>0.1</v>
      </c>
      <c r="AL36" s="28">
        <v>0.11</v>
      </c>
      <c r="AM36" s="28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0.0337668914496774</v>
      </c>
      <c r="AR36" s="30">
        <f t="shared" si="15"/>
        <v>107.193402777778</v>
      </c>
      <c r="AS36" s="1">
        <f t="shared" si="16"/>
        <v>0.173333333333333</v>
      </c>
      <c r="AT36" s="2">
        <f t="shared" si="20"/>
        <v>70.8384333333333</v>
      </c>
      <c r="AU36" s="1">
        <f t="shared" si="17"/>
        <v>297772.768388047</v>
      </c>
    </row>
    <row r="37" s="1" customFormat="1" spans="1:47">
      <c r="A37" s="13"/>
      <c r="B37" s="13"/>
      <c r="C37" s="16">
        <v>10</v>
      </c>
      <c r="D37" s="21">
        <v>9.44883870967742</v>
      </c>
      <c r="E37" s="20">
        <f t="shared" si="18"/>
        <v>12.8497</v>
      </c>
      <c r="F37" s="16" t="s">
        <v>73</v>
      </c>
      <c r="G37" s="13">
        <v>11</v>
      </c>
      <c r="H37" s="18">
        <f t="shared" si="0"/>
        <v>9.44883870967742</v>
      </c>
      <c r="I37" s="18">
        <f t="shared" si="1"/>
        <v>282.598838709677</v>
      </c>
      <c r="J37" s="18">
        <f t="shared" si="2"/>
        <v>0.0573881394799782</v>
      </c>
      <c r="K37" s="18">
        <f t="shared" si="3"/>
        <v>107.193402777778</v>
      </c>
      <c r="L37" s="18">
        <f t="shared" si="4"/>
        <v>1.07193402777778</v>
      </c>
      <c r="M37" s="13" t="s">
        <v>75</v>
      </c>
      <c r="N37" s="18">
        <f>(O36-P36)*C22/100</f>
        <v>4.64560681850368</v>
      </c>
      <c r="O37" s="18">
        <f t="shared" si="19"/>
        <v>1.31643964980429</v>
      </c>
      <c r="P37" s="18">
        <f t="shared" si="5"/>
        <v>0.0755480222399422</v>
      </c>
      <c r="Q37" s="25">
        <f t="shared" si="6"/>
        <v>0.01309499052159</v>
      </c>
      <c r="R37" s="18">
        <f t="shared" si="7"/>
        <v>0.185801898148148</v>
      </c>
      <c r="S37" s="26">
        <f t="shared" si="8"/>
        <v>0.0704782386622808</v>
      </c>
      <c r="T37" s="3">
        <v>0.01</v>
      </c>
      <c r="U37" s="27">
        <f t="shared" si="9"/>
        <v>0.000704782386622808</v>
      </c>
      <c r="V37" s="26"/>
      <c r="W37" s="3"/>
      <c r="X37" s="27"/>
      <c r="Y37" s="29">
        <v>0.04</v>
      </c>
      <c r="Z37" s="3">
        <v>0.21</v>
      </c>
      <c r="AA37" s="28">
        <f t="shared" si="10"/>
        <v>0.0084</v>
      </c>
      <c r="AB37" s="3">
        <v>0.015</v>
      </c>
      <c r="AC37" s="3">
        <v>0.29</v>
      </c>
      <c r="AD37" s="28">
        <f t="shared" si="11"/>
        <v>0.00435</v>
      </c>
      <c r="AE37" s="26"/>
      <c r="AF37" s="3"/>
      <c r="AG37" s="27"/>
      <c r="AH37" s="26"/>
      <c r="AI37" s="3"/>
      <c r="AJ37" s="27"/>
      <c r="AK37" s="1">
        <v>0.1</v>
      </c>
      <c r="AL37" s="28">
        <v>0.11</v>
      </c>
      <c r="AM37" s="28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0.0301547823866228</v>
      </c>
      <c r="AR37" s="30">
        <f t="shared" si="15"/>
        <v>107.193402777778</v>
      </c>
      <c r="AS37" s="1">
        <f t="shared" si="16"/>
        <v>0.173333333333333</v>
      </c>
      <c r="AT37" s="2">
        <f t="shared" si="20"/>
        <v>70.8384333333333</v>
      </c>
      <c r="AU37" s="1">
        <f t="shared" si="17"/>
        <v>265919.444932784</v>
      </c>
    </row>
    <row r="38" s="1" customFormat="1" spans="1:48">
      <c r="A38" s="13"/>
      <c r="B38" s="13"/>
      <c r="C38" s="16">
        <v>11</v>
      </c>
      <c r="D38" s="21">
        <v>4.5538</v>
      </c>
      <c r="E38" s="20">
        <f t="shared" si="18"/>
        <v>9.44883870967742</v>
      </c>
      <c r="F38" s="16" t="s">
        <v>75</v>
      </c>
      <c r="G38" s="13">
        <v>12</v>
      </c>
      <c r="H38" s="18">
        <f t="shared" si="0"/>
        <v>4.5538</v>
      </c>
      <c r="I38" s="18">
        <f t="shared" si="1"/>
        <v>277.7038</v>
      </c>
      <c r="J38" s="18">
        <f t="shared" si="2"/>
        <v>0.0312654824908581</v>
      </c>
      <c r="K38" s="18">
        <f t="shared" si="3"/>
        <v>107.193402777778</v>
      </c>
      <c r="L38" s="18">
        <f t="shared" si="4"/>
        <v>1.07193402777778</v>
      </c>
      <c r="M38" s="13" t="s">
        <v>73</v>
      </c>
      <c r="N38" s="13"/>
      <c r="O38" s="18">
        <f t="shared" si="19"/>
        <v>2.31282565534212</v>
      </c>
      <c r="P38" s="18">
        <f t="shared" si="5"/>
        <v>0.0723116100315066</v>
      </c>
      <c r="Q38" s="25">
        <f t="shared" si="6"/>
        <v>0.0125340124054611</v>
      </c>
      <c r="R38" s="18">
        <f t="shared" si="7"/>
        <v>0.185801898148148</v>
      </c>
      <c r="S38" s="26">
        <f t="shared" si="8"/>
        <v>0.0674590116160558</v>
      </c>
      <c r="T38" s="3">
        <v>0.01</v>
      </c>
      <c r="U38" s="27">
        <f t="shared" si="9"/>
        <v>0.000674590116160558</v>
      </c>
      <c r="V38" s="26"/>
      <c r="W38" s="3"/>
      <c r="X38" s="27"/>
      <c r="Y38" s="29">
        <v>0.04</v>
      </c>
      <c r="Z38" s="3">
        <v>0.21</v>
      </c>
      <c r="AA38" s="28">
        <f t="shared" si="10"/>
        <v>0.0084</v>
      </c>
      <c r="AB38" s="3">
        <v>0.015</v>
      </c>
      <c r="AC38" s="3">
        <v>0.29</v>
      </c>
      <c r="AD38" s="28">
        <f t="shared" si="11"/>
        <v>0.00435</v>
      </c>
      <c r="AE38" s="26"/>
      <c r="AF38" s="3"/>
      <c r="AG38" s="27"/>
      <c r="AH38" s="26"/>
      <c r="AI38" s="3"/>
      <c r="AJ38" s="27"/>
      <c r="AK38" s="28">
        <v>0.1</v>
      </c>
      <c r="AL38" s="28">
        <v>0.11</v>
      </c>
      <c r="AM38" s="28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0.0301245901161606</v>
      </c>
      <c r="AR38" s="30">
        <f t="shared" si="15"/>
        <v>107.193402777778</v>
      </c>
      <c r="AS38" s="1">
        <f t="shared" si="16"/>
        <v>0.173333333333333</v>
      </c>
      <c r="AT38" s="2">
        <f t="shared" si="20"/>
        <v>70.8384333333333</v>
      </c>
      <c r="AU38" s="1">
        <f t="shared" si="17"/>
        <v>265653.194899882</v>
      </c>
      <c r="AV38" s="1">
        <f>SUM(AU27:AU38)</f>
        <v>3014812.06508511</v>
      </c>
    </row>
    <row r="39" s="1" customFormat="1" spans="1:46">
      <c r="A39" s="13"/>
      <c r="B39" s="13"/>
      <c r="C39" s="16">
        <v>12</v>
      </c>
      <c r="D39" s="21">
        <v>1.10151612903226</v>
      </c>
      <c r="E39" s="20">
        <f t="shared" si="18"/>
        <v>4.5538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4" t="s">
        <v>43</v>
      </c>
      <c r="T40" s="24"/>
      <c r="U40" s="24"/>
      <c r="V40" s="24" t="s">
        <v>44</v>
      </c>
      <c r="W40" s="24"/>
      <c r="X40" s="24"/>
      <c r="Y40" s="24" t="s">
        <v>45</v>
      </c>
      <c r="Z40" s="24"/>
      <c r="AA40" s="24"/>
      <c r="AB40" s="24" t="s">
        <v>46</v>
      </c>
      <c r="AC40" s="24"/>
      <c r="AD40" s="24"/>
      <c r="AE40" s="24" t="s">
        <v>47</v>
      </c>
      <c r="AF40" s="24"/>
      <c r="AG40" s="24"/>
      <c r="AH40" s="24" t="s">
        <v>48</v>
      </c>
      <c r="AI40" s="24"/>
      <c r="AJ40" s="24"/>
      <c r="AK40" s="32" t="s">
        <v>49</v>
      </c>
      <c r="AL40" s="33"/>
      <c r="AM40" s="34"/>
      <c r="AN40" s="24" t="s">
        <v>50</v>
      </c>
      <c r="AO40" s="24"/>
      <c r="AP40" s="24"/>
      <c r="AT40" s="2"/>
    </row>
    <row r="41" s="1" customFormat="1" spans="1:47">
      <c r="A41" s="15" t="s">
        <v>8</v>
      </c>
      <c r="B41" s="15"/>
      <c r="C41" s="16" t="s">
        <v>51</v>
      </c>
      <c r="D41" s="16" t="s">
        <v>52</v>
      </c>
      <c r="E41" s="16" t="s">
        <v>53</v>
      </c>
      <c r="F41" s="16" t="s">
        <v>54</v>
      </c>
      <c r="G41" s="13" t="s">
        <v>51</v>
      </c>
      <c r="H41" s="13" t="s">
        <v>53</v>
      </c>
      <c r="I41" s="13" t="s">
        <v>55</v>
      </c>
      <c r="J41" s="13" t="s">
        <v>56</v>
      </c>
      <c r="K41" s="23" t="s">
        <v>57</v>
      </c>
      <c r="L41" s="23" t="s">
        <v>58</v>
      </c>
      <c r="M41" s="13" t="s">
        <v>59</v>
      </c>
      <c r="N41" s="23" t="s">
        <v>60</v>
      </c>
      <c r="O41" s="13" t="s">
        <v>61</v>
      </c>
      <c r="P41" s="13" t="s">
        <v>62</v>
      </c>
      <c r="Q41" s="23" t="s">
        <v>63</v>
      </c>
      <c r="R41" s="23" t="s">
        <v>64</v>
      </c>
      <c r="S41" s="4" t="s">
        <v>65</v>
      </c>
      <c r="T41" s="3" t="s">
        <v>66</v>
      </c>
      <c r="U41" s="3"/>
      <c r="V41" s="4" t="s">
        <v>65</v>
      </c>
      <c r="W41" s="3" t="s">
        <v>66</v>
      </c>
      <c r="X41" s="3"/>
      <c r="Y41" s="4" t="s">
        <v>65</v>
      </c>
      <c r="Z41" s="3" t="s">
        <v>66</v>
      </c>
      <c r="AA41" s="3"/>
      <c r="AB41" s="4" t="s">
        <v>65</v>
      </c>
      <c r="AC41" s="3" t="s">
        <v>66</v>
      </c>
      <c r="AD41" s="3"/>
      <c r="AE41" s="4" t="s">
        <v>65</v>
      </c>
      <c r="AF41" s="3" t="s">
        <v>66</v>
      </c>
      <c r="AG41" s="3"/>
      <c r="AH41" s="4" t="s">
        <v>65</v>
      </c>
      <c r="AI41" s="3" t="s">
        <v>66</v>
      </c>
      <c r="AJ41" s="3"/>
      <c r="AK41" s="4" t="s">
        <v>65</v>
      </c>
      <c r="AL41" s="3" t="s">
        <v>66</v>
      </c>
      <c r="AM41" s="3"/>
      <c r="AN41" s="35" t="s">
        <v>65</v>
      </c>
      <c r="AO41" s="35" t="s">
        <v>66</v>
      </c>
      <c r="AP41" s="35"/>
      <c r="AQ41" s="1" t="s">
        <v>67</v>
      </c>
      <c r="AR41" s="1" t="s">
        <v>68</v>
      </c>
      <c r="AS41" s="1" t="s">
        <v>36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-9</v>
      </c>
      <c r="E42" s="16"/>
      <c r="F42" s="16"/>
      <c r="G42" s="13">
        <v>1</v>
      </c>
      <c r="H42" s="18">
        <f t="shared" ref="H42:H53" si="21">E43</f>
        <v>-9</v>
      </c>
      <c r="I42" s="18">
        <f t="shared" ref="I42:I53" si="22">H42+273.15</f>
        <v>264.15</v>
      </c>
      <c r="J42" s="18">
        <f t="shared" ref="J42:J53" si="23">EXP(($C$16*(I42-$C$14))/($C$17*I42*$C$14))</f>
        <v>0.0051730365778654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0.000398794778367412</v>
      </c>
      <c r="Q42" s="25">
        <f t="shared" ref="Q42:Q53" si="27">P42*$B$44</f>
        <v>6.3807164538786e-5</v>
      </c>
      <c r="R42" s="18">
        <f t="shared" ref="R42:R53" si="28">L42*$B$44</f>
        <v>0.0123345666666667</v>
      </c>
      <c r="S42" s="26">
        <f t="shared" ref="S42:S53" si="29">Q42/R42</f>
        <v>0.0051730365778654</v>
      </c>
      <c r="T42" s="3">
        <v>0.01</v>
      </c>
      <c r="U42" s="27">
        <f t="shared" ref="U42:U53" si="30">S42*T42</f>
        <v>5.1730365778654e-5</v>
      </c>
      <c r="V42" s="26"/>
      <c r="W42" s="3"/>
      <c r="X42" s="27"/>
      <c r="Y42" s="29">
        <v>0.02</v>
      </c>
      <c r="Z42" s="3">
        <v>0.49</v>
      </c>
      <c r="AA42" s="28">
        <f t="shared" ref="AA42:AA53" si="31">Y42*Z42</f>
        <v>0.0098</v>
      </c>
      <c r="AB42" s="3"/>
      <c r="AC42" s="3"/>
      <c r="AD42" s="28"/>
      <c r="AE42" s="26"/>
      <c r="AF42" s="3"/>
      <c r="AG42" s="27"/>
      <c r="AH42" s="26"/>
      <c r="AI42" s="3"/>
      <c r="AJ42" s="27"/>
      <c r="AL42" s="28"/>
      <c r="AM42" s="28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0.0148517303657787</v>
      </c>
      <c r="AR42" s="30">
        <f t="shared" ref="AR42:AR53" si="34">$B$42/12</f>
        <v>7.70910416666667</v>
      </c>
      <c r="AS42" s="1">
        <f t="shared" ref="AS42:AS53" si="35">$B$44</f>
        <v>0.16</v>
      </c>
      <c r="AT42" s="2">
        <f>$E$5/12</f>
        <v>129.601917808219</v>
      </c>
      <c r="AU42" s="1">
        <f t="shared" ref="AU42:AU53" si="36">AT42*10000*AS42*0.67*AR42*AQ42</f>
        <v>15906.959796716</v>
      </c>
    </row>
    <row r="43" s="1" customFormat="1" spans="1:47">
      <c r="A43" s="13" t="s">
        <v>74</v>
      </c>
      <c r="B43" s="13">
        <v>1</v>
      </c>
      <c r="C43" s="16">
        <v>1</v>
      </c>
      <c r="D43" s="19">
        <v>-2.87774193548387</v>
      </c>
      <c r="E43" s="20">
        <f t="shared" ref="E43:E54" si="37">D42</f>
        <v>-9</v>
      </c>
      <c r="F43" s="16" t="s">
        <v>73</v>
      </c>
      <c r="G43" s="13">
        <v>2</v>
      </c>
      <c r="H43" s="18">
        <f t="shared" si="21"/>
        <v>-2.87774193548387</v>
      </c>
      <c r="I43" s="18">
        <f t="shared" si="22"/>
        <v>270.272258064516</v>
      </c>
      <c r="J43" s="18">
        <f t="shared" si="23"/>
        <v>0.0119226314615767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8">L43+O42-P42-N43</f>
        <v>0.153783288554966</v>
      </c>
      <c r="P43" s="18">
        <f t="shared" si="26"/>
        <v>0.00183350147439016</v>
      </c>
      <c r="Q43" s="25">
        <f t="shared" si="27"/>
        <v>0.000293360235902426</v>
      </c>
      <c r="R43" s="18">
        <f t="shared" si="28"/>
        <v>0.0123345666666667</v>
      </c>
      <c r="S43" s="26">
        <f t="shared" si="29"/>
        <v>0.0237835867144983</v>
      </c>
      <c r="T43" s="3">
        <v>0.01</v>
      </c>
      <c r="U43" s="27">
        <f t="shared" si="30"/>
        <v>0.000237835867144983</v>
      </c>
      <c r="V43" s="26"/>
      <c r="W43" s="3"/>
      <c r="X43" s="27"/>
      <c r="Y43" s="29">
        <v>0.02</v>
      </c>
      <c r="Z43" s="3">
        <v>0.49</v>
      </c>
      <c r="AA43" s="28">
        <f t="shared" si="31"/>
        <v>0.0098</v>
      </c>
      <c r="AB43" s="3"/>
      <c r="AC43" s="3"/>
      <c r="AD43" s="28"/>
      <c r="AE43" s="26"/>
      <c r="AF43" s="3"/>
      <c r="AG43" s="27"/>
      <c r="AH43" s="26"/>
      <c r="AI43" s="3"/>
      <c r="AJ43" s="27"/>
      <c r="AK43" s="28"/>
      <c r="AL43" s="28"/>
      <c r="AM43" s="28"/>
      <c r="AN43" s="3">
        <v>0.01</v>
      </c>
      <c r="AO43" s="3">
        <v>0.5</v>
      </c>
      <c r="AP43" s="3">
        <f t="shared" si="32"/>
        <v>0.005</v>
      </c>
      <c r="AQ43" s="1">
        <f t="shared" si="33"/>
        <v>0.015037835867145</v>
      </c>
      <c r="AR43" s="30">
        <f t="shared" si="34"/>
        <v>7.70910416666667</v>
      </c>
      <c r="AS43" s="1">
        <f t="shared" si="35"/>
        <v>0.16</v>
      </c>
      <c r="AT43" s="2">
        <f t="shared" ref="AT43:AT53" si="39">$E$5/12</f>
        <v>129.601917808219</v>
      </c>
      <c r="AU43" s="1">
        <f t="shared" si="36"/>
        <v>16106.2882692422</v>
      </c>
    </row>
    <row r="44" s="1" customFormat="1" spans="1:47">
      <c r="A44" s="13" t="s">
        <v>36</v>
      </c>
      <c r="B44" s="13">
        <f>I5</f>
        <v>0.16</v>
      </c>
      <c r="C44" s="16">
        <v>2</v>
      </c>
      <c r="D44" s="21">
        <v>-4.64782142857143</v>
      </c>
      <c r="E44" s="20">
        <f t="shared" si="37"/>
        <v>-2.87774193548387</v>
      </c>
      <c r="F44" s="16" t="s">
        <v>73</v>
      </c>
      <c r="G44" s="13">
        <v>3</v>
      </c>
      <c r="H44" s="18">
        <f t="shared" si="21"/>
        <v>-4.64782142857143</v>
      </c>
      <c r="I44" s="18">
        <f t="shared" si="22"/>
        <v>268.502178571429</v>
      </c>
      <c r="J44" s="18">
        <f t="shared" si="23"/>
        <v>0.0094021725342611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8"/>
        <v>0.229040828747242</v>
      </c>
      <c r="P44" s="18">
        <f t="shared" si="26"/>
        <v>0.00215348138927172</v>
      </c>
      <c r="Q44" s="25">
        <f t="shared" si="27"/>
        <v>0.000344557022283476</v>
      </c>
      <c r="R44" s="18">
        <f t="shared" si="28"/>
        <v>0.0123345666666667</v>
      </c>
      <c r="S44" s="26">
        <f t="shared" si="29"/>
        <v>0.0279342624345789</v>
      </c>
      <c r="T44" s="3">
        <v>0.01</v>
      </c>
      <c r="U44" s="27">
        <f t="shared" si="30"/>
        <v>0.000279342624345789</v>
      </c>
      <c r="V44" s="26"/>
      <c r="W44" s="3"/>
      <c r="X44" s="27"/>
      <c r="Y44" s="29">
        <v>0.02</v>
      </c>
      <c r="Z44" s="3">
        <v>0.49</v>
      </c>
      <c r="AA44" s="28">
        <f t="shared" si="31"/>
        <v>0.0098</v>
      </c>
      <c r="AB44" s="3"/>
      <c r="AC44" s="3"/>
      <c r="AD44" s="28"/>
      <c r="AE44" s="26"/>
      <c r="AF44" s="3"/>
      <c r="AG44" s="27"/>
      <c r="AH44" s="26"/>
      <c r="AI44" s="3"/>
      <c r="AJ44" s="27"/>
      <c r="AL44" s="28"/>
      <c r="AM44" s="28"/>
      <c r="AN44" s="3">
        <v>0.01</v>
      </c>
      <c r="AO44" s="3">
        <v>0.5</v>
      </c>
      <c r="AP44" s="3">
        <f t="shared" si="32"/>
        <v>0.005</v>
      </c>
      <c r="AQ44" s="1">
        <f t="shared" si="33"/>
        <v>0.0150793426243458</v>
      </c>
      <c r="AR44" s="30">
        <f t="shared" si="34"/>
        <v>7.70910416666667</v>
      </c>
      <c r="AS44" s="1">
        <f t="shared" si="35"/>
        <v>0.16</v>
      </c>
      <c r="AT44" s="2">
        <f t="shared" si="39"/>
        <v>129.601917808219</v>
      </c>
      <c r="AU44" s="1">
        <f t="shared" si="36"/>
        <v>16150.7441206363</v>
      </c>
    </row>
    <row r="45" s="1" customFormat="1" spans="1:47">
      <c r="A45" s="13"/>
      <c r="B45" s="13"/>
      <c r="C45" s="16">
        <v>3</v>
      </c>
      <c r="D45" s="21">
        <v>-4.20425806451613</v>
      </c>
      <c r="E45" s="20">
        <f t="shared" si="37"/>
        <v>-4.64782142857143</v>
      </c>
      <c r="F45" s="16" t="s">
        <v>73</v>
      </c>
      <c r="G45" s="13">
        <v>4</v>
      </c>
      <c r="H45" s="18">
        <f t="shared" si="21"/>
        <v>-4.20425806451613</v>
      </c>
      <c r="I45" s="18">
        <f t="shared" si="22"/>
        <v>268.945741935484</v>
      </c>
      <c r="J45" s="18">
        <f t="shared" si="23"/>
        <v>0.00998165329435476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8"/>
        <v>0.303978389024637</v>
      </c>
      <c r="P45" s="18">
        <f t="shared" si="26"/>
        <v>0.00303420688822042</v>
      </c>
      <c r="Q45" s="25">
        <f t="shared" si="27"/>
        <v>0.000485473102115268</v>
      </c>
      <c r="R45" s="18">
        <f t="shared" si="28"/>
        <v>0.0123345666666667</v>
      </c>
      <c r="S45" s="26">
        <f t="shared" si="29"/>
        <v>0.0393587480804839</v>
      </c>
      <c r="T45" s="3">
        <v>0.01</v>
      </c>
      <c r="U45" s="27">
        <f t="shared" si="30"/>
        <v>0.000393587480804839</v>
      </c>
      <c r="V45" s="26"/>
      <c r="W45" s="3"/>
      <c r="X45" s="27"/>
      <c r="Y45" s="29">
        <v>0.02</v>
      </c>
      <c r="Z45" s="3">
        <v>0.49</v>
      </c>
      <c r="AA45" s="28">
        <f t="shared" si="31"/>
        <v>0.0098</v>
      </c>
      <c r="AB45" s="3"/>
      <c r="AC45" s="3"/>
      <c r="AD45" s="28"/>
      <c r="AE45" s="26"/>
      <c r="AF45" s="3"/>
      <c r="AG45" s="27"/>
      <c r="AH45" s="26"/>
      <c r="AI45" s="3"/>
      <c r="AJ45" s="27"/>
      <c r="AK45" s="28"/>
      <c r="AL45" s="28"/>
      <c r="AM45" s="28"/>
      <c r="AN45" s="3">
        <v>0.01</v>
      </c>
      <c r="AO45" s="3">
        <v>0.5</v>
      </c>
      <c r="AP45" s="3">
        <f t="shared" si="32"/>
        <v>0.005</v>
      </c>
      <c r="AQ45" s="1">
        <f t="shared" si="33"/>
        <v>0.0151935874808048</v>
      </c>
      <c r="AR45" s="30">
        <f t="shared" si="34"/>
        <v>7.70910416666667</v>
      </c>
      <c r="AS45" s="1">
        <f t="shared" si="35"/>
        <v>0.16</v>
      </c>
      <c r="AT45" s="2">
        <f t="shared" si="39"/>
        <v>129.601917808219</v>
      </c>
      <c r="AU45" s="1">
        <f t="shared" si="36"/>
        <v>16273.1061817509</v>
      </c>
    </row>
    <row r="46" s="1" customFormat="1" spans="1:47">
      <c r="A46" s="13"/>
      <c r="B46" s="13"/>
      <c r="C46" s="16">
        <v>4</v>
      </c>
      <c r="D46" s="21">
        <v>0.481333333333333</v>
      </c>
      <c r="E46" s="20">
        <f t="shared" si="37"/>
        <v>-4.20425806451613</v>
      </c>
      <c r="F46" s="16" t="s">
        <v>73</v>
      </c>
      <c r="G46" s="13">
        <v>5</v>
      </c>
      <c r="H46" s="18">
        <f t="shared" si="21"/>
        <v>0.481333333333333</v>
      </c>
      <c r="I46" s="18">
        <f t="shared" si="22"/>
        <v>273.631333333333</v>
      </c>
      <c r="J46" s="18">
        <f t="shared" si="23"/>
        <v>0.0185540624628714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0.285896973029596</v>
      </c>
      <c r="O46" s="18">
        <f t="shared" si="38"/>
        <v>0.0921382507734875</v>
      </c>
      <c r="P46" s="18">
        <f t="shared" si="26"/>
        <v>0.001709538860071</v>
      </c>
      <c r="Q46" s="25">
        <f t="shared" si="27"/>
        <v>0.000273526217611359</v>
      </c>
      <c r="R46" s="18">
        <f t="shared" si="28"/>
        <v>0.0123345666666667</v>
      </c>
      <c r="S46" s="26">
        <f t="shared" si="29"/>
        <v>0.0221755838695611</v>
      </c>
      <c r="T46" s="3">
        <v>0.01</v>
      </c>
      <c r="U46" s="27">
        <f t="shared" si="30"/>
        <v>0.000221755838695611</v>
      </c>
      <c r="V46" s="26"/>
      <c r="W46" s="3"/>
      <c r="X46" s="27"/>
      <c r="Y46" s="29">
        <v>0.04</v>
      </c>
      <c r="Z46" s="3">
        <v>0.49</v>
      </c>
      <c r="AA46" s="28">
        <f t="shared" si="31"/>
        <v>0.0196</v>
      </c>
      <c r="AB46" s="3"/>
      <c r="AC46" s="3"/>
      <c r="AD46" s="28"/>
      <c r="AE46" s="26"/>
      <c r="AF46" s="3"/>
      <c r="AG46" s="27"/>
      <c r="AH46" s="26"/>
      <c r="AI46" s="3"/>
      <c r="AJ46" s="27"/>
      <c r="AL46" s="28"/>
      <c r="AM46" s="28"/>
      <c r="AN46" s="3">
        <v>0.015</v>
      </c>
      <c r="AO46" s="3">
        <v>0.5</v>
      </c>
      <c r="AP46" s="3">
        <f t="shared" si="32"/>
        <v>0.0075</v>
      </c>
      <c r="AQ46" s="1">
        <f t="shared" si="33"/>
        <v>0.0273217558386956</v>
      </c>
      <c r="AR46" s="30">
        <f t="shared" si="34"/>
        <v>7.70910416666667</v>
      </c>
      <c r="AS46" s="1">
        <f t="shared" si="35"/>
        <v>0.16</v>
      </c>
      <c r="AT46" s="2">
        <f t="shared" si="39"/>
        <v>129.601917808219</v>
      </c>
      <c r="AU46" s="1">
        <f t="shared" si="36"/>
        <v>29262.9923246682</v>
      </c>
    </row>
    <row r="47" s="1" customFormat="1" spans="1:47">
      <c r="A47" s="13"/>
      <c r="B47" s="13"/>
      <c r="C47" s="16">
        <v>5</v>
      </c>
      <c r="D47" s="21">
        <v>3.01654838709678</v>
      </c>
      <c r="E47" s="20">
        <f t="shared" si="37"/>
        <v>0.481333333333333</v>
      </c>
      <c r="F47" s="16" t="s">
        <v>75</v>
      </c>
      <c r="G47" s="13">
        <v>6</v>
      </c>
      <c r="H47" s="18">
        <f t="shared" si="21"/>
        <v>3.01654838709678</v>
      </c>
      <c r="I47" s="18">
        <f t="shared" si="22"/>
        <v>276.166548387097</v>
      </c>
      <c r="J47" s="18">
        <f t="shared" si="23"/>
        <v>0.0257220100010551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8"/>
        <v>0.167519753580083</v>
      </c>
      <c r="P47" s="18">
        <f t="shared" si="26"/>
        <v>0.00430894477696119</v>
      </c>
      <c r="Q47" s="25">
        <f t="shared" si="27"/>
        <v>0.00068943116431379</v>
      </c>
      <c r="R47" s="18">
        <f t="shared" si="28"/>
        <v>0.0123345666666667</v>
      </c>
      <c r="S47" s="26">
        <f t="shared" si="29"/>
        <v>0.0558942347100795</v>
      </c>
      <c r="T47" s="3">
        <v>0.01</v>
      </c>
      <c r="U47" s="27">
        <f t="shared" si="30"/>
        <v>0.000558942347100795</v>
      </c>
      <c r="V47" s="26"/>
      <c r="W47" s="3"/>
      <c r="X47" s="27"/>
      <c r="Y47" s="29">
        <v>0.04</v>
      </c>
      <c r="Z47" s="3">
        <v>0.49</v>
      </c>
      <c r="AA47" s="28">
        <f t="shared" si="31"/>
        <v>0.0196</v>
      </c>
      <c r="AB47" s="3"/>
      <c r="AC47" s="3"/>
      <c r="AD47" s="28"/>
      <c r="AE47" s="26"/>
      <c r="AF47" s="3"/>
      <c r="AG47" s="27"/>
      <c r="AH47" s="26"/>
      <c r="AI47" s="3"/>
      <c r="AJ47" s="27"/>
      <c r="AK47" s="28"/>
      <c r="AL47" s="28"/>
      <c r="AM47" s="28"/>
      <c r="AN47" s="3">
        <v>0.015</v>
      </c>
      <c r="AO47" s="3">
        <v>0.5</v>
      </c>
      <c r="AP47" s="3">
        <f t="shared" si="32"/>
        <v>0.0075</v>
      </c>
      <c r="AQ47" s="1">
        <f t="shared" si="33"/>
        <v>0.0276589423471008</v>
      </c>
      <c r="AR47" s="30">
        <f t="shared" si="34"/>
        <v>7.70910416666667</v>
      </c>
      <c r="AS47" s="1">
        <f t="shared" si="35"/>
        <v>0.16</v>
      </c>
      <c r="AT47" s="2">
        <f t="shared" si="39"/>
        <v>129.601917808219</v>
      </c>
      <c r="AU47" s="1">
        <f t="shared" si="36"/>
        <v>29624.1362520825</v>
      </c>
    </row>
    <row r="48" s="1" customFormat="1" spans="1:47">
      <c r="A48" s="13"/>
      <c r="B48" s="13"/>
      <c r="C48" s="16">
        <v>6</v>
      </c>
      <c r="D48" s="21">
        <v>7.7761</v>
      </c>
      <c r="E48" s="20">
        <f t="shared" si="37"/>
        <v>3.01654838709678</v>
      </c>
      <c r="F48" s="16" t="s">
        <v>73</v>
      </c>
      <c r="G48" s="13">
        <v>7</v>
      </c>
      <c r="H48" s="18">
        <f t="shared" si="21"/>
        <v>7.7761</v>
      </c>
      <c r="I48" s="18">
        <f t="shared" si="22"/>
        <v>280.9261</v>
      </c>
      <c r="J48" s="18">
        <f t="shared" si="23"/>
        <v>0.0467438633563481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8"/>
        <v>0.240301850469789</v>
      </c>
      <c r="P48" s="18">
        <f t="shared" si="26"/>
        <v>0.0112326368626374</v>
      </c>
      <c r="Q48" s="25">
        <f t="shared" si="27"/>
        <v>0.00179722189802198</v>
      </c>
      <c r="R48" s="18">
        <f t="shared" si="28"/>
        <v>0.0123345666666667</v>
      </c>
      <c r="S48" s="26">
        <f t="shared" si="29"/>
        <v>0.145706123821833</v>
      </c>
      <c r="T48" s="3">
        <v>0.01</v>
      </c>
      <c r="U48" s="27">
        <f t="shared" si="30"/>
        <v>0.00145706123821833</v>
      </c>
      <c r="V48" s="26"/>
      <c r="W48" s="3"/>
      <c r="X48" s="27"/>
      <c r="Y48" s="29">
        <v>0.04</v>
      </c>
      <c r="Z48" s="3">
        <v>0.49</v>
      </c>
      <c r="AA48" s="28">
        <f t="shared" si="31"/>
        <v>0.0196</v>
      </c>
      <c r="AB48" s="3"/>
      <c r="AC48" s="3"/>
      <c r="AD48" s="28"/>
      <c r="AE48" s="26"/>
      <c r="AF48" s="3"/>
      <c r="AG48" s="27"/>
      <c r="AH48" s="26"/>
      <c r="AI48" s="3"/>
      <c r="AJ48" s="27"/>
      <c r="AL48" s="28"/>
      <c r="AM48" s="28"/>
      <c r="AN48" s="3">
        <v>0.015</v>
      </c>
      <c r="AO48" s="3">
        <v>0.5</v>
      </c>
      <c r="AP48" s="3">
        <f t="shared" si="32"/>
        <v>0.0075</v>
      </c>
      <c r="AQ48" s="1">
        <f t="shared" si="33"/>
        <v>0.0285570612382183</v>
      </c>
      <c r="AR48" s="30">
        <f t="shared" si="34"/>
        <v>7.70910416666667</v>
      </c>
      <c r="AS48" s="1">
        <f t="shared" si="35"/>
        <v>0.16</v>
      </c>
      <c r="AT48" s="2">
        <f t="shared" si="39"/>
        <v>129.601917808219</v>
      </c>
      <c r="AU48" s="1">
        <f t="shared" si="36"/>
        <v>30586.0673363282</v>
      </c>
    </row>
    <row r="49" s="1" customFormat="1" spans="1:47">
      <c r="A49" s="13"/>
      <c r="B49" s="13"/>
      <c r="C49" s="16">
        <v>7</v>
      </c>
      <c r="D49" s="21">
        <v>14.9646774193548</v>
      </c>
      <c r="E49" s="20">
        <f t="shared" si="37"/>
        <v>7.7761</v>
      </c>
      <c r="F49" s="16" t="s">
        <v>73</v>
      </c>
      <c r="G49" s="13">
        <v>8</v>
      </c>
      <c r="H49" s="18">
        <f t="shared" si="21"/>
        <v>14.9646774193548</v>
      </c>
      <c r="I49" s="18">
        <f t="shared" si="22"/>
        <v>288.114677419355</v>
      </c>
      <c r="J49" s="18">
        <f t="shared" si="23"/>
        <v>0.110991568392829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8"/>
        <v>0.306160255273818</v>
      </c>
      <c r="P49" s="18">
        <f t="shared" si="26"/>
        <v>0.03398120691239</v>
      </c>
      <c r="Q49" s="25">
        <f t="shared" si="27"/>
        <v>0.00543699310598239</v>
      </c>
      <c r="R49" s="18">
        <f t="shared" si="28"/>
        <v>0.0123345666666667</v>
      </c>
      <c r="S49" s="26">
        <f t="shared" si="29"/>
        <v>0.440793199543483</v>
      </c>
      <c r="T49" s="3">
        <v>0.01</v>
      </c>
      <c r="U49" s="27">
        <f t="shared" si="30"/>
        <v>0.00440793199543483</v>
      </c>
      <c r="V49" s="26"/>
      <c r="W49" s="3"/>
      <c r="X49" s="27"/>
      <c r="Y49" s="29">
        <v>0.04</v>
      </c>
      <c r="Z49" s="3">
        <v>0.49</v>
      </c>
      <c r="AA49" s="28">
        <f t="shared" si="31"/>
        <v>0.0196</v>
      </c>
      <c r="AB49" s="3"/>
      <c r="AC49" s="3"/>
      <c r="AD49" s="28"/>
      <c r="AE49" s="26"/>
      <c r="AF49" s="3"/>
      <c r="AG49" s="27"/>
      <c r="AH49" s="26"/>
      <c r="AI49" s="3"/>
      <c r="AJ49" s="27"/>
      <c r="AK49" s="28"/>
      <c r="AL49" s="28"/>
      <c r="AM49" s="28"/>
      <c r="AN49" s="3">
        <v>0.015</v>
      </c>
      <c r="AO49" s="3">
        <v>0.5</v>
      </c>
      <c r="AP49" s="3">
        <f t="shared" si="32"/>
        <v>0.0075</v>
      </c>
      <c r="AQ49" s="1">
        <f t="shared" si="33"/>
        <v>0.0315079319954348</v>
      </c>
      <c r="AR49" s="30">
        <f t="shared" si="34"/>
        <v>7.70910416666667</v>
      </c>
      <c r="AS49" s="1">
        <f t="shared" si="35"/>
        <v>0.16</v>
      </c>
      <c r="AT49" s="2">
        <f t="shared" si="39"/>
        <v>129.601917808219</v>
      </c>
      <c r="AU49" s="1">
        <f t="shared" si="36"/>
        <v>33746.6002401914</v>
      </c>
    </row>
    <row r="50" s="1" customFormat="1" spans="1:47">
      <c r="A50" s="13"/>
      <c r="B50" s="13"/>
      <c r="C50" s="16">
        <v>8</v>
      </c>
      <c r="D50" s="21">
        <v>15.5253870967742</v>
      </c>
      <c r="E50" s="20">
        <f t="shared" si="37"/>
        <v>14.9646774193548</v>
      </c>
      <c r="F50" s="16" t="s">
        <v>73</v>
      </c>
      <c r="G50" s="13">
        <v>9</v>
      </c>
      <c r="H50" s="18">
        <f t="shared" si="21"/>
        <v>15.5253870967742</v>
      </c>
      <c r="I50" s="18">
        <f t="shared" si="22"/>
        <v>288.675387096774</v>
      </c>
      <c r="J50" s="18">
        <f t="shared" si="23"/>
        <v>0.118521664322374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8"/>
        <v>0.349270090028095</v>
      </c>
      <c r="P50" s="18">
        <f t="shared" si="26"/>
        <v>0.0413960723681552</v>
      </c>
      <c r="Q50" s="25">
        <f t="shared" si="27"/>
        <v>0.00662337157890483</v>
      </c>
      <c r="R50" s="18">
        <f t="shared" si="28"/>
        <v>0.0123345666666667</v>
      </c>
      <c r="S50" s="26">
        <f t="shared" si="29"/>
        <v>0.536976430376273</v>
      </c>
      <c r="T50" s="3">
        <v>0.01</v>
      </c>
      <c r="U50" s="27">
        <f t="shared" si="30"/>
        <v>0.00536976430376273</v>
      </c>
      <c r="V50" s="26"/>
      <c r="W50" s="3"/>
      <c r="X50" s="27"/>
      <c r="Y50" s="29">
        <v>0.04</v>
      </c>
      <c r="Z50" s="3">
        <v>0.49</v>
      </c>
      <c r="AA50" s="28">
        <f t="shared" si="31"/>
        <v>0.0196</v>
      </c>
      <c r="AB50" s="3"/>
      <c r="AC50" s="3"/>
      <c r="AD50" s="28"/>
      <c r="AE50" s="26"/>
      <c r="AF50" s="3"/>
      <c r="AG50" s="27"/>
      <c r="AH50" s="26"/>
      <c r="AI50" s="3"/>
      <c r="AJ50" s="27"/>
      <c r="AL50" s="28"/>
      <c r="AM50" s="28"/>
      <c r="AN50" s="3">
        <v>0.015</v>
      </c>
      <c r="AO50" s="3">
        <v>0.5</v>
      </c>
      <c r="AP50" s="3">
        <f t="shared" si="32"/>
        <v>0.0075</v>
      </c>
      <c r="AQ50" s="1">
        <f t="shared" si="33"/>
        <v>0.0324697643037627</v>
      </c>
      <c r="AR50" s="30">
        <f t="shared" si="34"/>
        <v>7.70910416666667</v>
      </c>
      <c r="AS50" s="1">
        <f t="shared" si="35"/>
        <v>0.16</v>
      </c>
      <c r="AT50" s="2">
        <f t="shared" si="39"/>
        <v>129.601917808219</v>
      </c>
      <c r="AU50" s="1">
        <f t="shared" si="36"/>
        <v>34776.7716399502</v>
      </c>
    </row>
    <row r="51" s="1" customFormat="1" spans="1:47">
      <c r="A51" s="13"/>
      <c r="B51" s="13"/>
      <c r="C51" s="16">
        <v>9</v>
      </c>
      <c r="D51" s="21">
        <v>12.8497</v>
      </c>
      <c r="E51" s="20">
        <f t="shared" si="37"/>
        <v>15.5253870967742</v>
      </c>
      <c r="F51" s="16" t="s">
        <v>73</v>
      </c>
      <c r="G51" s="13">
        <v>10</v>
      </c>
      <c r="H51" s="18">
        <f t="shared" si="21"/>
        <v>12.8497</v>
      </c>
      <c r="I51" s="18">
        <f t="shared" si="22"/>
        <v>285.9997</v>
      </c>
      <c r="J51" s="18">
        <f t="shared" si="23"/>
        <v>0.0864477568950523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8"/>
        <v>0.384965059326606</v>
      </c>
      <c r="P51" s="18">
        <f t="shared" si="26"/>
        <v>0.0332793658617558</v>
      </c>
      <c r="Q51" s="25">
        <f t="shared" si="27"/>
        <v>0.00532469853788093</v>
      </c>
      <c r="R51" s="18">
        <f t="shared" si="28"/>
        <v>0.0123345666666667</v>
      </c>
      <c r="S51" s="26">
        <f t="shared" si="29"/>
        <v>0.431689144967741</v>
      </c>
      <c r="T51" s="3">
        <v>0.01</v>
      </c>
      <c r="U51" s="27">
        <f t="shared" si="30"/>
        <v>0.00431689144967741</v>
      </c>
      <c r="V51" s="26"/>
      <c r="W51" s="3"/>
      <c r="X51" s="27"/>
      <c r="Y51" s="29">
        <v>0.04</v>
      </c>
      <c r="Z51" s="3">
        <v>0.49</v>
      </c>
      <c r="AA51" s="28">
        <f t="shared" si="31"/>
        <v>0.0196</v>
      </c>
      <c r="AB51" s="3"/>
      <c r="AC51" s="3"/>
      <c r="AD51" s="28"/>
      <c r="AE51" s="26"/>
      <c r="AF51" s="3"/>
      <c r="AG51" s="27"/>
      <c r="AH51" s="26"/>
      <c r="AI51" s="3"/>
      <c r="AJ51" s="27"/>
      <c r="AK51" s="28"/>
      <c r="AL51" s="28"/>
      <c r="AM51" s="28"/>
      <c r="AN51" s="3">
        <v>0.015</v>
      </c>
      <c r="AO51" s="3">
        <v>0.5</v>
      </c>
      <c r="AP51" s="3">
        <f t="shared" si="32"/>
        <v>0.0075</v>
      </c>
      <c r="AQ51" s="1">
        <f t="shared" si="33"/>
        <v>0.0314168914496774</v>
      </c>
      <c r="AR51" s="30">
        <f t="shared" si="34"/>
        <v>7.70910416666667</v>
      </c>
      <c r="AS51" s="1">
        <f t="shared" si="35"/>
        <v>0.16</v>
      </c>
      <c r="AT51" s="2">
        <f t="shared" si="39"/>
        <v>129.601917808219</v>
      </c>
      <c r="AU51" s="1">
        <f t="shared" si="36"/>
        <v>33649.0911779093</v>
      </c>
    </row>
    <row r="52" s="1" customFormat="1" spans="1:47">
      <c r="A52" s="13"/>
      <c r="B52" s="13"/>
      <c r="C52" s="16">
        <v>10</v>
      </c>
      <c r="D52" s="21">
        <v>9.44883870967742</v>
      </c>
      <c r="E52" s="20">
        <f t="shared" si="37"/>
        <v>12.8497</v>
      </c>
      <c r="F52" s="16" t="s">
        <v>73</v>
      </c>
      <c r="G52" s="13">
        <v>11</v>
      </c>
      <c r="H52" s="18">
        <f t="shared" si="21"/>
        <v>9.44883870967742</v>
      </c>
      <c r="I52" s="18">
        <f t="shared" si="22"/>
        <v>282.598838709677</v>
      </c>
      <c r="J52" s="18">
        <f t="shared" si="23"/>
        <v>0.0573881394799782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0.334101408791608</v>
      </c>
      <c r="O52" s="18">
        <f t="shared" si="38"/>
        <v>0.0946753263399092</v>
      </c>
      <c r="P52" s="18">
        <f t="shared" si="26"/>
        <v>0.00543324083330716</v>
      </c>
      <c r="Q52" s="25">
        <f t="shared" si="27"/>
        <v>0.000869318533329146</v>
      </c>
      <c r="R52" s="18">
        <f t="shared" si="28"/>
        <v>0.0123345666666667</v>
      </c>
      <c r="S52" s="26">
        <f t="shared" si="29"/>
        <v>0.0704782386622807</v>
      </c>
      <c r="T52" s="3">
        <v>0.01</v>
      </c>
      <c r="U52" s="27">
        <f t="shared" si="30"/>
        <v>0.000704782386622807</v>
      </c>
      <c r="V52" s="26"/>
      <c r="W52" s="3"/>
      <c r="X52" s="27"/>
      <c r="Y52" s="29">
        <v>0.04</v>
      </c>
      <c r="Z52" s="3">
        <v>0.49</v>
      </c>
      <c r="AA52" s="28">
        <f t="shared" si="31"/>
        <v>0.0196</v>
      </c>
      <c r="AB52" s="3"/>
      <c r="AC52" s="3"/>
      <c r="AD52" s="28"/>
      <c r="AE52" s="26"/>
      <c r="AF52" s="3"/>
      <c r="AG52" s="27"/>
      <c r="AH52" s="26"/>
      <c r="AI52" s="3"/>
      <c r="AJ52" s="27"/>
      <c r="AL52" s="28"/>
      <c r="AM52" s="28"/>
      <c r="AN52" s="3">
        <v>0.015</v>
      </c>
      <c r="AO52" s="3">
        <v>0.5</v>
      </c>
      <c r="AP52" s="3">
        <f t="shared" si="32"/>
        <v>0.0075</v>
      </c>
      <c r="AQ52" s="1">
        <f t="shared" si="33"/>
        <v>0.0278047823866228</v>
      </c>
      <c r="AR52" s="30">
        <f t="shared" si="34"/>
        <v>7.70910416666667</v>
      </c>
      <c r="AS52" s="1">
        <f t="shared" si="35"/>
        <v>0.16</v>
      </c>
      <c r="AT52" s="2">
        <f t="shared" si="39"/>
        <v>129.601917808219</v>
      </c>
      <c r="AU52" s="1">
        <f t="shared" si="36"/>
        <v>29780.3383637754</v>
      </c>
    </row>
    <row r="53" s="1" customFormat="1" spans="1:48">
      <c r="A53" s="13"/>
      <c r="B53" s="13"/>
      <c r="C53" s="16">
        <v>11</v>
      </c>
      <c r="D53" s="21">
        <v>4.5538</v>
      </c>
      <c r="E53" s="20">
        <f t="shared" si="37"/>
        <v>9.44883870967742</v>
      </c>
      <c r="F53" s="16" t="s">
        <v>75</v>
      </c>
      <c r="G53" s="13">
        <v>12</v>
      </c>
      <c r="H53" s="18">
        <f t="shared" si="21"/>
        <v>4.5538</v>
      </c>
      <c r="I53" s="18">
        <f t="shared" si="22"/>
        <v>277.7038</v>
      </c>
      <c r="J53" s="18">
        <f t="shared" si="23"/>
        <v>0.0312654824908581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8"/>
        <v>0.166333127173269</v>
      </c>
      <c r="P53" s="18">
        <f t="shared" si="26"/>
        <v>0.00520048547528551</v>
      </c>
      <c r="Q53" s="25">
        <f t="shared" si="27"/>
        <v>0.000832077676045681</v>
      </c>
      <c r="R53" s="18">
        <f t="shared" si="28"/>
        <v>0.0123345666666667</v>
      </c>
      <c r="S53" s="26">
        <f t="shared" si="29"/>
        <v>0.0674590116160558</v>
      </c>
      <c r="T53" s="3">
        <v>0.01</v>
      </c>
      <c r="U53" s="27">
        <f t="shared" si="30"/>
        <v>0.000674590116160558</v>
      </c>
      <c r="V53" s="26"/>
      <c r="W53" s="3"/>
      <c r="X53" s="27"/>
      <c r="Y53" s="29">
        <v>0.04</v>
      </c>
      <c r="Z53" s="3">
        <v>0.49</v>
      </c>
      <c r="AA53" s="28">
        <f t="shared" si="31"/>
        <v>0.0196</v>
      </c>
      <c r="AB53" s="3"/>
      <c r="AC53" s="3"/>
      <c r="AD53" s="28"/>
      <c r="AE53" s="26"/>
      <c r="AF53" s="3"/>
      <c r="AG53" s="27"/>
      <c r="AH53" s="26"/>
      <c r="AI53" s="3"/>
      <c r="AJ53" s="27"/>
      <c r="AK53" s="28"/>
      <c r="AL53" s="28"/>
      <c r="AM53" s="28"/>
      <c r="AN53" s="3">
        <v>0.015</v>
      </c>
      <c r="AO53" s="3">
        <v>0.5</v>
      </c>
      <c r="AP53" s="3">
        <f t="shared" si="32"/>
        <v>0.0075</v>
      </c>
      <c r="AQ53" s="1">
        <f t="shared" si="33"/>
        <v>0.0277745901161606</v>
      </c>
      <c r="AR53" s="30">
        <f t="shared" si="34"/>
        <v>7.70910416666667</v>
      </c>
      <c r="AS53" s="1">
        <f t="shared" si="35"/>
        <v>0.16</v>
      </c>
      <c r="AT53" s="2">
        <f t="shared" si="39"/>
        <v>129.601917808219</v>
      </c>
      <c r="AU53" s="1">
        <f t="shared" si="36"/>
        <v>29748.0009040595</v>
      </c>
      <c r="AV53" s="1">
        <f>SUM(AU42:AU53)</f>
        <v>315611.09660731</v>
      </c>
    </row>
    <row r="54" s="1" customFormat="1" spans="1:46">
      <c r="A54" s="13"/>
      <c r="B54" s="13"/>
      <c r="C54" s="16">
        <v>12</v>
      </c>
      <c r="D54" s="21">
        <v>1.10151612903226</v>
      </c>
      <c r="E54" s="20">
        <f t="shared" si="37"/>
        <v>4.5538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9">
      <c r="S56" s="24" t="s">
        <v>43</v>
      </c>
      <c r="T56" s="24"/>
      <c r="U56" s="24"/>
      <c r="V56" s="24" t="s">
        <v>44</v>
      </c>
      <c r="W56" s="24" t="s">
        <v>45</v>
      </c>
      <c r="X56" s="24" t="s">
        <v>46</v>
      </c>
      <c r="Y56" s="24" t="s">
        <v>47</v>
      </c>
      <c r="Z56" s="24" t="s">
        <v>48</v>
      </c>
      <c r="AA56" s="24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</row>
    <row r="57" s="1" customFormat="1" spans="1:79">
      <c r="A57" s="15" t="s">
        <v>11</v>
      </c>
      <c r="B57" s="15"/>
      <c r="C57" s="16" t="s">
        <v>51</v>
      </c>
      <c r="D57" s="16" t="s">
        <v>52</v>
      </c>
      <c r="E57" s="16" t="s">
        <v>53</v>
      </c>
      <c r="F57" s="16" t="s">
        <v>54</v>
      </c>
      <c r="G57" s="13" t="s">
        <v>51</v>
      </c>
      <c r="H57" s="13" t="s">
        <v>53</v>
      </c>
      <c r="I57" s="13" t="s">
        <v>55</v>
      </c>
      <c r="J57" s="13" t="s">
        <v>56</v>
      </c>
      <c r="K57" s="23" t="s">
        <v>57</v>
      </c>
      <c r="L57" s="23" t="s">
        <v>58</v>
      </c>
      <c r="M57" s="13" t="s">
        <v>59</v>
      </c>
      <c r="N57" s="23" t="s">
        <v>60</v>
      </c>
      <c r="O57" s="13" t="s">
        <v>61</v>
      </c>
      <c r="P57" s="13" t="s">
        <v>62</v>
      </c>
      <c r="Q57" s="23" t="s">
        <v>63</v>
      </c>
      <c r="R57" s="23" t="s">
        <v>64</v>
      </c>
      <c r="S57" s="4" t="s">
        <v>65</v>
      </c>
      <c r="T57" s="3" t="s">
        <v>66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</row>
    <row r="58" s="1" customFormat="1" spans="1:79">
      <c r="A58" s="13" t="s">
        <v>71</v>
      </c>
      <c r="B58" s="13">
        <f>F7</f>
        <v>122.786</v>
      </c>
      <c r="C58" s="16" t="s">
        <v>72</v>
      </c>
      <c r="D58" s="17">
        <v>-9</v>
      </c>
      <c r="E58" s="16"/>
      <c r="F58" s="16"/>
      <c r="G58" s="13">
        <v>1</v>
      </c>
      <c r="H58" s="18">
        <f t="shared" ref="H58:H69" si="40">E59</f>
        <v>-9</v>
      </c>
      <c r="I58" s="18">
        <f t="shared" ref="I58:I69" si="41">H58+273.15</f>
        <v>264.15</v>
      </c>
      <c r="J58" s="18">
        <f t="shared" ref="J58:J69" si="42">EXP(($C$16*(I58-$C$14))/($C$17*I58*$C$14))</f>
        <v>0.0051730365778654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73</v>
      </c>
      <c r="N58" s="13"/>
      <c r="O58" s="18">
        <f>L58</f>
        <v>2.762685</v>
      </c>
      <c r="P58" s="18">
        <f t="shared" ref="P58:P69" si="45">O58*J58</f>
        <v>0.0142914705581201</v>
      </c>
      <c r="Q58" s="25">
        <f t="shared" ref="Q58:Q69" si="46">P58*$B$60</f>
        <v>0.00414452646185482</v>
      </c>
      <c r="R58" s="18">
        <f t="shared" ref="R58:R69" si="47">L58*$B$60</f>
        <v>0.80117865</v>
      </c>
      <c r="S58" s="26">
        <f t="shared" ref="S58:S69" si="48">Q58/R58</f>
        <v>0.0051730365778654</v>
      </c>
      <c r="T58" s="3">
        <v>0.27</v>
      </c>
      <c r="U58" s="27">
        <f t="shared" ref="U58:U69" si="49">S58*T58</f>
        <v>0.00139671987602366</v>
      </c>
      <c r="V58" s="3">
        <v>180.9</v>
      </c>
      <c r="W58" s="28">
        <v>6</v>
      </c>
      <c r="X58" s="28">
        <v>3</v>
      </c>
      <c r="Y58" s="28">
        <v>0.3</v>
      </c>
      <c r="Z58" s="28">
        <v>6</v>
      </c>
      <c r="AA58" s="3">
        <v>30.2</v>
      </c>
      <c r="AB58" s="2">
        <f t="shared" ref="AB58:AB69" si="50">U58*0.67*AD58+(V58+W58+X58+Y58+Z58+AA58)/1000</f>
        <v>0.226671382671911</v>
      </c>
      <c r="AC58" s="30">
        <f t="shared" ref="AC58:AC69" si="51">$B$58/12</f>
        <v>10.2321666666667</v>
      </c>
      <c r="AD58" s="1">
        <f t="shared" ref="AD58:AD69" si="52">$B$60</f>
        <v>0.29</v>
      </c>
      <c r="AE58" s="31">
        <f t="shared" ref="AE58:AE69" si="53">$E$7/12</f>
        <v>269.201390509054</v>
      </c>
      <c r="AF58" s="1">
        <f t="shared" ref="AF58:AF69" si="54">AE58*10000*AC58*AB58</f>
        <v>6243693.82406488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</row>
    <row r="59" s="1" customFormat="1" spans="1:79">
      <c r="A59" s="13" t="s">
        <v>74</v>
      </c>
      <c r="B59" s="13">
        <v>27</v>
      </c>
      <c r="C59" s="16">
        <v>1</v>
      </c>
      <c r="D59" s="19">
        <v>-2.87774193548387</v>
      </c>
      <c r="E59" s="20">
        <f t="shared" ref="E59:E70" si="55">D58</f>
        <v>-9</v>
      </c>
      <c r="F59" s="16" t="s">
        <v>73</v>
      </c>
      <c r="G59" s="13">
        <v>2</v>
      </c>
      <c r="H59" s="18">
        <f t="shared" si="40"/>
        <v>-2.87774193548387</v>
      </c>
      <c r="I59" s="18">
        <f t="shared" si="41"/>
        <v>270.272258064516</v>
      </c>
      <c r="J59" s="18">
        <f t="shared" si="42"/>
        <v>0.0119226314615767</v>
      </c>
      <c r="K59" s="18">
        <f t="shared" si="43"/>
        <v>10.2321666666667</v>
      </c>
      <c r="L59" s="18">
        <f t="shared" si="44"/>
        <v>2.762685</v>
      </c>
      <c r="M59" s="13" t="s">
        <v>73</v>
      </c>
      <c r="N59" s="13"/>
      <c r="O59" s="18">
        <f t="shared" ref="O59:O69" si="56">L59+O58-P58-N59</f>
        <v>5.51107852944188</v>
      </c>
      <c r="P59" s="18">
        <f t="shared" si="45"/>
        <v>0.0657065582623436</v>
      </c>
      <c r="Q59" s="25">
        <f t="shared" si="46"/>
        <v>0.0190549018960796</v>
      </c>
      <c r="R59" s="18">
        <f t="shared" si="47"/>
        <v>0.80117865</v>
      </c>
      <c r="S59" s="26">
        <f t="shared" si="48"/>
        <v>0.0237835867144983</v>
      </c>
      <c r="T59" s="3">
        <v>0.27</v>
      </c>
      <c r="U59" s="27">
        <f t="shared" si="49"/>
        <v>0.00642156841291453</v>
      </c>
      <c r="V59" s="3">
        <v>180.9</v>
      </c>
      <c r="W59" s="28">
        <v>6</v>
      </c>
      <c r="X59" s="28">
        <v>3</v>
      </c>
      <c r="Y59" s="28">
        <v>0.3</v>
      </c>
      <c r="Z59" s="28">
        <v>6</v>
      </c>
      <c r="AA59" s="3">
        <v>30.2</v>
      </c>
      <c r="AB59" s="2">
        <f t="shared" si="50"/>
        <v>0.227647710742629</v>
      </c>
      <c r="AC59" s="30">
        <f t="shared" si="51"/>
        <v>10.2321666666667</v>
      </c>
      <c r="AD59" s="1">
        <f t="shared" si="52"/>
        <v>0.29</v>
      </c>
      <c r="AE59" s="31">
        <f t="shared" si="53"/>
        <v>269.201390509054</v>
      </c>
      <c r="AF59" s="1">
        <f t="shared" si="54"/>
        <v>6270586.91252424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</row>
    <row r="60" s="1" customFormat="1" spans="1:79">
      <c r="A60" s="13" t="s">
        <v>36</v>
      </c>
      <c r="B60" s="13">
        <f>H7</f>
        <v>0.29</v>
      </c>
      <c r="C60" s="16">
        <v>2</v>
      </c>
      <c r="D60" s="21">
        <v>-4.64782142857143</v>
      </c>
      <c r="E60" s="20">
        <f t="shared" si="55"/>
        <v>-2.87774193548387</v>
      </c>
      <c r="F60" s="16" t="s">
        <v>73</v>
      </c>
      <c r="G60" s="13">
        <v>3</v>
      </c>
      <c r="H60" s="18">
        <f t="shared" si="40"/>
        <v>-4.64782142857143</v>
      </c>
      <c r="I60" s="18">
        <f t="shared" si="41"/>
        <v>268.502178571429</v>
      </c>
      <c r="J60" s="18">
        <f t="shared" si="42"/>
        <v>0.0094021725342611</v>
      </c>
      <c r="K60" s="18">
        <f t="shared" si="43"/>
        <v>10.2321666666667</v>
      </c>
      <c r="L60" s="18">
        <f t="shared" si="44"/>
        <v>2.762685</v>
      </c>
      <c r="M60" s="13" t="s">
        <v>73</v>
      </c>
      <c r="N60" s="13"/>
      <c r="O60" s="18">
        <f t="shared" si="56"/>
        <v>8.20805697117954</v>
      </c>
      <c r="P60" s="18">
        <f t="shared" si="45"/>
        <v>0.0771735678140746</v>
      </c>
      <c r="Q60" s="25">
        <f t="shared" si="46"/>
        <v>0.0223803346660816</v>
      </c>
      <c r="R60" s="18">
        <f t="shared" si="47"/>
        <v>0.80117865</v>
      </c>
      <c r="S60" s="26">
        <f t="shared" si="48"/>
        <v>0.0279342624345789</v>
      </c>
      <c r="T60" s="3">
        <v>0.27</v>
      </c>
      <c r="U60" s="27">
        <f t="shared" si="49"/>
        <v>0.0075422508573363</v>
      </c>
      <c r="V60" s="3">
        <v>180.9</v>
      </c>
      <c r="W60" s="28">
        <v>6</v>
      </c>
      <c r="X60" s="28">
        <v>3</v>
      </c>
      <c r="Y60" s="28">
        <v>0.3</v>
      </c>
      <c r="Z60" s="28">
        <v>6</v>
      </c>
      <c r="AA60" s="3">
        <v>30.2</v>
      </c>
      <c r="AB60" s="2">
        <f t="shared" si="50"/>
        <v>0.22786545934158</v>
      </c>
      <c r="AC60" s="30">
        <f t="shared" si="51"/>
        <v>10.2321666666667</v>
      </c>
      <c r="AD60" s="1">
        <f t="shared" si="52"/>
        <v>0.29</v>
      </c>
      <c r="AE60" s="31">
        <f t="shared" si="53"/>
        <v>269.201390509054</v>
      </c>
      <c r="AF60" s="1">
        <f t="shared" si="54"/>
        <v>6276584.82706663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</row>
    <row r="61" s="1" customFormat="1" spans="1:79">
      <c r="A61" s="13"/>
      <c r="B61" s="13"/>
      <c r="C61" s="16">
        <v>3</v>
      </c>
      <c r="D61" s="21">
        <v>-4.20425806451613</v>
      </c>
      <c r="E61" s="20">
        <f t="shared" si="55"/>
        <v>-4.64782142857143</v>
      </c>
      <c r="F61" s="16" t="s">
        <v>73</v>
      </c>
      <c r="G61" s="13">
        <v>4</v>
      </c>
      <c r="H61" s="18">
        <f t="shared" si="40"/>
        <v>-4.20425806451613</v>
      </c>
      <c r="I61" s="18">
        <f t="shared" si="41"/>
        <v>268.945741935484</v>
      </c>
      <c r="J61" s="18">
        <f t="shared" si="42"/>
        <v>0.00998165329435476</v>
      </c>
      <c r="K61" s="18">
        <f t="shared" si="43"/>
        <v>10.2321666666667</v>
      </c>
      <c r="L61" s="18">
        <f t="shared" si="44"/>
        <v>2.762685</v>
      </c>
      <c r="M61" s="13" t="s">
        <v>73</v>
      </c>
      <c r="N61" s="13"/>
      <c r="O61" s="18">
        <f t="shared" si="56"/>
        <v>10.8935684033655</v>
      </c>
      <c r="P61" s="18">
        <f t="shared" si="45"/>
        <v>0.108735822940732</v>
      </c>
      <c r="Q61" s="25">
        <f t="shared" si="46"/>
        <v>0.0315333886528122</v>
      </c>
      <c r="R61" s="18">
        <f t="shared" si="47"/>
        <v>0.80117865</v>
      </c>
      <c r="S61" s="26">
        <f t="shared" si="48"/>
        <v>0.0393587480804839</v>
      </c>
      <c r="T61" s="3">
        <v>0.27</v>
      </c>
      <c r="U61" s="27">
        <f t="shared" si="49"/>
        <v>0.0106268619817307</v>
      </c>
      <c r="V61" s="3">
        <v>180.9</v>
      </c>
      <c r="W61" s="28">
        <v>6</v>
      </c>
      <c r="X61" s="28">
        <v>3</v>
      </c>
      <c r="Y61" s="28">
        <v>0.3</v>
      </c>
      <c r="Z61" s="28">
        <v>6</v>
      </c>
      <c r="AA61" s="3">
        <v>30.2</v>
      </c>
      <c r="AB61" s="2">
        <f t="shared" si="50"/>
        <v>0.22846479928305</v>
      </c>
      <c r="AC61" s="30">
        <f t="shared" si="51"/>
        <v>10.2321666666667</v>
      </c>
      <c r="AD61" s="1">
        <f t="shared" si="52"/>
        <v>0.29</v>
      </c>
      <c r="AE61" s="31">
        <f t="shared" si="53"/>
        <v>269.201390509054</v>
      </c>
      <c r="AF61" s="1">
        <f t="shared" si="54"/>
        <v>6293093.72663286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</row>
    <row r="62" s="1" customFormat="1" spans="1:79">
      <c r="A62" s="13"/>
      <c r="B62" s="13"/>
      <c r="C62" s="16">
        <v>4</v>
      </c>
      <c r="D62" s="21">
        <v>0.481333333333333</v>
      </c>
      <c r="E62" s="20">
        <f t="shared" si="55"/>
        <v>-4.20425806451613</v>
      </c>
      <c r="F62" s="16" t="s">
        <v>73</v>
      </c>
      <c r="G62" s="13">
        <v>5</v>
      </c>
      <c r="H62" s="18">
        <f t="shared" si="40"/>
        <v>0.481333333333333</v>
      </c>
      <c r="I62" s="18">
        <f t="shared" si="41"/>
        <v>273.631333333333</v>
      </c>
      <c r="J62" s="18">
        <f t="shared" si="42"/>
        <v>0.0185540624628714</v>
      </c>
      <c r="K62" s="18">
        <f t="shared" si="43"/>
        <v>10.2321666666667</v>
      </c>
      <c r="L62" s="18">
        <f t="shared" si="44"/>
        <v>2.762685</v>
      </c>
      <c r="M62" s="13" t="s">
        <v>75</v>
      </c>
      <c r="N62" s="18">
        <f>(O61-P61)*$C$22/100</f>
        <v>10.2455909514035</v>
      </c>
      <c r="O62" s="18">
        <f t="shared" si="56"/>
        <v>3.30192662902123</v>
      </c>
      <c r="P62" s="18">
        <f t="shared" si="45"/>
        <v>0.0612641529226784</v>
      </c>
      <c r="Q62" s="25">
        <f t="shared" si="46"/>
        <v>0.0177666043475767</v>
      </c>
      <c r="R62" s="18">
        <f t="shared" si="47"/>
        <v>0.80117865</v>
      </c>
      <c r="S62" s="26">
        <f t="shared" si="48"/>
        <v>0.0221755838695611</v>
      </c>
      <c r="T62" s="3">
        <v>0.27</v>
      </c>
      <c r="U62" s="27">
        <f t="shared" si="49"/>
        <v>0.0059874076447815</v>
      </c>
      <c r="V62" s="3">
        <v>180.9</v>
      </c>
      <c r="W62" s="28">
        <v>6</v>
      </c>
      <c r="X62" s="28">
        <v>3</v>
      </c>
      <c r="Y62" s="28">
        <v>0.3</v>
      </c>
      <c r="Z62" s="28">
        <v>6</v>
      </c>
      <c r="AA62" s="3">
        <v>30.2</v>
      </c>
      <c r="AB62" s="2">
        <f t="shared" si="50"/>
        <v>0.227563353305381</v>
      </c>
      <c r="AC62" s="30">
        <f t="shared" si="51"/>
        <v>10.2321666666667</v>
      </c>
      <c r="AD62" s="1">
        <f t="shared" si="52"/>
        <v>0.29</v>
      </c>
      <c r="AE62" s="31">
        <f t="shared" si="53"/>
        <v>269.201390509054</v>
      </c>
      <c r="AF62" s="1">
        <f t="shared" si="54"/>
        <v>6268263.27553155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</row>
    <row r="63" s="1" customFormat="1" spans="1:79">
      <c r="A63" s="13"/>
      <c r="B63" s="13"/>
      <c r="C63" s="16">
        <v>5</v>
      </c>
      <c r="D63" s="21">
        <v>3.01654838709678</v>
      </c>
      <c r="E63" s="20">
        <f t="shared" si="55"/>
        <v>0.481333333333333</v>
      </c>
      <c r="F63" s="16" t="s">
        <v>75</v>
      </c>
      <c r="G63" s="13">
        <v>6</v>
      </c>
      <c r="H63" s="18">
        <f t="shared" si="40"/>
        <v>3.01654838709678</v>
      </c>
      <c r="I63" s="18">
        <f t="shared" si="41"/>
        <v>276.166548387097</v>
      </c>
      <c r="J63" s="18">
        <f t="shared" si="42"/>
        <v>0.0257220100010551</v>
      </c>
      <c r="K63" s="18">
        <f t="shared" si="43"/>
        <v>10.2321666666667</v>
      </c>
      <c r="L63" s="18">
        <f t="shared" si="44"/>
        <v>2.762685</v>
      </c>
      <c r="M63" s="13" t="s">
        <v>73</v>
      </c>
      <c r="N63" s="13"/>
      <c r="O63" s="18">
        <f t="shared" si="56"/>
        <v>6.00334747609856</v>
      </c>
      <c r="P63" s="18">
        <f t="shared" si="45"/>
        <v>0.154418163820016</v>
      </c>
      <c r="Q63" s="25">
        <f t="shared" si="46"/>
        <v>0.0447812675078046</v>
      </c>
      <c r="R63" s="18">
        <f t="shared" si="47"/>
        <v>0.80117865</v>
      </c>
      <c r="S63" s="26">
        <f t="shared" si="48"/>
        <v>0.0558942347100795</v>
      </c>
      <c r="T63" s="3">
        <v>0.27</v>
      </c>
      <c r="U63" s="27">
        <f t="shared" si="49"/>
        <v>0.0150914433717215</v>
      </c>
      <c r="V63" s="3">
        <v>180.9</v>
      </c>
      <c r="W63" s="28">
        <v>6</v>
      </c>
      <c r="X63" s="28">
        <v>3</v>
      </c>
      <c r="Y63" s="28">
        <v>0.3</v>
      </c>
      <c r="Z63" s="28">
        <v>6</v>
      </c>
      <c r="AA63" s="3">
        <v>30.2</v>
      </c>
      <c r="AB63" s="2">
        <f t="shared" si="50"/>
        <v>0.229332267447126</v>
      </c>
      <c r="AC63" s="30">
        <f t="shared" si="51"/>
        <v>10.2321666666667</v>
      </c>
      <c r="AD63" s="1">
        <f t="shared" si="52"/>
        <v>0.29</v>
      </c>
      <c r="AE63" s="31">
        <f t="shared" si="53"/>
        <v>269.201390509054</v>
      </c>
      <c r="AF63" s="1">
        <f t="shared" si="54"/>
        <v>6316988.25427356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</row>
    <row r="64" s="1" customFormat="1" spans="1:79">
      <c r="A64" s="13"/>
      <c r="B64" s="13"/>
      <c r="C64" s="16">
        <v>6</v>
      </c>
      <c r="D64" s="21">
        <v>7.7761</v>
      </c>
      <c r="E64" s="20">
        <f t="shared" si="55"/>
        <v>3.01654838709678</v>
      </c>
      <c r="F64" s="16" t="s">
        <v>73</v>
      </c>
      <c r="G64" s="13">
        <v>7</v>
      </c>
      <c r="H64" s="18">
        <f t="shared" si="40"/>
        <v>7.7761</v>
      </c>
      <c r="I64" s="18">
        <f t="shared" si="41"/>
        <v>280.9261</v>
      </c>
      <c r="J64" s="18">
        <f t="shared" si="42"/>
        <v>0.0467438633563481</v>
      </c>
      <c r="K64" s="18">
        <f t="shared" si="43"/>
        <v>10.2321666666667</v>
      </c>
      <c r="L64" s="18">
        <f t="shared" si="44"/>
        <v>2.762685</v>
      </c>
      <c r="M64" s="13" t="s">
        <v>73</v>
      </c>
      <c r="N64" s="13"/>
      <c r="O64" s="18">
        <f t="shared" si="56"/>
        <v>8.61161431227854</v>
      </c>
      <c r="P64" s="18">
        <f t="shared" si="45"/>
        <v>0.40254012269072</v>
      </c>
      <c r="Q64" s="25">
        <f t="shared" si="46"/>
        <v>0.116736635580309</v>
      </c>
      <c r="R64" s="18">
        <f t="shared" si="47"/>
        <v>0.80117865</v>
      </c>
      <c r="S64" s="26">
        <f t="shared" si="48"/>
        <v>0.145706123821833</v>
      </c>
      <c r="T64" s="3">
        <v>0.27</v>
      </c>
      <c r="U64" s="27">
        <f t="shared" si="49"/>
        <v>0.0393406534318948</v>
      </c>
      <c r="V64" s="3">
        <v>180.9</v>
      </c>
      <c r="W64" s="28">
        <v>6</v>
      </c>
      <c r="X64" s="28">
        <v>3</v>
      </c>
      <c r="Y64" s="28">
        <v>0.3</v>
      </c>
      <c r="Z64" s="28">
        <v>6</v>
      </c>
      <c r="AA64" s="3">
        <v>30.2</v>
      </c>
      <c r="AB64" s="2">
        <f t="shared" si="50"/>
        <v>0.234043888961817</v>
      </c>
      <c r="AC64" s="30">
        <f t="shared" si="51"/>
        <v>10.2321666666667</v>
      </c>
      <c r="AD64" s="1">
        <f t="shared" si="52"/>
        <v>0.29</v>
      </c>
      <c r="AE64" s="31">
        <f t="shared" si="53"/>
        <v>269.201390509054</v>
      </c>
      <c r="AF64" s="1">
        <f t="shared" si="54"/>
        <v>6446770.50470961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</row>
    <row r="65" s="1" customFormat="1" spans="1:79">
      <c r="A65" s="13"/>
      <c r="B65" s="13"/>
      <c r="C65" s="16">
        <v>7</v>
      </c>
      <c r="D65" s="21">
        <v>14.9646774193548</v>
      </c>
      <c r="E65" s="20">
        <f t="shared" si="55"/>
        <v>7.7761</v>
      </c>
      <c r="F65" s="16" t="s">
        <v>73</v>
      </c>
      <c r="G65" s="13">
        <v>8</v>
      </c>
      <c r="H65" s="18">
        <f t="shared" si="40"/>
        <v>14.9646774193548</v>
      </c>
      <c r="I65" s="18">
        <f t="shared" si="41"/>
        <v>288.114677419355</v>
      </c>
      <c r="J65" s="18">
        <f t="shared" si="42"/>
        <v>0.110991568392829</v>
      </c>
      <c r="K65" s="18">
        <f t="shared" si="43"/>
        <v>10.2321666666667</v>
      </c>
      <c r="L65" s="18">
        <f t="shared" si="44"/>
        <v>2.762685</v>
      </c>
      <c r="M65" s="13" t="s">
        <v>73</v>
      </c>
      <c r="N65" s="13"/>
      <c r="O65" s="18">
        <f t="shared" si="56"/>
        <v>10.9717591895878</v>
      </c>
      <c r="P65" s="18">
        <f t="shared" si="45"/>
        <v>1.21777276048079</v>
      </c>
      <c r="Q65" s="25">
        <f t="shared" si="46"/>
        <v>0.353154100539428</v>
      </c>
      <c r="R65" s="18">
        <f t="shared" si="47"/>
        <v>0.80117865</v>
      </c>
      <c r="S65" s="26">
        <f t="shared" si="48"/>
        <v>0.440793199543483</v>
      </c>
      <c r="T65" s="3">
        <v>0.27</v>
      </c>
      <c r="U65" s="27">
        <f t="shared" si="49"/>
        <v>0.11901416387674</v>
      </c>
      <c r="V65" s="3">
        <v>220.1</v>
      </c>
      <c r="W65" s="28">
        <v>12.1</v>
      </c>
      <c r="X65" s="28">
        <v>4.5</v>
      </c>
      <c r="Y65" s="28">
        <v>1.5</v>
      </c>
      <c r="Z65" s="28">
        <v>6.8</v>
      </c>
      <c r="AA65" s="3">
        <v>30.2</v>
      </c>
      <c r="AB65" s="2">
        <f t="shared" si="50"/>
        <v>0.298324452041251</v>
      </c>
      <c r="AC65" s="30">
        <f t="shared" si="51"/>
        <v>10.2321666666667</v>
      </c>
      <c r="AD65" s="1">
        <f t="shared" si="52"/>
        <v>0.29</v>
      </c>
      <c r="AE65" s="31">
        <f t="shared" si="53"/>
        <v>269.201390509054</v>
      </c>
      <c r="AF65" s="1">
        <f t="shared" si="54"/>
        <v>8217387.28912915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</row>
    <row r="66" s="1" customFormat="1" spans="1:79">
      <c r="A66" s="13"/>
      <c r="B66" s="13"/>
      <c r="C66" s="16">
        <v>8</v>
      </c>
      <c r="D66" s="21">
        <v>15.5253870967742</v>
      </c>
      <c r="E66" s="20">
        <f t="shared" si="55"/>
        <v>14.9646774193548</v>
      </c>
      <c r="F66" s="16" t="s">
        <v>73</v>
      </c>
      <c r="G66" s="13">
        <v>9</v>
      </c>
      <c r="H66" s="18">
        <f t="shared" si="40"/>
        <v>15.5253870967742</v>
      </c>
      <c r="I66" s="18">
        <f t="shared" si="41"/>
        <v>288.675387096774</v>
      </c>
      <c r="J66" s="18">
        <f t="shared" si="42"/>
        <v>0.118521664322374</v>
      </c>
      <c r="K66" s="18">
        <f t="shared" si="43"/>
        <v>10.2321666666667</v>
      </c>
      <c r="L66" s="18">
        <f t="shared" si="44"/>
        <v>2.762685</v>
      </c>
      <c r="M66" s="13" t="s">
        <v>73</v>
      </c>
      <c r="N66" s="13"/>
      <c r="O66" s="18">
        <f t="shared" si="56"/>
        <v>12.516671429107</v>
      </c>
      <c r="P66" s="18">
        <f t="shared" si="45"/>
        <v>1.48349672955407</v>
      </c>
      <c r="Q66" s="25">
        <f t="shared" si="46"/>
        <v>0.430214051570681</v>
      </c>
      <c r="R66" s="18">
        <f t="shared" si="47"/>
        <v>0.80117865</v>
      </c>
      <c r="S66" s="26">
        <f t="shared" si="48"/>
        <v>0.536976430376273</v>
      </c>
      <c r="T66" s="3">
        <v>0.27</v>
      </c>
      <c r="U66" s="27">
        <f t="shared" si="49"/>
        <v>0.144983636201594</v>
      </c>
      <c r="V66" s="3">
        <v>180.9</v>
      </c>
      <c r="W66" s="28">
        <v>6</v>
      </c>
      <c r="X66" s="28">
        <v>3</v>
      </c>
      <c r="Y66" s="28">
        <v>0.3</v>
      </c>
      <c r="Z66" s="28">
        <v>6</v>
      </c>
      <c r="AA66" s="3">
        <v>30.2</v>
      </c>
      <c r="AB66" s="2">
        <f t="shared" si="50"/>
        <v>0.25457032051397</v>
      </c>
      <c r="AC66" s="30">
        <f t="shared" si="51"/>
        <v>10.2321666666667</v>
      </c>
      <c r="AD66" s="1">
        <f t="shared" si="52"/>
        <v>0.29</v>
      </c>
      <c r="AE66" s="31">
        <f t="shared" si="53"/>
        <v>269.201390509054</v>
      </c>
      <c r="AF66" s="1">
        <f t="shared" si="54"/>
        <v>7012173.83177083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</row>
    <row r="67" s="1" customFormat="1" spans="1:79">
      <c r="A67" s="13"/>
      <c r="B67" s="13"/>
      <c r="C67" s="16">
        <v>9</v>
      </c>
      <c r="D67" s="21">
        <v>12.8497</v>
      </c>
      <c r="E67" s="20">
        <f t="shared" si="55"/>
        <v>15.5253870967742</v>
      </c>
      <c r="F67" s="16" t="s">
        <v>73</v>
      </c>
      <c r="G67" s="13">
        <v>10</v>
      </c>
      <c r="H67" s="18">
        <f t="shared" si="40"/>
        <v>12.8497</v>
      </c>
      <c r="I67" s="18">
        <f t="shared" si="41"/>
        <v>285.9997</v>
      </c>
      <c r="J67" s="18">
        <f t="shared" si="42"/>
        <v>0.0864477568950523</v>
      </c>
      <c r="K67" s="18">
        <f t="shared" si="43"/>
        <v>10.2321666666667</v>
      </c>
      <c r="L67" s="18">
        <f t="shared" si="44"/>
        <v>2.762685</v>
      </c>
      <c r="M67" s="13" t="s">
        <v>73</v>
      </c>
      <c r="N67" s="13"/>
      <c r="O67" s="18">
        <f t="shared" si="56"/>
        <v>13.795859699553</v>
      </c>
      <c r="P67" s="18">
        <f t="shared" si="45"/>
        <v>1.1926211254652</v>
      </c>
      <c r="Q67" s="25">
        <f t="shared" si="46"/>
        <v>0.345860126384909</v>
      </c>
      <c r="R67" s="18">
        <f t="shared" si="47"/>
        <v>0.80117865</v>
      </c>
      <c r="S67" s="26">
        <f t="shared" si="48"/>
        <v>0.431689144967741</v>
      </c>
      <c r="T67" s="3">
        <v>0.27</v>
      </c>
      <c r="U67" s="27">
        <f t="shared" si="49"/>
        <v>0.11655606914129</v>
      </c>
      <c r="V67" s="3">
        <v>180.9</v>
      </c>
      <c r="W67" s="28">
        <v>6</v>
      </c>
      <c r="X67" s="28">
        <v>3</v>
      </c>
      <c r="Y67" s="28">
        <v>0.3</v>
      </c>
      <c r="Z67" s="28">
        <v>6</v>
      </c>
      <c r="AA67" s="3">
        <v>30.2</v>
      </c>
      <c r="AB67" s="2">
        <f t="shared" si="50"/>
        <v>0.249046844234153</v>
      </c>
      <c r="AC67" s="30">
        <f t="shared" si="51"/>
        <v>10.2321666666667</v>
      </c>
      <c r="AD67" s="1">
        <f t="shared" si="52"/>
        <v>0.29</v>
      </c>
      <c r="AE67" s="31">
        <f t="shared" si="53"/>
        <v>269.201390509054</v>
      </c>
      <c r="AF67" s="1">
        <f t="shared" si="54"/>
        <v>6860028.93227295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</row>
    <row r="68" s="1" customFormat="1" spans="1:79">
      <c r="A68" s="13"/>
      <c r="B68" s="13"/>
      <c r="C68" s="16">
        <v>10</v>
      </c>
      <c r="D68" s="21">
        <v>9.44883870967742</v>
      </c>
      <c r="E68" s="20">
        <f t="shared" si="55"/>
        <v>12.8497</v>
      </c>
      <c r="F68" s="16" t="s">
        <v>73</v>
      </c>
      <c r="G68" s="13">
        <v>11</v>
      </c>
      <c r="H68" s="18">
        <f t="shared" si="40"/>
        <v>9.44883870967742</v>
      </c>
      <c r="I68" s="18">
        <f t="shared" si="41"/>
        <v>282.598838709677</v>
      </c>
      <c r="J68" s="18">
        <f t="shared" si="42"/>
        <v>0.0573881394799782</v>
      </c>
      <c r="K68" s="18">
        <f t="shared" si="43"/>
        <v>10.2321666666667</v>
      </c>
      <c r="L68" s="18">
        <f t="shared" si="44"/>
        <v>2.762685</v>
      </c>
      <c r="M68" s="13" t="s">
        <v>75</v>
      </c>
      <c r="N68" s="18">
        <f>(O67-P67)*$C$22/100</f>
        <v>11.9730766453834</v>
      </c>
      <c r="O68" s="18">
        <f t="shared" si="56"/>
        <v>3.39284692870439</v>
      </c>
      <c r="P68" s="18">
        <f t="shared" si="45"/>
        <v>0.194709172778703</v>
      </c>
      <c r="Q68" s="25">
        <f t="shared" si="46"/>
        <v>0.0564656601058239</v>
      </c>
      <c r="R68" s="18">
        <f t="shared" si="47"/>
        <v>0.80117865</v>
      </c>
      <c r="S68" s="26">
        <f t="shared" si="48"/>
        <v>0.0704782386622808</v>
      </c>
      <c r="T68" s="3">
        <v>0.27</v>
      </c>
      <c r="U68" s="27">
        <f t="shared" si="49"/>
        <v>0.0190291244388158</v>
      </c>
      <c r="V68" s="3">
        <v>180.9</v>
      </c>
      <c r="W68" s="28">
        <v>6</v>
      </c>
      <c r="X68" s="28">
        <v>3</v>
      </c>
      <c r="Y68" s="28">
        <v>0.3</v>
      </c>
      <c r="Z68" s="28">
        <v>6</v>
      </c>
      <c r="AA68" s="3">
        <v>30.2</v>
      </c>
      <c r="AB68" s="2">
        <f t="shared" si="50"/>
        <v>0.230097358878462</v>
      </c>
      <c r="AC68" s="30">
        <f t="shared" si="51"/>
        <v>10.2321666666667</v>
      </c>
      <c r="AD68" s="1">
        <f t="shared" si="52"/>
        <v>0.29</v>
      </c>
      <c r="AE68" s="31">
        <f t="shared" si="53"/>
        <v>269.201390509054</v>
      </c>
      <c r="AF68" s="1">
        <f t="shared" si="54"/>
        <v>6338062.80099565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</row>
    <row r="69" s="1" customFormat="1" spans="1:79">
      <c r="A69" s="13"/>
      <c r="B69" s="13"/>
      <c r="C69" s="16">
        <v>11</v>
      </c>
      <c r="D69" s="21">
        <v>4.5538</v>
      </c>
      <c r="E69" s="20">
        <f t="shared" si="55"/>
        <v>9.44883870967742</v>
      </c>
      <c r="F69" s="16" t="s">
        <v>75</v>
      </c>
      <c r="G69" s="13">
        <v>12</v>
      </c>
      <c r="H69" s="18">
        <f t="shared" si="40"/>
        <v>4.5538</v>
      </c>
      <c r="I69" s="18">
        <f t="shared" si="41"/>
        <v>277.7038</v>
      </c>
      <c r="J69" s="18">
        <f t="shared" si="42"/>
        <v>0.0312654824908581</v>
      </c>
      <c r="K69" s="18">
        <f t="shared" si="43"/>
        <v>10.2321666666667</v>
      </c>
      <c r="L69" s="18">
        <f t="shared" si="44"/>
        <v>2.762685</v>
      </c>
      <c r="M69" s="13" t="s">
        <v>73</v>
      </c>
      <c r="N69" s="13"/>
      <c r="O69" s="18">
        <f t="shared" si="56"/>
        <v>5.96082275592568</v>
      </c>
      <c r="P69" s="18">
        <f t="shared" si="45"/>
        <v>0.186367999506503</v>
      </c>
      <c r="Q69" s="25">
        <f t="shared" si="46"/>
        <v>0.0540467198568859</v>
      </c>
      <c r="R69" s="18">
        <f t="shared" si="47"/>
        <v>0.80117865</v>
      </c>
      <c r="S69" s="26">
        <f t="shared" si="48"/>
        <v>0.0674590116160558</v>
      </c>
      <c r="T69" s="3">
        <v>0.27</v>
      </c>
      <c r="U69" s="27">
        <f t="shared" si="49"/>
        <v>0.0182139331363351</v>
      </c>
      <c r="V69" s="3">
        <v>180.9</v>
      </c>
      <c r="W69" s="28">
        <v>6</v>
      </c>
      <c r="X69" s="28">
        <v>3</v>
      </c>
      <c r="Y69" s="28">
        <v>0.3</v>
      </c>
      <c r="Z69" s="28">
        <v>6</v>
      </c>
      <c r="AA69" s="3">
        <v>30.2</v>
      </c>
      <c r="AB69" s="2">
        <f t="shared" si="50"/>
        <v>0.22993896720839</v>
      </c>
      <c r="AC69" s="30">
        <f t="shared" si="51"/>
        <v>10.2321666666667</v>
      </c>
      <c r="AD69" s="1">
        <f t="shared" si="52"/>
        <v>0.29</v>
      </c>
      <c r="AE69" s="31">
        <f t="shared" si="53"/>
        <v>269.201390509054</v>
      </c>
      <c r="AF69" s="1">
        <f t="shared" si="54"/>
        <v>6333699.88106922</v>
      </c>
      <c r="AG69" s="1">
        <f>SUM(AF58:AF69)</f>
        <v>78877334.0600411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</row>
    <row r="70" s="1" customFormat="1" spans="1:46">
      <c r="A70" s="13"/>
      <c r="B70" s="13"/>
      <c r="C70" s="16">
        <v>12</v>
      </c>
      <c r="D70" s="21">
        <v>1.10151612903226</v>
      </c>
      <c r="E70" s="20">
        <f t="shared" si="55"/>
        <v>4.5538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46">
      <c r="AT71" s="2"/>
    </row>
    <row r="72" s="1" customFormat="1" spans="19:46">
      <c r="S72" s="24" t="s">
        <v>43</v>
      </c>
      <c r="T72" s="24"/>
      <c r="U72" s="24"/>
      <c r="V72" s="24" t="s">
        <v>44</v>
      </c>
      <c r="W72" s="24"/>
      <c r="X72" s="24"/>
      <c r="Y72" s="24" t="s">
        <v>45</v>
      </c>
      <c r="Z72" s="24"/>
      <c r="AA72" s="24"/>
      <c r="AB72" s="24" t="s">
        <v>46</v>
      </c>
      <c r="AC72" s="24"/>
      <c r="AD72" s="24"/>
      <c r="AE72" s="24" t="s">
        <v>47</v>
      </c>
      <c r="AF72" s="24"/>
      <c r="AG72" s="24"/>
      <c r="AH72" s="24" t="s">
        <v>48</v>
      </c>
      <c r="AI72" s="24"/>
      <c r="AJ72" s="24"/>
      <c r="AK72" s="32" t="s">
        <v>78</v>
      </c>
      <c r="AL72" s="33"/>
      <c r="AM72" s="34"/>
      <c r="AN72" s="33" t="s">
        <v>79</v>
      </c>
      <c r="AO72" s="33"/>
      <c r="AP72" s="34"/>
      <c r="AQ72" s="24" t="s">
        <v>50</v>
      </c>
      <c r="AR72" s="24"/>
      <c r="AS72" s="24"/>
      <c r="AT72" s="2"/>
    </row>
    <row r="73" s="1" customFormat="1" spans="1:50">
      <c r="A73" s="15" t="s">
        <v>12</v>
      </c>
      <c r="B73" s="15"/>
      <c r="C73" s="16" t="s">
        <v>51</v>
      </c>
      <c r="D73" s="16" t="s">
        <v>52</v>
      </c>
      <c r="E73" s="16" t="s">
        <v>53</v>
      </c>
      <c r="F73" s="16" t="s">
        <v>54</v>
      </c>
      <c r="G73" s="13" t="s">
        <v>51</v>
      </c>
      <c r="H73" s="13" t="s">
        <v>53</v>
      </c>
      <c r="I73" s="13" t="s">
        <v>55</v>
      </c>
      <c r="J73" s="13" t="s">
        <v>56</v>
      </c>
      <c r="K73" s="23" t="s">
        <v>57</v>
      </c>
      <c r="L73" s="23" t="s">
        <v>58</v>
      </c>
      <c r="M73" s="13" t="s">
        <v>59</v>
      </c>
      <c r="N73" s="23" t="s">
        <v>60</v>
      </c>
      <c r="O73" s="13" t="s">
        <v>61</v>
      </c>
      <c r="P73" s="13" t="s">
        <v>62</v>
      </c>
      <c r="Q73" s="23" t="s">
        <v>63</v>
      </c>
      <c r="R73" s="23" t="s">
        <v>64</v>
      </c>
      <c r="S73" s="4" t="s">
        <v>65</v>
      </c>
      <c r="T73" s="3" t="s">
        <v>66</v>
      </c>
      <c r="U73" s="3"/>
      <c r="V73" s="4" t="s">
        <v>65</v>
      </c>
      <c r="W73" s="3" t="s">
        <v>66</v>
      </c>
      <c r="X73" s="3"/>
      <c r="Y73" s="4" t="s">
        <v>65</v>
      </c>
      <c r="Z73" s="3" t="s">
        <v>66</v>
      </c>
      <c r="AA73" s="3"/>
      <c r="AB73" s="4" t="s">
        <v>65</v>
      </c>
      <c r="AC73" s="3" t="s">
        <v>66</v>
      </c>
      <c r="AD73" s="3"/>
      <c r="AE73" s="4" t="s">
        <v>65</v>
      </c>
      <c r="AF73" s="3" t="s">
        <v>66</v>
      </c>
      <c r="AG73" s="3"/>
      <c r="AH73" s="4" t="s">
        <v>65</v>
      </c>
      <c r="AI73" s="3" t="s">
        <v>66</v>
      </c>
      <c r="AJ73" s="3"/>
      <c r="AK73" s="4" t="s">
        <v>65</v>
      </c>
      <c r="AL73" s="3" t="s">
        <v>66</v>
      </c>
      <c r="AM73" s="3"/>
      <c r="AN73" s="4" t="s">
        <v>65</v>
      </c>
      <c r="AO73" s="3" t="s">
        <v>66</v>
      </c>
      <c r="AP73" s="3"/>
      <c r="AQ73" s="35" t="s">
        <v>65</v>
      </c>
      <c r="AR73" s="35" t="s">
        <v>66</v>
      </c>
      <c r="AS73" s="35"/>
      <c r="AT73" s="2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-9</v>
      </c>
      <c r="E74" s="16"/>
      <c r="F74" s="16"/>
      <c r="G74" s="13">
        <v>1</v>
      </c>
      <c r="H74" s="18">
        <f t="shared" ref="H74:H85" si="57">E75</f>
        <v>-9</v>
      </c>
      <c r="I74" s="18">
        <f t="shared" ref="I74:I85" si="58">H74+273.15</f>
        <v>264.15</v>
      </c>
      <c r="J74" s="18">
        <f t="shared" ref="J74:J85" si="59">EXP(($C$16*(I74-$C$14))/($C$17*I74*$C$14))</f>
        <v>0.0051730365778654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0.002696290125115</v>
      </c>
      <c r="Q74" s="25">
        <f t="shared" ref="Q74:Q85" si="63">P74*$B$76</f>
        <v>0.000701035432529901</v>
      </c>
      <c r="R74" s="18">
        <f t="shared" ref="R74:R85" si="64">L74*$B$76</f>
        <v>0.1355172</v>
      </c>
      <c r="S74" s="26">
        <f t="shared" ref="S74:S85" si="65">Q74/R74</f>
        <v>0.0051730365778654</v>
      </c>
      <c r="T74" s="3">
        <v>0.01</v>
      </c>
      <c r="U74" s="27">
        <f t="shared" ref="U74:U85" si="66">S74*T74</f>
        <v>5.1730365778654e-5</v>
      </c>
      <c r="V74" s="26"/>
      <c r="W74" s="3"/>
      <c r="X74" s="3"/>
      <c r="Y74" s="29"/>
      <c r="Z74" s="3"/>
      <c r="AA74" s="28"/>
      <c r="AB74" s="3"/>
      <c r="AC74" s="3"/>
      <c r="AD74" s="28"/>
      <c r="AE74" s="26">
        <v>0.001</v>
      </c>
      <c r="AF74" s="3">
        <v>0.49</v>
      </c>
      <c r="AG74" s="27">
        <f t="shared" ref="AG74:AG85" si="67">AF74*AE74</f>
        <v>0.00049</v>
      </c>
      <c r="AH74" s="36"/>
      <c r="AI74" s="3"/>
      <c r="AJ74" s="27"/>
      <c r="AK74" s="37"/>
      <c r="AL74" s="28"/>
      <c r="AM74" s="28"/>
      <c r="AN74" s="37"/>
      <c r="AO74" s="28"/>
      <c r="AP74" s="27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0.00554173036577865</v>
      </c>
      <c r="AU74" s="30">
        <f t="shared" ref="AU74:AU85" si="70">$B$74/12</f>
        <v>52.122</v>
      </c>
      <c r="AV74" s="1">
        <f t="shared" ref="AV74:AV85" si="71">$B$76</f>
        <v>0.26</v>
      </c>
      <c r="AW74" s="2">
        <f>$E$8/12</f>
        <v>1.52210682829153</v>
      </c>
      <c r="AX74" s="1">
        <f t="shared" ref="AX74:AX85" si="72">AW74*10000*AV74*0.67*AU74*AT74</f>
        <v>765.878270804271</v>
      </c>
    </row>
    <row r="75" s="1" customFormat="1" spans="1:50">
      <c r="A75" s="13" t="s">
        <v>74</v>
      </c>
      <c r="B75" s="13">
        <v>1</v>
      </c>
      <c r="C75" s="16">
        <v>1</v>
      </c>
      <c r="D75" s="19">
        <v>-2.87774193548387</v>
      </c>
      <c r="E75" s="20">
        <f t="shared" ref="E75:E86" si="73">D74</f>
        <v>-9</v>
      </c>
      <c r="F75" s="16" t="s">
        <v>73</v>
      </c>
      <c r="G75" s="13">
        <v>2</v>
      </c>
      <c r="H75" s="18">
        <f t="shared" si="57"/>
        <v>-2.87774193548387</v>
      </c>
      <c r="I75" s="18">
        <f t="shared" si="58"/>
        <v>270.272258064516</v>
      </c>
      <c r="J75" s="18">
        <f t="shared" si="59"/>
        <v>0.0119226314615767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4">L75+O74-P74-N75</f>
        <v>1.03974370987488</v>
      </c>
      <c r="P75" s="18">
        <f t="shared" si="62"/>
        <v>0.0123964810673308</v>
      </c>
      <c r="Q75" s="25">
        <f t="shared" si="63"/>
        <v>0.003223085077506</v>
      </c>
      <c r="R75" s="18">
        <f t="shared" si="64"/>
        <v>0.1355172</v>
      </c>
      <c r="S75" s="26">
        <f t="shared" si="65"/>
        <v>0.0237835867144983</v>
      </c>
      <c r="T75" s="3">
        <v>0.01</v>
      </c>
      <c r="U75" s="27">
        <f t="shared" si="66"/>
        <v>0.000237835867144983</v>
      </c>
      <c r="V75" s="26"/>
      <c r="W75" s="3"/>
      <c r="X75" s="3"/>
      <c r="Y75" s="29"/>
      <c r="Z75" s="3"/>
      <c r="AA75" s="28"/>
      <c r="AB75" s="3"/>
      <c r="AC75" s="3"/>
      <c r="AD75" s="28"/>
      <c r="AE75" s="26">
        <v>0.001</v>
      </c>
      <c r="AF75" s="3">
        <v>0.49</v>
      </c>
      <c r="AG75" s="27">
        <f t="shared" si="67"/>
        <v>0.00049</v>
      </c>
      <c r="AH75" s="36"/>
      <c r="AI75" s="3"/>
      <c r="AJ75" s="27"/>
      <c r="AK75" s="37"/>
      <c r="AL75" s="28"/>
      <c r="AM75" s="28"/>
      <c r="AN75" s="37"/>
      <c r="AO75" s="28"/>
      <c r="AP75" s="27"/>
      <c r="AQ75" s="3">
        <v>0.01</v>
      </c>
      <c r="AR75" s="3">
        <v>0.5</v>
      </c>
      <c r="AS75" s="3">
        <f t="shared" si="68"/>
        <v>0.005</v>
      </c>
      <c r="AT75" s="2">
        <f t="shared" si="69"/>
        <v>0.00572783586714498</v>
      </c>
      <c r="AU75" s="30">
        <f t="shared" si="70"/>
        <v>52.122</v>
      </c>
      <c r="AV75" s="1">
        <f t="shared" si="71"/>
        <v>0.26</v>
      </c>
      <c r="AW75" s="2">
        <f t="shared" ref="AW75:AW85" si="75">$E$8/12</f>
        <v>1.52210682829153</v>
      </c>
      <c r="AX75" s="1">
        <f t="shared" si="72"/>
        <v>791.598425009857</v>
      </c>
    </row>
    <row r="76" s="1" customFormat="1" spans="1:50">
      <c r="A76" s="13" t="s">
        <v>36</v>
      </c>
      <c r="B76" s="13">
        <f>H8</f>
        <v>0.26</v>
      </c>
      <c r="C76" s="16">
        <v>2</v>
      </c>
      <c r="D76" s="21">
        <v>-4.64782142857143</v>
      </c>
      <c r="E76" s="20">
        <f t="shared" si="73"/>
        <v>-2.87774193548387</v>
      </c>
      <c r="F76" s="16" t="s">
        <v>73</v>
      </c>
      <c r="G76" s="13">
        <v>3</v>
      </c>
      <c r="H76" s="18">
        <f t="shared" si="57"/>
        <v>-4.64782142857143</v>
      </c>
      <c r="I76" s="18">
        <f t="shared" si="58"/>
        <v>268.502178571429</v>
      </c>
      <c r="J76" s="18">
        <f t="shared" si="59"/>
        <v>0.0094021725342611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4"/>
        <v>1.54856722880755</v>
      </c>
      <c r="P76" s="18">
        <f t="shared" si="62"/>
        <v>0.0145598962661512</v>
      </c>
      <c r="Q76" s="25">
        <f t="shared" si="63"/>
        <v>0.00378557302919931</v>
      </c>
      <c r="R76" s="18">
        <f t="shared" si="64"/>
        <v>0.1355172</v>
      </c>
      <c r="S76" s="26">
        <f t="shared" si="65"/>
        <v>0.0279342624345789</v>
      </c>
      <c r="T76" s="3">
        <v>0.01</v>
      </c>
      <c r="U76" s="27">
        <f t="shared" si="66"/>
        <v>0.000279342624345789</v>
      </c>
      <c r="V76" s="26"/>
      <c r="W76" s="3"/>
      <c r="X76" s="3"/>
      <c r="Y76" s="29"/>
      <c r="Z76" s="3"/>
      <c r="AA76" s="28"/>
      <c r="AB76" s="3"/>
      <c r="AC76" s="3"/>
      <c r="AD76" s="28"/>
      <c r="AE76" s="26">
        <v>0.001</v>
      </c>
      <c r="AF76" s="3">
        <v>0.49</v>
      </c>
      <c r="AG76" s="27">
        <f t="shared" si="67"/>
        <v>0.00049</v>
      </c>
      <c r="AH76" s="36"/>
      <c r="AI76" s="3"/>
      <c r="AJ76" s="27"/>
      <c r="AK76" s="37"/>
      <c r="AL76" s="28"/>
      <c r="AM76" s="28"/>
      <c r="AN76" s="37"/>
      <c r="AO76" s="28"/>
      <c r="AP76" s="27"/>
      <c r="AQ76" s="3">
        <v>0.01</v>
      </c>
      <c r="AR76" s="3">
        <v>0.5</v>
      </c>
      <c r="AS76" s="3">
        <f t="shared" si="68"/>
        <v>0.005</v>
      </c>
      <c r="AT76" s="2">
        <f t="shared" si="69"/>
        <v>0.00576934262434579</v>
      </c>
      <c r="AU76" s="30">
        <f t="shared" si="70"/>
        <v>52.122</v>
      </c>
      <c r="AV76" s="1">
        <f t="shared" si="71"/>
        <v>0.26</v>
      </c>
      <c r="AW76" s="2">
        <f t="shared" si="75"/>
        <v>1.52210682829153</v>
      </c>
      <c r="AX76" s="1">
        <f t="shared" si="72"/>
        <v>797.334742248955</v>
      </c>
    </row>
    <row r="77" s="1" customFormat="1" spans="1:50">
      <c r="A77" s="13"/>
      <c r="B77" s="13"/>
      <c r="C77" s="16">
        <v>3</v>
      </c>
      <c r="D77" s="21">
        <v>-4.20425806451613</v>
      </c>
      <c r="E77" s="20">
        <f t="shared" si="73"/>
        <v>-4.64782142857143</v>
      </c>
      <c r="F77" s="16" t="s">
        <v>73</v>
      </c>
      <c r="G77" s="13">
        <v>4</v>
      </c>
      <c r="H77" s="18">
        <f t="shared" si="57"/>
        <v>-4.20425806451613</v>
      </c>
      <c r="I77" s="18">
        <f t="shared" si="58"/>
        <v>268.945741935484</v>
      </c>
      <c r="J77" s="18">
        <f t="shared" si="59"/>
        <v>0.00998165329435476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4"/>
        <v>2.0552273325414</v>
      </c>
      <c r="P77" s="18">
        <f t="shared" si="62"/>
        <v>0.0205145666745098</v>
      </c>
      <c r="Q77" s="25">
        <f t="shared" si="63"/>
        <v>0.00533378733537256</v>
      </c>
      <c r="R77" s="18">
        <f t="shared" si="64"/>
        <v>0.1355172</v>
      </c>
      <c r="S77" s="26">
        <f t="shared" si="65"/>
        <v>0.0393587480804839</v>
      </c>
      <c r="T77" s="3">
        <v>0.01</v>
      </c>
      <c r="U77" s="27">
        <f t="shared" si="66"/>
        <v>0.000393587480804839</v>
      </c>
      <c r="V77" s="26"/>
      <c r="W77" s="3"/>
      <c r="X77" s="3"/>
      <c r="Y77" s="29"/>
      <c r="Z77" s="3"/>
      <c r="AA77" s="28"/>
      <c r="AB77" s="3"/>
      <c r="AC77" s="3"/>
      <c r="AD77" s="28"/>
      <c r="AE77" s="26">
        <v>0.001</v>
      </c>
      <c r="AF77" s="3">
        <v>0.49</v>
      </c>
      <c r="AG77" s="27">
        <f t="shared" si="67"/>
        <v>0.00049</v>
      </c>
      <c r="AH77" s="36"/>
      <c r="AI77" s="3"/>
      <c r="AJ77" s="27"/>
      <c r="AK77" s="37"/>
      <c r="AL77" s="28"/>
      <c r="AM77" s="28"/>
      <c r="AN77" s="37"/>
      <c r="AO77" s="28"/>
      <c r="AP77" s="27"/>
      <c r="AQ77" s="3">
        <v>0.01</v>
      </c>
      <c r="AR77" s="3">
        <v>0.5</v>
      </c>
      <c r="AS77" s="3">
        <f t="shared" si="68"/>
        <v>0.005</v>
      </c>
      <c r="AT77" s="2">
        <f t="shared" si="69"/>
        <v>0.00588358748080484</v>
      </c>
      <c r="AU77" s="30">
        <f t="shared" si="70"/>
        <v>52.122</v>
      </c>
      <c r="AV77" s="1">
        <f t="shared" si="71"/>
        <v>0.26</v>
      </c>
      <c r="AW77" s="2">
        <f t="shared" si="75"/>
        <v>1.52210682829153</v>
      </c>
      <c r="AX77" s="1">
        <f t="shared" si="72"/>
        <v>813.123610948424</v>
      </c>
    </row>
    <row r="78" s="1" customFormat="1" spans="1:50">
      <c r="A78" s="13"/>
      <c r="B78" s="13"/>
      <c r="C78" s="16">
        <v>4</v>
      </c>
      <c r="D78" s="21">
        <v>0.481333333333333</v>
      </c>
      <c r="E78" s="20">
        <f t="shared" si="73"/>
        <v>-4.20425806451613</v>
      </c>
      <c r="F78" s="16" t="s">
        <v>73</v>
      </c>
      <c r="G78" s="13">
        <v>5</v>
      </c>
      <c r="H78" s="18">
        <f t="shared" si="57"/>
        <v>0.481333333333333</v>
      </c>
      <c r="I78" s="18">
        <f t="shared" si="58"/>
        <v>273.631333333333</v>
      </c>
      <c r="J78" s="18">
        <f t="shared" si="59"/>
        <v>0.0185540624628714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1.93297712757355</v>
      </c>
      <c r="O78" s="18">
        <f t="shared" si="74"/>
        <v>0.622955638293345</v>
      </c>
      <c r="P78" s="18">
        <f t="shared" si="62"/>
        <v>0.0115583578244926</v>
      </c>
      <c r="Q78" s="25">
        <f t="shared" si="63"/>
        <v>0.00300517303436809</v>
      </c>
      <c r="R78" s="18">
        <f t="shared" si="64"/>
        <v>0.1355172</v>
      </c>
      <c r="S78" s="26">
        <f t="shared" si="65"/>
        <v>0.0221755838695611</v>
      </c>
      <c r="T78" s="3">
        <v>0.01</v>
      </c>
      <c r="U78" s="27">
        <f t="shared" si="66"/>
        <v>0.000221755838695611</v>
      </c>
      <c r="V78" s="26"/>
      <c r="W78" s="3"/>
      <c r="X78" s="3"/>
      <c r="Y78" s="29"/>
      <c r="Z78" s="3"/>
      <c r="AA78" s="28"/>
      <c r="AB78" s="3"/>
      <c r="AC78" s="3"/>
      <c r="AD78" s="28"/>
      <c r="AE78" s="26">
        <v>0.005</v>
      </c>
      <c r="AF78" s="3">
        <v>0.49</v>
      </c>
      <c r="AG78" s="27">
        <f t="shared" si="67"/>
        <v>0.00245</v>
      </c>
      <c r="AH78" s="36"/>
      <c r="AI78" s="3"/>
      <c r="AJ78" s="27"/>
      <c r="AK78" s="37"/>
      <c r="AL78" s="28"/>
      <c r="AM78" s="28"/>
      <c r="AN78" s="37"/>
      <c r="AO78" s="28"/>
      <c r="AP78" s="27"/>
      <c r="AQ78" s="3">
        <v>0.015</v>
      </c>
      <c r="AR78" s="3">
        <v>0.5</v>
      </c>
      <c r="AS78" s="3">
        <f t="shared" si="68"/>
        <v>0.0075</v>
      </c>
      <c r="AT78" s="2">
        <f t="shared" si="69"/>
        <v>0.0101717558386956</v>
      </c>
      <c r="AU78" s="30">
        <f t="shared" si="70"/>
        <v>52.122</v>
      </c>
      <c r="AV78" s="1">
        <f t="shared" si="71"/>
        <v>0.26</v>
      </c>
      <c r="AW78" s="2">
        <f t="shared" si="75"/>
        <v>1.52210682829153</v>
      </c>
      <c r="AX78" s="1">
        <f t="shared" si="72"/>
        <v>1405.75709364901</v>
      </c>
    </row>
    <row r="79" s="1" customFormat="1" spans="1:50">
      <c r="A79" s="13"/>
      <c r="B79" s="13"/>
      <c r="C79" s="16">
        <v>5</v>
      </c>
      <c r="D79" s="21">
        <v>3.01654838709678</v>
      </c>
      <c r="E79" s="20">
        <f t="shared" si="73"/>
        <v>0.481333333333333</v>
      </c>
      <c r="F79" s="16" t="s">
        <v>75</v>
      </c>
      <c r="G79" s="13">
        <v>6</v>
      </c>
      <c r="H79" s="18">
        <f t="shared" si="57"/>
        <v>3.01654838709678</v>
      </c>
      <c r="I79" s="18">
        <f t="shared" si="58"/>
        <v>276.166548387097</v>
      </c>
      <c r="J79" s="18">
        <f t="shared" si="59"/>
        <v>0.0257220100010551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4"/>
        <v>1.13261728046885</v>
      </c>
      <c r="P79" s="18">
        <f t="shared" si="62"/>
        <v>0.0291331930155876</v>
      </c>
      <c r="Q79" s="25">
        <f t="shared" si="63"/>
        <v>0.00757463018405279</v>
      </c>
      <c r="R79" s="18">
        <f t="shared" si="64"/>
        <v>0.1355172</v>
      </c>
      <c r="S79" s="26">
        <f t="shared" si="65"/>
        <v>0.0558942347100795</v>
      </c>
      <c r="T79" s="3">
        <v>0.01</v>
      </c>
      <c r="U79" s="27">
        <f t="shared" si="66"/>
        <v>0.000558942347100795</v>
      </c>
      <c r="V79" s="26"/>
      <c r="W79" s="3"/>
      <c r="X79" s="3"/>
      <c r="Y79" s="29"/>
      <c r="Z79" s="3"/>
      <c r="AA79" s="28"/>
      <c r="AB79" s="3"/>
      <c r="AC79" s="3"/>
      <c r="AD79" s="28"/>
      <c r="AE79" s="26">
        <v>0.005</v>
      </c>
      <c r="AF79" s="3">
        <v>0.49</v>
      </c>
      <c r="AG79" s="27">
        <f t="shared" si="67"/>
        <v>0.00245</v>
      </c>
      <c r="AH79" s="36"/>
      <c r="AI79" s="3"/>
      <c r="AJ79" s="27"/>
      <c r="AK79" s="37"/>
      <c r="AL79" s="28"/>
      <c r="AM79" s="28"/>
      <c r="AN79" s="37"/>
      <c r="AO79" s="28"/>
      <c r="AP79" s="27"/>
      <c r="AQ79" s="3">
        <v>0.015</v>
      </c>
      <c r="AR79" s="3">
        <v>0.5</v>
      </c>
      <c r="AS79" s="3">
        <f t="shared" si="68"/>
        <v>0.0075</v>
      </c>
      <c r="AT79" s="2">
        <f t="shared" si="69"/>
        <v>0.0105089423471008</v>
      </c>
      <c r="AU79" s="30">
        <f t="shared" si="70"/>
        <v>52.122</v>
      </c>
      <c r="AV79" s="1">
        <f t="shared" si="71"/>
        <v>0.26</v>
      </c>
      <c r="AW79" s="2">
        <f t="shared" si="75"/>
        <v>1.52210682829153</v>
      </c>
      <c r="AX79" s="1">
        <f t="shared" si="72"/>
        <v>1452.35694657411</v>
      </c>
    </row>
    <row r="80" s="1" customFormat="1" spans="1:50">
      <c r="A80" s="13"/>
      <c r="B80" s="13"/>
      <c r="C80" s="16">
        <v>6</v>
      </c>
      <c r="D80" s="21">
        <v>7.7761</v>
      </c>
      <c r="E80" s="20">
        <f t="shared" si="73"/>
        <v>3.01654838709678</v>
      </c>
      <c r="F80" s="16" t="s">
        <v>73</v>
      </c>
      <c r="G80" s="13">
        <v>7</v>
      </c>
      <c r="H80" s="18">
        <f t="shared" si="57"/>
        <v>7.7761</v>
      </c>
      <c r="I80" s="18">
        <f t="shared" si="58"/>
        <v>280.9261</v>
      </c>
      <c r="J80" s="18">
        <f t="shared" si="59"/>
        <v>0.0467438633563481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4"/>
        <v>1.62470408745326</v>
      </c>
      <c r="P80" s="18">
        <f t="shared" si="62"/>
        <v>0.0759449458584156</v>
      </c>
      <c r="Q80" s="25">
        <f t="shared" si="63"/>
        <v>0.0197456859231881</v>
      </c>
      <c r="R80" s="18">
        <f t="shared" si="64"/>
        <v>0.1355172</v>
      </c>
      <c r="S80" s="26">
        <f t="shared" si="65"/>
        <v>0.145706123821833</v>
      </c>
      <c r="T80" s="3">
        <v>0.01</v>
      </c>
      <c r="U80" s="27">
        <f t="shared" si="66"/>
        <v>0.00145706123821833</v>
      </c>
      <c r="V80" s="26"/>
      <c r="W80" s="3"/>
      <c r="X80" s="3"/>
      <c r="Y80" s="29"/>
      <c r="Z80" s="3"/>
      <c r="AA80" s="28"/>
      <c r="AB80" s="3"/>
      <c r="AC80" s="3"/>
      <c r="AD80" s="28"/>
      <c r="AE80" s="26">
        <v>0.005</v>
      </c>
      <c r="AF80" s="3">
        <v>0.49</v>
      </c>
      <c r="AG80" s="27">
        <f t="shared" si="67"/>
        <v>0.00245</v>
      </c>
      <c r="AH80" s="36"/>
      <c r="AI80" s="3"/>
      <c r="AJ80" s="27"/>
      <c r="AK80" s="37"/>
      <c r="AL80" s="28"/>
      <c r="AM80" s="28"/>
      <c r="AN80" s="37"/>
      <c r="AO80" s="28"/>
      <c r="AP80" s="27"/>
      <c r="AQ80" s="3">
        <v>0.015</v>
      </c>
      <c r="AR80" s="3">
        <v>0.5</v>
      </c>
      <c r="AS80" s="3">
        <f t="shared" si="68"/>
        <v>0.0075</v>
      </c>
      <c r="AT80" s="2">
        <f t="shared" si="69"/>
        <v>0.0114070612382183</v>
      </c>
      <c r="AU80" s="30">
        <f t="shared" si="70"/>
        <v>52.122</v>
      </c>
      <c r="AV80" s="1">
        <f t="shared" si="71"/>
        <v>0.26</v>
      </c>
      <c r="AW80" s="2">
        <f t="shared" si="75"/>
        <v>1.52210682829153</v>
      </c>
      <c r="AX80" s="1">
        <f t="shared" si="72"/>
        <v>1576.47878179608</v>
      </c>
    </row>
    <row r="81" s="1" customFormat="1" spans="1:50">
      <c r="A81" s="13"/>
      <c r="B81" s="13"/>
      <c r="C81" s="16">
        <v>7</v>
      </c>
      <c r="D81" s="21">
        <v>14.9646774193548</v>
      </c>
      <c r="E81" s="20">
        <f t="shared" si="73"/>
        <v>7.7761</v>
      </c>
      <c r="F81" s="16" t="s">
        <v>73</v>
      </c>
      <c r="G81" s="13">
        <v>8</v>
      </c>
      <c r="H81" s="18">
        <f t="shared" si="57"/>
        <v>14.9646774193548</v>
      </c>
      <c r="I81" s="18">
        <f t="shared" si="58"/>
        <v>288.114677419355</v>
      </c>
      <c r="J81" s="18">
        <f t="shared" si="59"/>
        <v>0.110991568392829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4"/>
        <v>2.06997914159485</v>
      </c>
      <c r="P81" s="18">
        <f t="shared" si="62"/>
        <v>0.229750231466054</v>
      </c>
      <c r="Q81" s="25">
        <f t="shared" si="63"/>
        <v>0.0597350601811741</v>
      </c>
      <c r="R81" s="18">
        <f t="shared" si="64"/>
        <v>0.1355172</v>
      </c>
      <c r="S81" s="26">
        <f t="shared" si="65"/>
        <v>0.440793199543483</v>
      </c>
      <c r="T81" s="3">
        <v>0.01</v>
      </c>
      <c r="U81" s="27">
        <f t="shared" si="66"/>
        <v>0.00440793199543483</v>
      </c>
      <c r="V81" s="26"/>
      <c r="W81" s="3"/>
      <c r="X81" s="3"/>
      <c r="Y81" s="29"/>
      <c r="Z81" s="3"/>
      <c r="AA81" s="28"/>
      <c r="AB81" s="3"/>
      <c r="AC81" s="3"/>
      <c r="AD81" s="28"/>
      <c r="AE81" s="26">
        <v>0.005</v>
      </c>
      <c r="AF81" s="3">
        <v>0.49</v>
      </c>
      <c r="AG81" s="27">
        <f t="shared" si="67"/>
        <v>0.00245</v>
      </c>
      <c r="AH81" s="36"/>
      <c r="AI81" s="3"/>
      <c r="AJ81" s="27"/>
      <c r="AK81" s="37"/>
      <c r="AL81" s="28"/>
      <c r="AM81" s="28"/>
      <c r="AN81" s="37"/>
      <c r="AO81" s="28"/>
      <c r="AP81" s="27"/>
      <c r="AQ81" s="3">
        <v>0.015</v>
      </c>
      <c r="AR81" s="3">
        <v>0.5</v>
      </c>
      <c r="AS81" s="3">
        <f t="shared" si="68"/>
        <v>0.0075</v>
      </c>
      <c r="AT81" s="2">
        <f t="shared" si="69"/>
        <v>0.0143579319954348</v>
      </c>
      <c r="AU81" s="30">
        <f t="shared" si="70"/>
        <v>52.122</v>
      </c>
      <c r="AV81" s="1">
        <f t="shared" si="71"/>
        <v>0.26</v>
      </c>
      <c r="AW81" s="2">
        <f t="shared" si="75"/>
        <v>1.52210682829153</v>
      </c>
      <c r="AX81" s="1">
        <f t="shared" si="72"/>
        <v>1984.29504923123</v>
      </c>
    </row>
    <row r="82" s="1" customFormat="1" spans="1:50">
      <c r="A82" s="13"/>
      <c r="B82" s="13"/>
      <c r="C82" s="16">
        <v>8</v>
      </c>
      <c r="D82" s="21">
        <v>15.5253870967742</v>
      </c>
      <c r="E82" s="20">
        <f t="shared" si="73"/>
        <v>14.9646774193548</v>
      </c>
      <c r="F82" s="16" t="s">
        <v>73</v>
      </c>
      <c r="G82" s="13">
        <v>9</v>
      </c>
      <c r="H82" s="18">
        <f t="shared" si="57"/>
        <v>15.5253870967742</v>
      </c>
      <c r="I82" s="18">
        <f t="shared" si="58"/>
        <v>288.675387096774</v>
      </c>
      <c r="J82" s="18">
        <f t="shared" si="59"/>
        <v>0.118521664322374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4"/>
        <v>2.36144891012879</v>
      </c>
      <c r="P82" s="18">
        <f t="shared" si="62"/>
        <v>0.279882855040721</v>
      </c>
      <c r="Q82" s="25">
        <f t="shared" si="63"/>
        <v>0.0727695423105875</v>
      </c>
      <c r="R82" s="18">
        <f t="shared" si="64"/>
        <v>0.1355172</v>
      </c>
      <c r="S82" s="26">
        <f t="shared" si="65"/>
        <v>0.536976430376273</v>
      </c>
      <c r="T82" s="3">
        <v>0.01</v>
      </c>
      <c r="U82" s="27">
        <f t="shared" si="66"/>
        <v>0.00536976430376273</v>
      </c>
      <c r="V82" s="26"/>
      <c r="W82" s="3"/>
      <c r="X82" s="3"/>
      <c r="Y82" s="29"/>
      <c r="Z82" s="3"/>
      <c r="AA82" s="28"/>
      <c r="AB82" s="3"/>
      <c r="AC82" s="3"/>
      <c r="AD82" s="28"/>
      <c r="AE82" s="26">
        <v>0.005</v>
      </c>
      <c r="AF82" s="3">
        <v>0.49</v>
      </c>
      <c r="AG82" s="27">
        <f t="shared" si="67"/>
        <v>0.00245</v>
      </c>
      <c r="AH82" s="36"/>
      <c r="AI82" s="3"/>
      <c r="AJ82" s="27"/>
      <c r="AK82" s="37"/>
      <c r="AL82" s="28"/>
      <c r="AM82" s="28"/>
      <c r="AN82" s="37"/>
      <c r="AO82" s="28"/>
      <c r="AP82" s="27"/>
      <c r="AQ82" s="3">
        <v>0.015</v>
      </c>
      <c r="AR82" s="3">
        <v>0.5</v>
      </c>
      <c r="AS82" s="3">
        <f t="shared" si="68"/>
        <v>0.0075</v>
      </c>
      <c r="AT82" s="2">
        <f t="shared" si="69"/>
        <v>0.0153197643037627</v>
      </c>
      <c r="AU82" s="30">
        <f t="shared" si="70"/>
        <v>52.122</v>
      </c>
      <c r="AV82" s="1">
        <f t="shared" si="71"/>
        <v>0.26</v>
      </c>
      <c r="AW82" s="2">
        <f t="shared" si="75"/>
        <v>1.52210682829153</v>
      </c>
      <c r="AX82" s="1">
        <f t="shared" si="72"/>
        <v>2117.22220672247</v>
      </c>
    </row>
    <row r="83" s="1" customFormat="1" spans="1:50">
      <c r="A83" s="13"/>
      <c r="B83" s="13"/>
      <c r="C83" s="16">
        <v>9</v>
      </c>
      <c r="D83" s="21">
        <v>12.8497</v>
      </c>
      <c r="E83" s="20">
        <f t="shared" si="73"/>
        <v>15.5253870967742</v>
      </c>
      <c r="F83" s="16" t="s">
        <v>73</v>
      </c>
      <c r="G83" s="13">
        <v>10</v>
      </c>
      <c r="H83" s="18">
        <f t="shared" si="57"/>
        <v>12.8497</v>
      </c>
      <c r="I83" s="18">
        <f t="shared" si="58"/>
        <v>285.9997</v>
      </c>
      <c r="J83" s="18">
        <f t="shared" si="59"/>
        <v>0.0864477568950523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4"/>
        <v>2.60278605508807</v>
      </c>
      <c r="P83" s="18">
        <f t="shared" si="62"/>
        <v>0.225005016140086</v>
      </c>
      <c r="Q83" s="25">
        <f t="shared" si="63"/>
        <v>0.0585013041964224</v>
      </c>
      <c r="R83" s="18">
        <f t="shared" si="64"/>
        <v>0.1355172</v>
      </c>
      <c r="S83" s="26">
        <f t="shared" si="65"/>
        <v>0.431689144967741</v>
      </c>
      <c r="T83" s="3">
        <v>0.01</v>
      </c>
      <c r="U83" s="27">
        <f t="shared" si="66"/>
        <v>0.00431689144967741</v>
      </c>
      <c r="V83" s="26"/>
      <c r="W83" s="3"/>
      <c r="X83" s="3"/>
      <c r="Y83" s="29"/>
      <c r="Z83" s="3"/>
      <c r="AA83" s="28"/>
      <c r="AB83" s="3"/>
      <c r="AC83" s="3"/>
      <c r="AD83" s="28"/>
      <c r="AE83" s="26">
        <v>0.005</v>
      </c>
      <c r="AF83" s="3">
        <v>0.49</v>
      </c>
      <c r="AG83" s="27">
        <f t="shared" si="67"/>
        <v>0.00245</v>
      </c>
      <c r="AH83" s="36"/>
      <c r="AI83" s="3"/>
      <c r="AJ83" s="27"/>
      <c r="AK83" s="37"/>
      <c r="AL83" s="28"/>
      <c r="AM83" s="28"/>
      <c r="AN83" s="37"/>
      <c r="AO83" s="28"/>
      <c r="AP83" s="27"/>
      <c r="AQ83" s="3">
        <v>0.015</v>
      </c>
      <c r="AR83" s="3">
        <v>0.5</v>
      </c>
      <c r="AS83" s="3">
        <f t="shared" si="68"/>
        <v>0.0075</v>
      </c>
      <c r="AT83" s="2">
        <f t="shared" si="69"/>
        <v>0.0142668914496774</v>
      </c>
      <c r="AU83" s="30">
        <f t="shared" si="70"/>
        <v>52.122</v>
      </c>
      <c r="AV83" s="1">
        <f t="shared" si="71"/>
        <v>0.26</v>
      </c>
      <c r="AW83" s="2">
        <f t="shared" si="75"/>
        <v>1.52210682829153</v>
      </c>
      <c r="AX83" s="1">
        <f t="shared" si="72"/>
        <v>1971.71306289203</v>
      </c>
    </row>
    <row r="84" s="1" customFormat="1" spans="1:50">
      <c r="A84" s="13"/>
      <c r="B84" s="13"/>
      <c r="C84" s="16">
        <v>10</v>
      </c>
      <c r="D84" s="21">
        <v>9.44883870967742</v>
      </c>
      <c r="E84" s="20">
        <f t="shared" si="73"/>
        <v>12.8497</v>
      </c>
      <c r="F84" s="16" t="s">
        <v>73</v>
      </c>
      <c r="G84" s="13">
        <v>11</v>
      </c>
      <c r="H84" s="18">
        <f t="shared" si="57"/>
        <v>9.44883870967742</v>
      </c>
      <c r="I84" s="18">
        <f t="shared" si="58"/>
        <v>282.598838709677</v>
      </c>
      <c r="J84" s="18">
        <f t="shared" si="59"/>
        <v>0.0573881394799782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2.25889198700059</v>
      </c>
      <c r="O84" s="18">
        <f t="shared" si="74"/>
        <v>0.6401090519474</v>
      </c>
      <c r="P84" s="18">
        <f t="shared" si="62"/>
        <v>0.036734667555554</v>
      </c>
      <c r="Q84" s="25">
        <f t="shared" si="63"/>
        <v>0.00955101356444403</v>
      </c>
      <c r="R84" s="18">
        <f t="shared" si="64"/>
        <v>0.1355172</v>
      </c>
      <c r="S84" s="26">
        <f t="shared" si="65"/>
        <v>0.0704782386622808</v>
      </c>
      <c r="T84" s="3">
        <v>0.01</v>
      </c>
      <c r="U84" s="27">
        <f t="shared" si="66"/>
        <v>0.000704782386622808</v>
      </c>
      <c r="V84" s="26"/>
      <c r="W84" s="3"/>
      <c r="X84" s="3"/>
      <c r="Y84" s="29"/>
      <c r="Z84" s="3"/>
      <c r="AA84" s="28"/>
      <c r="AB84" s="3"/>
      <c r="AC84" s="3"/>
      <c r="AD84" s="28"/>
      <c r="AE84" s="26">
        <v>0.005</v>
      </c>
      <c r="AF84" s="3">
        <v>0.49</v>
      </c>
      <c r="AG84" s="27">
        <f t="shared" si="67"/>
        <v>0.00245</v>
      </c>
      <c r="AH84" s="36"/>
      <c r="AI84" s="3"/>
      <c r="AJ84" s="27"/>
      <c r="AK84" s="37"/>
      <c r="AL84" s="28"/>
      <c r="AM84" s="28"/>
      <c r="AN84" s="37"/>
      <c r="AO84" s="28"/>
      <c r="AP84" s="27"/>
      <c r="AQ84" s="3">
        <v>0.015</v>
      </c>
      <c r="AR84" s="3">
        <v>0.5</v>
      </c>
      <c r="AS84" s="3">
        <f t="shared" si="68"/>
        <v>0.0075</v>
      </c>
      <c r="AT84" s="2">
        <f t="shared" si="69"/>
        <v>0.0106547823866228</v>
      </c>
      <c r="AU84" s="30">
        <f t="shared" si="70"/>
        <v>52.122</v>
      </c>
      <c r="AV84" s="1">
        <f t="shared" si="71"/>
        <v>0.26</v>
      </c>
      <c r="AW84" s="2">
        <f t="shared" si="75"/>
        <v>1.52210682829153</v>
      </c>
      <c r="AX84" s="1">
        <f t="shared" si="72"/>
        <v>1472.51233305284</v>
      </c>
    </row>
    <row r="85" s="1" customFormat="1" spans="1:51">
      <c r="A85" s="13"/>
      <c r="B85" s="13"/>
      <c r="C85" s="16">
        <v>11</v>
      </c>
      <c r="D85" s="21">
        <v>4.5538</v>
      </c>
      <c r="E85" s="20">
        <f t="shared" si="73"/>
        <v>9.44883870967742</v>
      </c>
      <c r="F85" s="16" t="s">
        <v>75</v>
      </c>
      <c r="G85" s="13">
        <v>12</v>
      </c>
      <c r="H85" s="18">
        <f t="shared" si="57"/>
        <v>4.5538</v>
      </c>
      <c r="I85" s="18">
        <f t="shared" si="58"/>
        <v>277.7038</v>
      </c>
      <c r="J85" s="18">
        <f t="shared" si="59"/>
        <v>0.0312654824908581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4"/>
        <v>1.12459438439185</v>
      </c>
      <c r="P85" s="18">
        <f t="shared" si="62"/>
        <v>0.0351609860345206</v>
      </c>
      <c r="Q85" s="25">
        <f t="shared" si="63"/>
        <v>0.00914185636897535</v>
      </c>
      <c r="R85" s="18">
        <f t="shared" si="64"/>
        <v>0.1355172</v>
      </c>
      <c r="S85" s="26">
        <f t="shared" si="65"/>
        <v>0.0674590116160558</v>
      </c>
      <c r="T85" s="3">
        <v>0.01</v>
      </c>
      <c r="U85" s="27">
        <f t="shared" si="66"/>
        <v>0.000674590116160558</v>
      </c>
      <c r="V85" s="26"/>
      <c r="W85" s="3"/>
      <c r="X85" s="3"/>
      <c r="Y85" s="29"/>
      <c r="Z85" s="3"/>
      <c r="AA85" s="28"/>
      <c r="AB85" s="3"/>
      <c r="AC85" s="3"/>
      <c r="AD85" s="28"/>
      <c r="AE85" s="26">
        <v>0.005</v>
      </c>
      <c r="AF85" s="3">
        <v>0.49</v>
      </c>
      <c r="AG85" s="27">
        <f t="shared" si="67"/>
        <v>0.00245</v>
      </c>
      <c r="AH85" s="36"/>
      <c r="AI85" s="3"/>
      <c r="AJ85" s="27"/>
      <c r="AK85" s="37"/>
      <c r="AL85" s="28"/>
      <c r="AM85" s="28"/>
      <c r="AN85" s="37"/>
      <c r="AO85" s="28"/>
      <c r="AP85" s="27"/>
      <c r="AQ85" s="3">
        <v>0.015</v>
      </c>
      <c r="AR85" s="3">
        <v>0.5</v>
      </c>
      <c r="AS85" s="3">
        <f t="shared" si="68"/>
        <v>0.0075</v>
      </c>
      <c r="AT85" s="2">
        <f t="shared" si="69"/>
        <v>0.0106245901161606</v>
      </c>
      <c r="AU85" s="30">
        <f t="shared" si="70"/>
        <v>52.122</v>
      </c>
      <c r="AV85" s="1">
        <f t="shared" si="71"/>
        <v>0.26</v>
      </c>
      <c r="AW85" s="2">
        <f t="shared" si="75"/>
        <v>1.52210682829153</v>
      </c>
      <c r="AX85" s="1">
        <f t="shared" si="72"/>
        <v>1468.33970061369</v>
      </c>
      <c r="AY85" s="1">
        <f>SUM(AX74:AX85)</f>
        <v>16616.610223543</v>
      </c>
    </row>
    <row r="86" s="1" customFormat="1" spans="1:46">
      <c r="A86" s="13"/>
      <c r="B86" s="13"/>
      <c r="C86" s="16">
        <v>12</v>
      </c>
      <c r="D86" s="21">
        <v>1.10151612903226</v>
      </c>
      <c r="E86" s="20">
        <f t="shared" si="73"/>
        <v>4.5538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4" t="s">
        <v>43</v>
      </c>
      <c r="T88" s="24"/>
      <c r="U88" s="24"/>
      <c r="V88" s="24" t="s">
        <v>44</v>
      </c>
      <c r="W88" s="24"/>
      <c r="X88" s="24"/>
      <c r="Y88" s="24" t="s">
        <v>45</v>
      </c>
      <c r="Z88" s="24"/>
      <c r="AA88" s="24"/>
      <c r="AB88" s="24" t="s">
        <v>46</v>
      </c>
      <c r="AC88" s="24"/>
      <c r="AD88" s="24"/>
      <c r="AE88" s="24" t="s">
        <v>47</v>
      </c>
      <c r="AF88" s="24"/>
      <c r="AG88" s="24"/>
      <c r="AH88" s="24" t="s">
        <v>48</v>
      </c>
      <c r="AI88" s="24"/>
      <c r="AJ88" s="24"/>
      <c r="AK88" s="32" t="s">
        <v>78</v>
      </c>
      <c r="AL88" s="33"/>
      <c r="AM88" s="34"/>
      <c r="AN88" s="33" t="s">
        <v>79</v>
      </c>
      <c r="AO88" s="33"/>
      <c r="AP88" s="34"/>
      <c r="AQ88" s="24" t="s">
        <v>50</v>
      </c>
      <c r="AR88" s="24"/>
      <c r="AS88" s="24"/>
      <c r="AT88" s="2"/>
    </row>
    <row r="89" s="1" customFormat="1" spans="1:53">
      <c r="A89" s="15" t="s">
        <v>80</v>
      </c>
      <c r="B89" s="15"/>
      <c r="C89" s="16" t="s">
        <v>51</v>
      </c>
      <c r="D89" s="16" t="s">
        <v>52</v>
      </c>
      <c r="E89" s="16" t="s">
        <v>53</v>
      </c>
      <c r="F89" s="16" t="s">
        <v>54</v>
      </c>
      <c r="G89" s="13" t="s">
        <v>51</v>
      </c>
      <c r="H89" s="13" t="s">
        <v>53</v>
      </c>
      <c r="I89" s="13" t="s">
        <v>55</v>
      </c>
      <c r="J89" s="13" t="s">
        <v>56</v>
      </c>
      <c r="K89" s="23" t="s">
        <v>57</v>
      </c>
      <c r="L89" s="23" t="s">
        <v>58</v>
      </c>
      <c r="M89" s="13" t="s">
        <v>59</v>
      </c>
      <c r="N89" s="23" t="s">
        <v>60</v>
      </c>
      <c r="O89" s="13" t="s">
        <v>61</v>
      </c>
      <c r="P89" s="13" t="s">
        <v>62</v>
      </c>
      <c r="Q89" s="23" t="s">
        <v>63</v>
      </c>
      <c r="R89" s="23" t="s">
        <v>64</v>
      </c>
      <c r="S89" s="4" t="s">
        <v>65</v>
      </c>
      <c r="T89" s="3" t="s">
        <v>66</v>
      </c>
      <c r="U89" s="3"/>
      <c r="V89" s="4" t="s">
        <v>65</v>
      </c>
      <c r="W89" s="3" t="s">
        <v>66</v>
      </c>
      <c r="X89" s="3"/>
      <c r="Y89" s="4" t="s">
        <v>65</v>
      </c>
      <c r="Z89" s="3" t="s">
        <v>66</v>
      </c>
      <c r="AA89" s="3"/>
      <c r="AB89" s="4" t="s">
        <v>65</v>
      </c>
      <c r="AC89" s="3" t="s">
        <v>66</v>
      </c>
      <c r="AD89" s="3"/>
      <c r="AE89" s="4" t="s">
        <v>65</v>
      </c>
      <c r="AF89" s="3" t="s">
        <v>66</v>
      </c>
      <c r="AG89" s="3"/>
      <c r="AH89" s="4" t="s">
        <v>65</v>
      </c>
      <c r="AI89" s="3" t="s">
        <v>66</v>
      </c>
      <c r="AJ89" s="3"/>
      <c r="AK89" s="4" t="s">
        <v>65</v>
      </c>
      <c r="AL89" s="3" t="s">
        <v>66</v>
      </c>
      <c r="AM89" s="3"/>
      <c r="AN89" s="4" t="s">
        <v>65</v>
      </c>
      <c r="AO89" s="3" t="s">
        <v>66</v>
      </c>
      <c r="AP89" s="3"/>
      <c r="AQ89" s="35" t="s">
        <v>65</v>
      </c>
      <c r="AR89" s="35" t="s">
        <v>66</v>
      </c>
      <c r="AS89" s="35"/>
      <c r="AT89" s="2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-9</v>
      </c>
      <c r="E90" s="16"/>
      <c r="F90" s="16"/>
      <c r="G90" s="13">
        <v>1</v>
      </c>
      <c r="H90" s="18">
        <f t="shared" ref="H90:H101" si="76">E91</f>
        <v>-9</v>
      </c>
      <c r="I90" s="18">
        <f t="shared" ref="I90:I101" si="77">H90+273.15</f>
        <v>264.15</v>
      </c>
      <c r="J90" s="18">
        <f t="shared" ref="J90:J101" si="78">EXP(($C$16*(I90-$C$14))/($C$17*I90*$C$14))</f>
        <v>0.0051730365778654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0.00147276351371828</v>
      </c>
      <c r="Q90" s="25">
        <f t="shared" ref="Q90:Q101" si="82">P90*$B$76</f>
        <v>0.000382918513566753</v>
      </c>
      <c r="R90" s="18">
        <f t="shared" ref="R90:R101" si="83">L90*$B$76</f>
        <v>0.074022</v>
      </c>
      <c r="S90" s="26">
        <f t="shared" ref="S90:S101" si="84">Q90/R90</f>
        <v>0.0051730365778654</v>
      </c>
      <c r="T90" s="3">
        <v>0.01</v>
      </c>
      <c r="U90" s="27">
        <f t="shared" ref="U90:U101" si="85">S90*T90</f>
        <v>5.1730365778654e-5</v>
      </c>
      <c r="V90" s="26"/>
      <c r="W90" s="3"/>
      <c r="X90" s="3"/>
      <c r="Y90" s="29"/>
      <c r="Z90" s="3"/>
      <c r="AA90" s="28"/>
      <c r="AB90" s="3"/>
      <c r="AC90" s="3"/>
      <c r="AD90" s="28"/>
      <c r="AE90" s="26">
        <v>0.001</v>
      </c>
      <c r="AF90" s="3">
        <v>0.49</v>
      </c>
      <c r="AG90" s="27">
        <f t="shared" ref="AG90:AG101" si="86">AF90*AE90</f>
        <v>0.00049</v>
      </c>
      <c r="AH90" s="36"/>
      <c r="AI90" s="3"/>
      <c r="AJ90" s="27"/>
      <c r="AK90" s="37"/>
      <c r="AL90" s="28"/>
      <c r="AM90" s="28"/>
      <c r="AN90" s="37"/>
      <c r="AO90" s="28"/>
      <c r="AP90" s="27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0.00554173036577865</v>
      </c>
      <c r="AU90" s="30">
        <f t="shared" ref="AU90:AU101" si="89">$B$90/12</f>
        <v>28.47</v>
      </c>
      <c r="AV90" s="1">
        <f t="shared" ref="AV90:AV101" si="90">$B$76</f>
        <v>0.26</v>
      </c>
      <c r="AW90" s="2">
        <f>$E$9/12</f>
        <v>0.440926108494482</v>
      </c>
      <c r="AX90" s="1">
        <f t="shared" ref="AX90:AX101" si="91">AW90*10000*AV90*0.67*AU90*AT90</f>
        <v>121.184430007261</v>
      </c>
      <c r="AZ90" s="2">
        <f>$E$10/12</f>
        <v>0.112484378411747</v>
      </c>
      <c r="BA90" s="1">
        <f t="shared" ref="BA90:BA101" si="92">AZ90*10000*AV90*0.67*AU90*AT90</f>
        <v>30.9152826742152</v>
      </c>
    </row>
    <row r="91" s="1" customFormat="1" spans="1:53">
      <c r="A91" s="13" t="s">
        <v>74</v>
      </c>
      <c r="B91" s="13">
        <v>1</v>
      </c>
      <c r="C91" s="16">
        <v>1</v>
      </c>
      <c r="D91" s="19">
        <v>-2.87774193548387</v>
      </c>
      <c r="E91" s="20">
        <f t="shared" ref="E91:E102" si="93">D90</f>
        <v>-9</v>
      </c>
      <c r="F91" s="16" t="s">
        <v>73</v>
      </c>
      <c r="G91" s="13">
        <v>2</v>
      </c>
      <c r="H91" s="18">
        <f t="shared" si="76"/>
        <v>-2.87774193548387</v>
      </c>
      <c r="I91" s="18">
        <f t="shared" si="77"/>
        <v>270.272258064516</v>
      </c>
      <c r="J91" s="18">
        <f t="shared" si="78"/>
        <v>0.0119226314615767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4">L91+O90-P90-N91</f>
        <v>0.567927236486282</v>
      </c>
      <c r="P91" s="18">
        <f t="shared" si="81"/>
        <v>0.00677118713761765</v>
      </c>
      <c r="Q91" s="25">
        <f t="shared" si="82"/>
        <v>0.00176050865578059</v>
      </c>
      <c r="R91" s="18">
        <f t="shared" si="83"/>
        <v>0.074022</v>
      </c>
      <c r="S91" s="26">
        <f t="shared" si="84"/>
        <v>0.0237835867144983</v>
      </c>
      <c r="T91" s="3">
        <v>0.01</v>
      </c>
      <c r="U91" s="27">
        <f t="shared" si="85"/>
        <v>0.000237835867144983</v>
      </c>
      <c r="V91" s="26"/>
      <c r="W91" s="3"/>
      <c r="X91" s="3"/>
      <c r="Y91" s="29"/>
      <c r="Z91" s="3"/>
      <c r="AA91" s="28"/>
      <c r="AB91" s="3"/>
      <c r="AC91" s="3"/>
      <c r="AD91" s="28"/>
      <c r="AE91" s="26">
        <v>0.001</v>
      </c>
      <c r="AF91" s="3">
        <v>0.49</v>
      </c>
      <c r="AG91" s="27">
        <f t="shared" si="86"/>
        <v>0.00049</v>
      </c>
      <c r="AH91" s="36"/>
      <c r="AI91" s="3"/>
      <c r="AJ91" s="27"/>
      <c r="AK91" s="37"/>
      <c r="AL91" s="28"/>
      <c r="AM91" s="28"/>
      <c r="AN91" s="37"/>
      <c r="AO91" s="28"/>
      <c r="AP91" s="27"/>
      <c r="AQ91" s="3">
        <v>0.01</v>
      </c>
      <c r="AR91" s="3">
        <v>0.5</v>
      </c>
      <c r="AS91" s="3">
        <f t="shared" si="87"/>
        <v>0.005</v>
      </c>
      <c r="AT91" s="2">
        <f t="shared" si="88"/>
        <v>0.00572783586714498</v>
      </c>
      <c r="AU91" s="30">
        <f t="shared" si="89"/>
        <v>28.47</v>
      </c>
      <c r="AV91" s="1">
        <f t="shared" si="90"/>
        <v>0.26</v>
      </c>
      <c r="AW91" s="2">
        <f t="shared" ref="AW91:AW101" si="95">$E$9/12</f>
        <v>0.440926108494482</v>
      </c>
      <c r="AX91" s="1">
        <f t="shared" si="91"/>
        <v>125.254113592656</v>
      </c>
      <c r="AZ91" s="2">
        <f t="shared" ref="AZ91:AZ101" si="96">$E$10/12</f>
        <v>0.112484378411747</v>
      </c>
      <c r="BA91" s="1">
        <f t="shared" si="92"/>
        <v>31.9534970589308</v>
      </c>
    </row>
    <row r="92" s="1" customFormat="1" spans="1:53">
      <c r="A92" s="13" t="s">
        <v>36</v>
      </c>
      <c r="B92" s="13">
        <f>H9</f>
        <v>0.26</v>
      </c>
      <c r="C92" s="16">
        <v>2</v>
      </c>
      <c r="D92" s="21">
        <v>-4.64782142857143</v>
      </c>
      <c r="E92" s="20">
        <f t="shared" si="93"/>
        <v>-2.87774193548387</v>
      </c>
      <c r="F92" s="16" t="s">
        <v>73</v>
      </c>
      <c r="G92" s="13">
        <v>3</v>
      </c>
      <c r="H92" s="18">
        <f t="shared" si="76"/>
        <v>-4.64782142857143</v>
      </c>
      <c r="I92" s="18">
        <f t="shared" si="77"/>
        <v>268.502178571429</v>
      </c>
      <c r="J92" s="18">
        <f t="shared" si="78"/>
        <v>0.0094021725342611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4"/>
        <v>0.845856049348664</v>
      </c>
      <c r="P92" s="18">
        <f t="shared" si="81"/>
        <v>0.00795288451512461</v>
      </c>
      <c r="Q92" s="25">
        <f t="shared" si="82"/>
        <v>0.0020677499739324</v>
      </c>
      <c r="R92" s="18">
        <f t="shared" si="83"/>
        <v>0.074022</v>
      </c>
      <c r="S92" s="26">
        <f t="shared" si="84"/>
        <v>0.0279342624345789</v>
      </c>
      <c r="T92" s="3">
        <v>0.01</v>
      </c>
      <c r="U92" s="27">
        <f t="shared" si="85"/>
        <v>0.000279342624345789</v>
      </c>
      <c r="V92" s="26"/>
      <c r="W92" s="3"/>
      <c r="X92" s="3"/>
      <c r="Y92" s="29"/>
      <c r="Z92" s="3"/>
      <c r="AA92" s="28"/>
      <c r="AB92" s="3"/>
      <c r="AC92" s="3"/>
      <c r="AD92" s="28"/>
      <c r="AE92" s="26">
        <v>0.001</v>
      </c>
      <c r="AF92" s="3">
        <v>0.49</v>
      </c>
      <c r="AG92" s="27">
        <f t="shared" si="86"/>
        <v>0.00049</v>
      </c>
      <c r="AH92" s="36"/>
      <c r="AI92" s="3"/>
      <c r="AJ92" s="27"/>
      <c r="AK92" s="37"/>
      <c r="AL92" s="28"/>
      <c r="AM92" s="28"/>
      <c r="AN92" s="37"/>
      <c r="AO92" s="28"/>
      <c r="AP92" s="27"/>
      <c r="AQ92" s="3">
        <v>0.01</v>
      </c>
      <c r="AR92" s="3">
        <v>0.5</v>
      </c>
      <c r="AS92" s="3">
        <f t="shared" si="87"/>
        <v>0.005</v>
      </c>
      <c r="AT92" s="2">
        <f t="shared" si="88"/>
        <v>0.00576934262434579</v>
      </c>
      <c r="AU92" s="30">
        <f t="shared" si="89"/>
        <v>28.47</v>
      </c>
      <c r="AV92" s="1">
        <f t="shared" si="90"/>
        <v>0.26</v>
      </c>
      <c r="AW92" s="2">
        <f t="shared" si="95"/>
        <v>0.440926108494482</v>
      </c>
      <c r="AX92" s="1">
        <f t="shared" si="91"/>
        <v>126.161767408491</v>
      </c>
      <c r="AZ92" s="2">
        <f t="shared" si="96"/>
        <v>0.112484378411747</v>
      </c>
      <c r="BA92" s="1">
        <f t="shared" si="92"/>
        <v>32.1850480451854</v>
      </c>
    </row>
    <row r="93" s="1" customFormat="1" spans="1:53">
      <c r="A93" s="13"/>
      <c r="B93" s="13"/>
      <c r="C93" s="16">
        <v>3</v>
      </c>
      <c r="D93" s="21">
        <v>-4.20425806451613</v>
      </c>
      <c r="E93" s="20">
        <f t="shared" si="93"/>
        <v>-4.64782142857143</v>
      </c>
      <c r="F93" s="16" t="s">
        <v>73</v>
      </c>
      <c r="G93" s="13">
        <v>4</v>
      </c>
      <c r="H93" s="18">
        <f t="shared" si="76"/>
        <v>-4.20425806451613</v>
      </c>
      <c r="I93" s="18">
        <f t="shared" si="77"/>
        <v>268.945741935484</v>
      </c>
      <c r="J93" s="18">
        <f t="shared" si="78"/>
        <v>0.00998165329435476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4"/>
        <v>1.12260316483354</v>
      </c>
      <c r="P93" s="18">
        <f t="shared" si="81"/>
        <v>0.0112054355785138</v>
      </c>
      <c r="Q93" s="25">
        <f t="shared" si="82"/>
        <v>0.00291341325041358</v>
      </c>
      <c r="R93" s="18">
        <f t="shared" si="83"/>
        <v>0.074022</v>
      </c>
      <c r="S93" s="26">
        <f t="shared" si="84"/>
        <v>0.0393587480804839</v>
      </c>
      <c r="T93" s="3">
        <v>0.01</v>
      </c>
      <c r="U93" s="27">
        <f t="shared" si="85"/>
        <v>0.000393587480804839</v>
      </c>
      <c r="V93" s="26"/>
      <c r="W93" s="3"/>
      <c r="X93" s="3"/>
      <c r="Y93" s="29"/>
      <c r="Z93" s="3"/>
      <c r="AA93" s="28"/>
      <c r="AB93" s="3"/>
      <c r="AC93" s="3"/>
      <c r="AD93" s="28"/>
      <c r="AE93" s="26">
        <v>0.001</v>
      </c>
      <c r="AF93" s="3">
        <v>0.49</v>
      </c>
      <c r="AG93" s="27">
        <f t="shared" si="86"/>
        <v>0.00049</v>
      </c>
      <c r="AH93" s="36"/>
      <c r="AI93" s="3"/>
      <c r="AJ93" s="27"/>
      <c r="AK93" s="37"/>
      <c r="AL93" s="28"/>
      <c r="AM93" s="28"/>
      <c r="AN93" s="37"/>
      <c r="AO93" s="28"/>
      <c r="AP93" s="27"/>
      <c r="AQ93" s="3">
        <v>0.01</v>
      </c>
      <c r="AR93" s="3">
        <v>0.5</v>
      </c>
      <c r="AS93" s="3">
        <f t="shared" si="87"/>
        <v>0.005</v>
      </c>
      <c r="AT93" s="2">
        <f t="shared" si="88"/>
        <v>0.00588358748080484</v>
      </c>
      <c r="AU93" s="30">
        <f t="shared" si="89"/>
        <v>28.47</v>
      </c>
      <c r="AV93" s="1">
        <f t="shared" si="90"/>
        <v>0.26</v>
      </c>
      <c r="AW93" s="2">
        <f t="shared" si="95"/>
        <v>0.440926108494482</v>
      </c>
      <c r="AX93" s="1">
        <f t="shared" si="91"/>
        <v>128.660030026382</v>
      </c>
      <c r="AZ93" s="2">
        <f t="shared" si="96"/>
        <v>0.112484378411747</v>
      </c>
      <c r="BA93" s="1">
        <f t="shared" si="92"/>
        <v>32.8223782287896</v>
      </c>
    </row>
    <row r="94" s="1" customFormat="1" spans="1:53">
      <c r="A94" s="13"/>
      <c r="B94" s="13"/>
      <c r="C94" s="16">
        <v>4</v>
      </c>
      <c r="D94" s="21">
        <v>0.481333333333333</v>
      </c>
      <c r="E94" s="20">
        <f t="shared" si="93"/>
        <v>-4.20425806451613</v>
      </c>
      <c r="F94" s="16" t="s">
        <v>73</v>
      </c>
      <c r="G94" s="13">
        <v>5</v>
      </c>
      <c r="H94" s="18">
        <f t="shared" si="76"/>
        <v>0.481333333333333</v>
      </c>
      <c r="I94" s="18">
        <f t="shared" si="77"/>
        <v>273.631333333333</v>
      </c>
      <c r="J94" s="18">
        <f t="shared" si="78"/>
        <v>0.0185540624628714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1.05582784279227</v>
      </c>
      <c r="O94" s="18">
        <f t="shared" si="94"/>
        <v>0.340269886462751</v>
      </c>
      <c r="P94" s="18">
        <f t="shared" si="81"/>
        <v>0.00631338872766405</v>
      </c>
      <c r="Q94" s="25">
        <f t="shared" si="82"/>
        <v>0.00164148106919265</v>
      </c>
      <c r="R94" s="18">
        <f t="shared" si="83"/>
        <v>0.074022</v>
      </c>
      <c r="S94" s="26">
        <f t="shared" si="84"/>
        <v>0.0221755838695611</v>
      </c>
      <c r="T94" s="3">
        <v>0.01</v>
      </c>
      <c r="U94" s="27">
        <f t="shared" si="85"/>
        <v>0.000221755838695611</v>
      </c>
      <c r="V94" s="26"/>
      <c r="W94" s="3"/>
      <c r="X94" s="3"/>
      <c r="Y94" s="29"/>
      <c r="Z94" s="3"/>
      <c r="AA94" s="28"/>
      <c r="AB94" s="3"/>
      <c r="AC94" s="3"/>
      <c r="AD94" s="28"/>
      <c r="AE94" s="26">
        <v>0.005</v>
      </c>
      <c r="AF94" s="3">
        <v>0.49</v>
      </c>
      <c r="AG94" s="27">
        <f t="shared" si="86"/>
        <v>0.00245</v>
      </c>
      <c r="AH94" s="36"/>
      <c r="AI94" s="3"/>
      <c r="AJ94" s="27"/>
      <c r="AK94" s="37"/>
      <c r="AL94" s="28"/>
      <c r="AM94" s="28"/>
      <c r="AN94" s="37"/>
      <c r="AO94" s="28"/>
      <c r="AP94" s="27"/>
      <c r="AQ94" s="3">
        <v>0.015</v>
      </c>
      <c r="AR94" s="3">
        <v>0.5</v>
      </c>
      <c r="AS94" s="3">
        <f t="shared" si="87"/>
        <v>0.0075</v>
      </c>
      <c r="AT94" s="2">
        <f t="shared" si="88"/>
        <v>0.0101717558386956</v>
      </c>
      <c r="AU94" s="30">
        <f t="shared" si="89"/>
        <v>28.47</v>
      </c>
      <c r="AV94" s="1">
        <f t="shared" si="90"/>
        <v>0.26</v>
      </c>
      <c r="AW94" s="2">
        <f t="shared" si="95"/>
        <v>0.440926108494482</v>
      </c>
      <c r="AX94" s="1">
        <f t="shared" si="91"/>
        <v>222.4320477765</v>
      </c>
      <c r="AZ94" s="2">
        <f t="shared" si="96"/>
        <v>0.112484378411747</v>
      </c>
      <c r="BA94" s="1">
        <f t="shared" si="92"/>
        <v>56.7444978897289</v>
      </c>
    </row>
    <row r="95" s="1" customFormat="1" spans="1:53">
      <c r="A95" s="13"/>
      <c r="B95" s="13"/>
      <c r="C95" s="16">
        <v>5</v>
      </c>
      <c r="D95" s="21">
        <v>3.01654838709678</v>
      </c>
      <c r="E95" s="20">
        <f t="shared" si="93"/>
        <v>0.481333333333333</v>
      </c>
      <c r="F95" s="16" t="s">
        <v>75</v>
      </c>
      <c r="G95" s="13">
        <v>6</v>
      </c>
      <c r="H95" s="18">
        <f t="shared" si="76"/>
        <v>3.01654838709678</v>
      </c>
      <c r="I95" s="18">
        <f t="shared" si="77"/>
        <v>276.166548387097</v>
      </c>
      <c r="J95" s="18">
        <f t="shared" si="78"/>
        <v>0.0257220100010551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4"/>
        <v>0.618656497735087</v>
      </c>
      <c r="P95" s="18">
        <f t="shared" si="81"/>
        <v>0.0159130886219596</v>
      </c>
      <c r="Q95" s="25">
        <f t="shared" si="82"/>
        <v>0.00413740304170951</v>
      </c>
      <c r="R95" s="18">
        <f t="shared" si="83"/>
        <v>0.074022</v>
      </c>
      <c r="S95" s="26">
        <f t="shared" si="84"/>
        <v>0.0558942347100795</v>
      </c>
      <c r="T95" s="3">
        <v>0.01</v>
      </c>
      <c r="U95" s="27">
        <f t="shared" si="85"/>
        <v>0.000558942347100795</v>
      </c>
      <c r="V95" s="26"/>
      <c r="W95" s="3"/>
      <c r="X95" s="3"/>
      <c r="Y95" s="29"/>
      <c r="Z95" s="3"/>
      <c r="AA95" s="28"/>
      <c r="AB95" s="3"/>
      <c r="AC95" s="3"/>
      <c r="AD95" s="28"/>
      <c r="AE95" s="26">
        <v>0.005</v>
      </c>
      <c r="AF95" s="3">
        <v>0.49</v>
      </c>
      <c r="AG95" s="27">
        <f t="shared" si="86"/>
        <v>0.00245</v>
      </c>
      <c r="AH95" s="36"/>
      <c r="AI95" s="3"/>
      <c r="AJ95" s="27"/>
      <c r="AK95" s="37"/>
      <c r="AL95" s="28"/>
      <c r="AM95" s="28"/>
      <c r="AN95" s="37"/>
      <c r="AO95" s="28"/>
      <c r="AP95" s="27"/>
      <c r="AQ95" s="3">
        <v>0.015</v>
      </c>
      <c r="AR95" s="3">
        <v>0.5</v>
      </c>
      <c r="AS95" s="3">
        <f t="shared" si="87"/>
        <v>0.0075</v>
      </c>
      <c r="AT95" s="2">
        <f t="shared" si="88"/>
        <v>0.0105089423471008</v>
      </c>
      <c r="AU95" s="30">
        <f t="shared" si="89"/>
        <v>28.47</v>
      </c>
      <c r="AV95" s="1">
        <f t="shared" si="90"/>
        <v>0.26</v>
      </c>
      <c r="AW95" s="2">
        <f t="shared" si="95"/>
        <v>0.440926108494482</v>
      </c>
      <c r="AX95" s="1">
        <f t="shared" si="91"/>
        <v>229.8055127649</v>
      </c>
      <c r="AZ95" s="2">
        <f t="shared" si="96"/>
        <v>0.112484378411747</v>
      </c>
      <c r="BA95" s="1">
        <f t="shared" si="92"/>
        <v>58.6255378417356</v>
      </c>
    </row>
    <row r="96" s="1" customFormat="1" spans="1:53">
      <c r="A96" s="13"/>
      <c r="B96" s="13"/>
      <c r="C96" s="16">
        <v>6</v>
      </c>
      <c r="D96" s="21">
        <v>7.7761</v>
      </c>
      <c r="E96" s="20">
        <f t="shared" si="93"/>
        <v>3.01654838709678</v>
      </c>
      <c r="F96" s="16" t="s">
        <v>73</v>
      </c>
      <c r="G96" s="13">
        <v>7</v>
      </c>
      <c r="H96" s="18">
        <f t="shared" si="76"/>
        <v>7.7761</v>
      </c>
      <c r="I96" s="18">
        <f t="shared" si="77"/>
        <v>280.9261</v>
      </c>
      <c r="J96" s="18">
        <f t="shared" si="78"/>
        <v>0.0467438633563481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4"/>
        <v>0.887443409113128</v>
      </c>
      <c r="P96" s="18">
        <f t="shared" si="81"/>
        <v>0.0414825334520758</v>
      </c>
      <c r="Q96" s="25">
        <f t="shared" si="82"/>
        <v>0.0107854586975397</v>
      </c>
      <c r="R96" s="18">
        <f t="shared" si="83"/>
        <v>0.074022</v>
      </c>
      <c r="S96" s="26">
        <f t="shared" si="84"/>
        <v>0.145706123821833</v>
      </c>
      <c r="T96" s="3">
        <v>0.01</v>
      </c>
      <c r="U96" s="27">
        <f t="shared" si="85"/>
        <v>0.00145706123821833</v>
      </c>
      <c r="V96" s="26"/>
      <c r="W96" s="3"/>
      <c r="X96" s="3"/>
      <c r="Y96" s="29"/>
      <c r="Z96" s="3"/>
      <c r="AA96" s="28"/>
      <c r="AB96" s="3"/>
      <c r="AC96" s="3"/>
      <c r="AD96" s="28"/>
      <c r="AE96" s="26">
        <v>0.005</v>
      </c>
      <c r="AF96" s="3">
        <v>0.49</v>
      </c>
      <c r="AG96" s="27">
        <f t="shared" si="86"/>
        <v>0.00245</v>
      </c>
      <c r="AH96" s="36"/>
      <c r="AI96" s="3"/>
      <c r="AJ96" s="27"/>
      <c r="AK96" s="37"/>
      <c r="AL96" s="28"/>
      <c r="AM96" s="28"/>
      <c r="AN96" s="37"/>
      <c r="AO96" s="28"/>
      <c r="AP96" s="27"/>
      <c r="AQ96" s="3">
        <v>0.015</v>
      </c>
      <c r="AR96" s="3">
        <v>0.5</v>
      </c>
      <c r="AS96" s="3">
        <f t="shared" si="87"/>
        <v>0.0075</v>
      </c>
      <c r="AT96" s="2">
        <f t="shared" si="88"/>
        <v>0.0114070612382183</v>
      </c>
      <c r="AU96" s="30">
        <f t="shared" si="89"/>
        <v>28.47</v>
      </c>
      <c r="AV96" s="1">
        <f t="shared" si="90"/>
        <v>0.26</v>
      </c>
      <c r="AW96" s="2">
        <f t="shared" si="95"/>
        <v>0.440926108494482</v>
      </c>
      <c r="AX96" s="1">
        <f t="shared" si="91"/>
        <v>249.445231537745</v>
      </c>
      <c r="AZ96" s="2">
        <f t="shared" si="96"/>
        <v>0.112484378411747</v>
      </c>
      <c r="BA96" s="1">
        <f t="shared" si="92"/>
        <v>63.635813975957</v>
      </c>
    </row>
    <row r="97" s="1" customFormat="1" spans="1:53">
      <c r="A97" s="13"/>
      <c r="B97" s="13"/>
      <c r="C97" s="16">
        <v>7</v>
      </c>
      <c r="D97" s="21">
        <v>14.9646774193548</v>
      </c>
      <c r="E97" s="20">
        <f t="shared" si="93"/>
        <v>7.7761</v>
      </c>
      <c r="F97" s="16" t="s">
        <v>73</v>
      </c>
      <c r="G97" s="13">
        <v>8</v>
      </c>
      <c r="H97" s="18">
        <f t="shared" si="76"/>
        <v>14.9646774193548</v>
      </c>
      <c r="I97" s="18">
        <f t="shared" si="77"/>
        <v>288.114677419355</v>
      </c>
      <c r="J97" s="18">
        <f t="shared" si="78"/>
        <v>0.110991568392829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4"/>
        <v>1.13066087566105</v>
      </c>
      <c r="P97" s="18">
        <f t="shared" si="81"/>
        <v>0.12549382391003</v>
      </c>
      <c r="Q97" s="25">
        <f t="shared" si="82"/>
        <v>0.0326283942166077</v>
      </c>
      <c r="R97" s="18">
        <f t="shared" si="83"/>
        <v>0.074022</v>
      </c>
      <c r="S97" s="26">
        <f t="shared" si="84"/>
        <v>0.440793199543483</v>
      </c>
      <c r="T97" s="3">
        <v>0.01</v>
      </c>
      <c r="U97" s="27">
        <f t="shared" si="85"/>
        <v>0.00440793199543483</v>
      </c>
      <c r="V97" s="26"/>
      <c r="W97" s="3"/>
      <c r="X97" s="3"/>
      <c r="Y97" s="29"/>
      <c r="Z97" s="3"/>
      <c r="AA97" s="28"/>
      <c r="AB97" s="3"/>
      <c r="AC97" s="3"/>
      <c r="AD97" s="28"/>
      <c r="AE97" s="26">
        <v>0.005</v>
      </c>
      <c r="AF97" s="3">
        <v>0.49</v>
      </c>
      <c r="AG97" s="27">
        <f t="shared" si="86"/>
        <v>0.00245</v>
      </c>
      <c r="AH97" s="36"/>
      <c r="AI97" s="3"/>
      <c r="AJ97" s="27"/>
      <c r="AK97" s="37"/>
      <c r="AL97" s="28"/>
      <c r="AM97" s="28"/>
      <c r="AN97" s="37"/>
      <c r="AO97" s="28"/>
      <c r="AP97" s="27"/>
      <c r="AQ97" s="3">
        <v>0.015</v>
      </c>
      <c r="AR97" s="3">
        <v>0.5</v>
      </c>
      <c r="AS97" s="3">
        <f t="shared" si="87"/>
        <v>0.0075</v>
      </c>
      <c r="AT97" s="2">
        <f t="shared" si="88"/>
        <v>0.0143579319954348</v>
      </c>
      <c r="AU97" s="30">
        <f t="shared" si="89"/>
        <v>28.47</v>
      </c>
      <c r="AV97" s="1">
        <f t="shared" si="90"/>
        <v>0.26</v>
      </c>
      <c r="AW97" s="2">
        <f t="shared" si="95"/>
        <v>0.440926108494482</v>
      </c>
      <c r="AX97" s="1">
        <f t="shared" si="91"/>
        <v>313.97373926642</v>
      </c>
      <c r="AZ97" s="2">
        <f t="shared" si="96"/>
        <v>0.112484378411747</v>
      </c>
      <c r="BA97" s="1">
        <f t="shared" si="92"/>
        <v>80.0976404404436</v>
      </c>
    </row>
    <row r="98" s="1" customFormat="1" spans="1:53">
      <c r="A98" s="13"/>
      <c r="B98" s="13"/>
      <c r="C98" s="16">
        <v>8</v>
      </c>
      <c r="D98" s="21">
        <v>15.5253870967742</v>
      </c>
      <c r="E98" s="20">
        <f t="shared" si="93"/>
        <v>14.9646774193548</v>
      </c>
      <c r="F98" s="16" t="s">
        <v>73</v>
      </c>
      <c r="G98" s="13">
        <v>9</v>
      </c>
      <c r="H98" s="18">
        <f t="shared" si="76"/>
        <v>15.5253870967742</v>
      </c>
      <c r="I98" s="18">
        <f t="shared" si="77"/>
        <v>288.675387096774</v>
      </c>
      <c r="J98" s="18">
        <f t="shared" si="78"/>
        <v>0.118521664322374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4"/>
        <v>1.28986705175102</v>
      </c>
      <c r="P98" s="18">
        <f t="shared" si="81"/>
        <v>0.152877189728125</v>
      </c>
      <c r="Q98" s="25">
        <f t="shared" si="82"/>
        <v>0.0397480693293125</v>
      </c>
      <c r="R98" s="18">
        <f t="shared" si="83"/>
        <v>0.074022</v>
      </c>
      <c r="S98" s="26">
        <f t="shared" si="84"/>
        <v>0.536976430376273</v>
      </c>
      <c r="T98" s="3">
        <v>0.01</v>
      </c>
      <c r="U98" s="27">
        <f t="shared" si="85"/>
        <v>0.00536976430376273</v>
      </c>
      <c r="V98" s="26"/>
      <c r="W98" s="3"/>
      <c r="X98" s="3"/>
      <c r="Y98" s="29"/>
      <c r="Z98" s="3"/>
      <c r="AA98" s="28"/>
      <c r="AB98" s="3"/>
      <c r="AC98" s="3"/>
      <c r="AD98" s="28"/>
      <c r="AE98" s="26">
        <v>0.005</v>
      </c>
      <c r="AF98" s="3">
        <v>0.49</v>
      </c>
      <c r="AG98" s="27">
        <f t="shared" si="86"/>
        <v>0.00245</v>
      </c>
      <c r="AH98" s="36"/>
      <c r="AI98" s="3"/>
      <c r="AJ98" s="27"/>
      <c r="AK98" s="37"/>
      <c r="AL98" s="28"/>
      <c r="AM98" s="28"/>
      <c r="AN98" s="37"/>
      <c r="AO98" s="28"/>
      <c r="AP98" s="27"/>
      <c r="AQ98" s="3">
        <v>0.015</v>
      </c>
      <c r="AR98" s="3">
        <v>0.5</v>
      </c>
      <c r="AS98" s="3">
        <f t="shared" si="87"/>
        <v>0.0075</v>
      </c>
      <c r="AT98" s="2">
        <f t="shared" si="88"/>
        <v>0.0153197643037627</v>
      </c>
      <c r="AU98" s="30">
        <f t="shared" si="89"/>
        <v>28.47</v>
      </c>
      <c r="AV98" s="1">
        <f t="shared" si="90"/>
        <v>0.26</v>
      </c>
      <c r="AW98" s="2">
        <f t="shared" si="95"/>
        <v>0.440926108494482</v>
      </c>
      <c r="AX98" s="1">
        <f t="shared" si="91"/>
        <v>335.006718562392</v>
      </c>
      <c r="AZ98" s="2">
        <f t="shared" si="96"/>
        <v>0.112484378411747</v>
      </c>
      <c r="BA98" s="1">
        <f t="shared" si="92"/>
        <v>85.4633503784029</v>
      </c>
    </row>
    <row r="99" s="1" customFormat="1" spans="1:53">
      <c r="A99" s="13"/>
      <c r="B99" s="13"/>
      <c r="C99" s="16">
        <v>9</v>
      </c>
      <c r="D99" s="21">
        <v>12.8497</v>
      </c>
      <c r="E99" s="20">
        <f t="shared" si="93"/>
        <v>15.5253870967742</v>
      </c>
      <c r="F99" s="16" t="s">
        <v>73</v>
      </c>
      <c r="G99" s="13">
        <v>10</v>
      </c>
      <c r="H99" s="18">
        <f t="shared" si="76"/>
        <v>12.8497</v>
      </c>
      <c r="I99" s="18">
        <f t="shared" si="77"/>
        <v>285.9997</v>
      </c>
      <c r="J99" s="18">
        <f t="shared" si="78"/>
        <v>0.0864477568950523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4"/>
        <v>1.4216898620229</v>
      </c>
      <c r="P99" s="18">
        <f t="shared" si="81"/>
        <v>0.122901899572316</v>
      </c>
      <c r="Q99" s="25">
        <f t="shared" si="82"/>
        <v>0.0319544938888021</v>
      </c>
      <c r="R99" s="18">
        <f t="shared" si="83"/>
        <v>0.074022</v>
      </c>
      <c r="S99" s="26">
        <f t="shared" si="84"/>
        <v>0.431689144967741</v>
      </c>
      <c r="T99" s="3">
        <v>0.01</v>
      </c>
      <c r="U99" s="27">
        <f t="shared" si="85"/>
        <v>0.00431689144967741</v>
      </c>
      <c r="V99" s="26"/>
      <c r="W99" s="3"/>
      <c r="X99" s="3"/>
      <c r="Y99" s="29"/>
      <c r="Z99" s="3"/>
      <c r="AA99" s="28"/>
      <c r="AB99" s="3"/>
      <c r="AC99" s="3"/>
      <c r="AD99" s="28"/>
      <c r="AE99" s="26">
        <v>0.005</v>
      </c>
      <c r="AF99" s="3">
        <v>0.49</v>
      </c>
      <c r="AG99" s="27">
        <f t="shared" si="86"/>
        <v>0.00245</v>
      </c>
      <c r="AH99" s="36"/>
      <c r="AI99" s="3"/>
      <c r="AJ99" s="27"/>
      <c r="AK99" s="37"/>
      <c r="AL99" s="28"/>
      <c r="AM99" s="28"/>
      <c r="AN99" s="37"/>
      <c r="AO99" s="28"/>
      <c r="AP99" s="27"/>
      <c r="AQ99" s="3">
        <v>0.015</v>
      </c>
      <c r="AR99" s="3">
        <v>0.5</v>
      </c>
      <c r="AS99" s="3">
        <f t="shared" si="87"/>
        <v>0.0075</v>
      </c>
      <c r="AT99" s="2">
        <f t="shared" si="88"/>
        <v>0.0142668914496774</v>
      </c>
      <c r="AU99" s="30">
        <f t="shared" si="89"/>
        <v>28.47</v>
      </c>
      <c r="AV99" s="1">
        <f t="shared" si="90"/>
        <v>0.26</v>
      </c>
      <c r="AW99" s="2">
        <f t="shared" si="95"/>
        <v>0.440926108494482</v>
      </c>
      <c r="AX99" s="1">
        <f t="shared" si="91"/>
        <v>311.982899597768</v>
      </c>
      <c r="AZ99" s="2">
        <f t="shared" si="96"/>
        <v>0.112484378411747</v>
      </c>
      <c r="BA99" s="1">
        <f t="shared" si="92"/>
        <v>79.5897586018962</v>
      </c>
    </row>
    <row r="100" s="1" customFormat="1" spans="1:53">
      <c r="A100" s="13"/>
      <c r="B100" s="13"/>
      <c r="C100" s="16">
        <v>10</v>
      </c>
      <c r="D100" s="21">
        <v>9.44883870967742</v>
      </c>
      <c r="E100" s="20">
        <f t="shared" si="93"/>
        <v>12.8497</v>
      </c>
      <c r="F100" s="16" t="s">
        <v>73</v>
      </c>
      <c r="G100" s="13">
        <v>11</v>
      </c>
      <c r="H100" s="18">
        <f t="shared" si="76"/>
        <v>9.44883870967742</v>
      </c>
      <c r="I100" s="18">
        <f t="shared" si="77"/>
        <v>282.598838709677</v>
      </c>
      <c r="J100" s="18">
        <f t="shared" si="78"/>
        <v>0.0573881394799782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1.23384856432805</v>
      </c>
      <c r="O100" s="18">
        <f t="shared" si="94"/>
        <v>0.349639398122529</v>
      </c>
      <c r="P100" s="18">
        <f t="shared" si="81"/>
        <v>0.0200651545471513</v>
      </c>
      <c r="Q100" s="25">
        <f t="shared" si="82"/>
        <v>0.00521694018225934</v>
      </c>
      <c r="R100" s="18">
        <f t="shared" si="83"/>
        <v>0.074022</v>
      </c>
      <c r="S100" s="26">
        <f t="shared" si="84"/>
        <v>0.0704782386622807</v>
      </c>
      <c r="T100" s="3">
        <v>0.01</v>
      </c>
      <c r="U100" s="27">
        <f t="shared" si="85"/>
        <v>0.000704782386622807</v>
      </c>
      <c r="V100" s="26"/>
      <c r="W100" s="3"/>
      <c r="X100" s="3"/>
      <c r="Y100" s="29"/>
      <c r="Z100" s="3"/>
      <c r="AA100" s="28"/>
      <c r="AB100" s="3"/>
      <c r="AC100" s="3"/>
      <c r="AD100" s="28"/>
      <c r="AE100" s="26">
        <v>0.005</v>
      </c>
      <c r="AF100" s="3">
        <v>0.49</v>
      </c>
      <c r="AG100" s="27">
        <f t="shared" si="86"/>
        <v>0.00245</v>
      </c>
      <c r="AH100" s="36"/>
      <c r="AI100" s="3"/>
      <c r="AJ100" s="27"/>
      <c r="AK100" s="37"/>
      <c r="AL100" s="28"/>
      <c r="AM100" s="28"/>
      <c r="AN100" s="37"/>
      <c r="AO100" s="28"/>
      <c r="AP100" s="27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0.0106547823866228</v>
      </c>
      <c r="AU100" s="30">
        <f t="shared" si="89"/>
        <v>28.47</v>
      </c>
      <c r="AV100" s="1">
        <f t="shared" si="90"/>
        <v>0.26</v>
      </c>
      <c r="AW100" s="2">
        <f t="shared" si="95"/>
        <v>0.440926108494482</v>
      </c>
      <c r="AX100" s="1">
        <f t="shared" si="91"/>
        <v>232.994686704298</v>
      </c>
      <c r="AZ100" s="2">
        <f t="shared" si="96"/>
        <v>0.112484378411747</v>
      </c>
      <c r="BA100" s="1">
        <f t="shared" si="92"/>
        <v>59.4391259720574</v>
      </c>
    </row>
    <row r="101" s="1" customFormat="1" spans="1:54">
      <c r="A101" s="13"/>
      <c r="B101" s="13"/>
      <c r="C101" s="16">
        <v>11</v>
      </c>
      <c r="D101" s="21">
        <v>4.5538</v>
      </c>
      <c r="E101" s="20">
        <f t="shared" si="93"/>
        <v>9.44883870967742</v>
      </c>
      <c r="F101" s="16" t="s">
        <v>75</v>
      </c>
      <c r="G101" s="13">
        <v>12</v>
      </c>
      <c r="H101" s="18">
        <f t="shared" si="76"/>
        <v>4.5538</v>
      </c>
      <c r="I101" s="18">
        <f t="shared" si="77"/>
        <v>277.7038</v>
      </c>
      <c r="J101" s="18">
        <f t="shared" si="78"/>
        <v>0.0312654824908581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4"/>
        <v>0.614274243575378</v>
      </c>
      <c r="P101" s="18">
        <f t="shared" si="81"/>
        <v>0.0192055806070911</v>
      </c>
      <c r="Q101" s="25">
        <f t="shared" si="82"/>
        <v>0.00499345095784368</v>
      </c>
      <c r="R101" s="18">
        <f t="shared" si="83"/>
        <v>0.074022</v>
      </c>
      <c r="S101" s="26">
        <f t="shared" si="84"/>
        <v>0.0674590116160557</v>
      </c>
      <c r="T101" s="3">
        <v>0.01</v>
      </c>
      <c r="U101" s="27">
        <f t="shared" si="85"/>
        <v>0.000674590116160557</v>
      </c>
      <c r="V101" s="26"/>
      <c r="W101" s="3"/>
      <c r="X101" s="3"/>
      <c r="Y101" s="29"/>
      <c r="Z101" s="3"/>
      <c r="AA101" s="28"/>
      <c r="AB101" s="3"/>
      <c r="AC101" s="3"/>
      <c r="AD101" s="28"/>
      <c r="AE101" s="26">
        <v>0.005</v>
      </c>
      <c r="AF101" s="3">
        <v>0.49</v>
      </c>
      <c r="AG101" s="27">
        <f t="shared" si="86"/>
        <v>0.00245</v>
      </c>
      <c r="AH101" s="36"/>
      <c r="AI101" s="3"/>
      <c r="AJ101" s="27"/>
      <c r="AK101" s="37"/>
      <c r="AL101" s="28"/>
      <c r="AM101" s="28"/>
      <c r="AN101" s="37"/>
      <c r="AO101" s="28"/>
      <c r="AP101" s="27"/>
      <c r="AQ101" s="3">
        <v>0.015</v>
      </c>
      <c r="AR101" s="3">
        <v>0.5</v>
      </c>
      <c r="AS101" s="3">
        <f t="shared" si="87"/>
        <v>0.0075</v>
      </c>
      <c r="AT101" s="2">
        <f t="shared" si="88"/>
        <v>0.0106245901161606</v>
      </c>
      <c r="AU101" s="30">
        <f t="shared" si="89"/>
        <v>28.47</v>
      </c>
      <c r="AV101" s="1">
        <f t="shared" si="90"/>
        <v>0.26</v>
      </c>
      <c r="AW101" s="2">
        <f t="shared" si="95"/>
        <v>0.440926108494482</v>
      </c>
      <c r="AX101" s="1">
        <f t="shared" si="91"/>
        <v>232.334453736417</v>
      </c>
      <c r="AY101" s="1">
        <f>SUM(AX90:AX101)</f>
        <v>2629.23563098123</v>
      </c>
      <c r="AZ101" s="2">
        <f t="shared" si="96"/>
        <v>0.112484378411747</v>
      </c>
      <c r="BA101" s="1">
        <f t="shared" si="92"/>
        <v>59.2706943605736</v>
      </c>
      <c r="BB101" s="1">
        <f>SUM(BA90:BA101)</f>
        <v>670.742625467916</v>
      </c>
    </row>
    <row r="102" s="1" customFormat="1" spans="1:46">
      <c r="A102" s="13"/>
      <c r="B102" s="13"/>
      <c r="C102" s="16">
        <v>12</v>
      </c>
      <c r="D102" s="21">
        <v>1.10151612903226</v>
      </c>
      <c r="E102" s="20">
        <f t="shared" si="93"/>
        <v>4.5538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workbookViewId="0">
      <pane xSplit="4" topLeftCell="E1" activePane="topRight" state="frozen"/>
      <selection/>
      <selection pane="topRight" activeCell="L3" sqref="L3:L10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8.77777777777778" style="1" customWidth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36</v>
      </c>
      <c r="M1" s="2"/>
    </row>
    <row r="2" s="1" customFormat="1" spans="1:13">
      <c r="A2" s="4" t="s">
        <v>4</v>
      </c>
      <c r="B2" s="5" t="s">
        <v>5</v>
      </c>
      <c r="C2" s="3"/>
      <c r="D2" s="3"/>
      <c r="E2" s="6">
        <v>6.22</v>
      </c>
      <c r="F2" s="3">
        <v>1166.832</v>
      </c>
      <c r="G2" s="7">
        <f>(F2+F3+F4)/3</f>
        <v>1338.18733333333</v>
      </c>
      <c r="H2" s="3">
        <v>0.13</v>
      </c>
      <c r="I2" s="22">
        <f>(H2+H3+H4)/3</f>
        <v>0.12</v>
      </c>
      <c r="M2" s="2"/>
    </row>
    <row r="3" s="1" customFormat="1" spans="1:13">
      <c r="A3" s="4"/>
      <c r="B3" s="5" t="s">
        <v>6</v>
      </c>
      <c r="C3" s="3"/>
      <c r="D3" s="3"/>
      <c r="E3" s="8"/>
      <c r="F3" s="3">
        <v>1192.09</v>
      </c>
      <c r="G3" s="9"/>
      <c r="H3" s="3">
        <v>0.13</v>
      </c>
      <c r="I3" s="22"/>
      <c r="M3" s="2"/>
    </row>
    <row r="4" s="1" customFormat="1" spans="1:13">
      <c r="A4" s="4"/>
      <c r="B4" s="5" t="s">
        <v>7</v>
      </c>
      <c r="C4" s="3"/>
      <c r="D4" s="3"/>
      <c r="E4" s="10"/>
      <c r="F4" s="3">
        <v>1655.64</v>
      </c>
      <c r="G4" s="11"/>
      <c r="H4" s="3">
        <v>0.1</v>
      </c>
      <c r="I4" s="22"/>
      <c r="M4" s="2"/>
    </row>
    <row r="5" s="1" customFormat="1" spans="1:13">
      <c r="A5" s="4" t="s">
        <v>8</v>
      </c>
      <c r="B5" s="5" t="s">
        <v>9</v>
      </c>
      <c r="C5" s="3"/>
      <c r="D5" s="3"/>
      <c r="E5" s="6">
        <v>43.8821917808219</v>
      </c>
      <c r="F5" s="3">
        <v>91.104</v>
      </c>
      <c r="G5" s="7">
        <f>(F5+F6)/2</f>
        <v>92.50925</v>
      </c>
      <c r="H5" s="3">
        <v>0.13</v>
      </c>
      <c r="I5" s="22">
        <f>(H5+H6)/2</f>
        <v>0.13</v>
      </c>
      <c r="M5" s="2"/>
    </row>
    <row r="6" s="1" customFormat="1" spans="1:13">
      <c r="A6" s="4"/>
      <c r="B6" s="5" t="s">
        <v>10</v>
      </c>
      <c r="C6" s="3"/>
      <c r="D6" s="3"/>
      <c r="E6" s="10"/>
      <c r="F6" s="3">
        <v>93.9145</v>
      </c>
      <c r="G6" s="11"/>
      <c r="H6" s="3">
        <v>0.13</v>
      </c>
      <c r="I6" s="22"/>
      <c r="M6" s="2"/>
    </row>
    <row r="7" s="1" customFormat="1" spans="1:13">
      <c r="A7" s="4" t="s">
        <v>11</v>
      </c>
      <c r="B7" s="5"/>
      <c r="C7" s="3"/>
      <c r="D7" s="3"/>
      <c r="E7" s="12">
        <v>345.013150684932</v>
      </c>
      <c r="F7" s="3">
        <v>134.758</v>
      </c>
      <c r="G7" s="3"/>
      <c r="H7" s="3">
        <v>0.29</v>
      </c>
      <c r="M7" s="2"/>
    </row>
    <row r="8" s="1" customFormat="1" spans="1:13">
      <c r="A8" s="4" t="s">
        <v>12</v>
      </c>
      <c r="B8" s="5"/>
      <c r="C8" s="3"/>
      <c r="D8" s="3"/>
      <c r="E8" s="3">
        <v>0</v>
      </c>
      <c r="F8" s="3">
        <v>625.464</v>
      </c>
      <c r="G8" s="3"/>
      <c r="H8" s="3">
        <v>0.26</v>
      </c>
      <c r="M8" s="2"/>
    </row>
    <row r="9" s="1" customFormat="1" spans="1:13">
      <c r="A9" s="4" t="s">
        <v>13</v>
      </c>
      <c r="B9" s="5"/>
      <c r="C9" s="3"/>
      <c r="D9" s="3"/>
      <c r="E9" s="3">
        <v>0</v>
      </c>
      <c r="F9" s="3">
        <v>341.64</v>
      </c>
      <c r="G9" s="3"/>
      <c r="H9" s="3">
        <v>0.26</v>
      </c>
      <c r="M9" s="2"/>
    </row>
    <row r="10" s="1" customFormat="1" spans="1:13">
      <c r="A10" s="4" t="s">
        <v>14</v>
      </c>
      <c r="B10" s="5"/>
      <c r="C10" s="3"/>
      <c r="D10" s="3"/>
      <c r="E10" s="3">
        <v>0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15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16</v>
      </c>
      <c r="B14" s="4" t="s">
        <v>17</v>
      </c>
      <c r="C14" s="4">
        <v>308.16</v>
      </c>
      <c r="D14" s="13"/>
      <c r="E14" s="13"/>
      <c r="F14" s="13"/>
      <c r="G14" s="14" t="s">
        <v>18</v>
      </c>
      <c r="H14" s="14" t="s">
        <v>19</v>
      </c>
      <c r="I14" s="14">
        <f>(AV38+AV53+AY69+AY85+AY101+BB101+AG69)</f>
        <v>12070989.1606527</v>
      </c>
      <c r="J14" s="14" t="s">
        <v>20</v>
      </c>
      <c r="K14" s="14">
        <f>I14/(10000*1000)</f>
        <v>1.20709891606527</v>
      </c>
      <c r="L14" s="14" t="s">
        <v>21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22</v>
      </c>
      <c r="B15" s="4" t="s">
        <v>17</v>
      </c>
      <c r="C15" s="4"/>
      <c r="D15" s="13"/>
      <c r="E15" s="13"/>
      <c r="F15" s="13"/>
      <c r="G15" s="14"/>
      <c r="H15" s="14" t="s">
        <v>23</v>
      </c>
      <c r="I15" s="14">
        <v>5958242.01228152</v>
      </c>
      <c r="J15" s="14" t="s">
        <v>20</v>
      </c>
      <c r="K15" s="14">
        <f>I15/(10000*1000)</f>
        <v>0.595824201228152</v>
      </c>
      <c r="L15" s="14" t="s">
        <v>21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24</v>
      </c>
      <c r="B16" s="4" t="s">
        <v>25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26</v>
      </c>
      <c r="B17" s="4" t="s">
        <v>27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29</v>
      </c>
      <c r="AT17" s="2"/>
    </row>
    <row r="18" s="1" customFormat="1" spans="1:46">
      <c r="A18" s="4" t="s">
        <v>30</v>
      </c>
      <c r="B18" s="4" t="s">
        <v>31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33</v>
      </c>
      <c r="B19" s="4" t="s">
        <v>31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36</v>
      </c>
      <c r="B20" s="4" t="s">
        <v>37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38</v>
      </c>
      <c r="B21" s="4" t="s">
        <v>39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40</v>
      </c>
      <c r="B22" s="4" t="s">
        <v>35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41</v>
      </c>
      <c r="B23" s="4" t="s">
        <v>42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4" t="s">
        <v>43</v>
      </c>
      <c r="T25" s="24"/>
      <c r="U25" s="24"/>
      <c r="V25" s="24" t="s">
        <v>44</v>
      </c>
      <c r="W25" s="24"/>
      <c r="X25" s="24"/>
      <c r="Y25" s="24" t="s">
        <v>45</v>
      </c>
      <c r="Z25" s="24"/>
      <c r="AA25" s="24"/>
      <c r="AB25" s="24" t="s">
        <v>46</v>
      </c>
      <c r="AC25" s="24"/>
      <c r="AD25" s="24"/>
      <c r="AE25" s="24" t="s">
        <v>47</v>
      </c>
      <c r="AF25" s="24"/>
      <c r="AG25" s="24"/>
      <c r="AH25" s="24" t="s">
        <v>48</v>
      </c>
      <c r="AI25" s="24"/>
      <c r="AJ25" s="24"/>
      <c r="AK25" s="32" t="s">
        <v>49</v>
      </c>
      <c r="AL25" s="33"/>
      <c r="AM25" s="34"/>
      <c r="AN25" s="24" t="s">
        <v>50</v>
      </c>
      <c r="AO25" s="24"/>
      <c r="AP25" s="24"/>
      <c r="AT25" s="2"/>
    </row>
    <row r="26" s="1" customFormat="1" spans="1:47">
      <c r="A26" s="15" t="s">
        <v>4</v>
      </c>
      <c r="B26" s="15"/>
      <c r="C26" s="16" t="s">
        <v>51</v>
      </c>
      <c r="D26" s="16" t="s">
        <v>52</v>
      </c>
      <c r="E26" s="16" t="s">
        <v>53</v>
      </c>
      <c r="F26" s="16" t="s">
        <v>54</v>
      </c>
      <c r="G26" s="13" t="s">
        <v>51</v>
      </c>
      <c r="H26" s="13" t="s">
        <v>53</v>
      </c>
      <c r="I26" s="13" t="s">
        <v>55</v>
      </c>
      <c r="J26" s="13" t="s">
        <v>56</v>
      </c>
      <c r="K26" s="23" t="s">
        <v>57</v>
      </c>
      <c r="L26" s="23" t="s">
        <v>58</v>
      </c>
      <c r="M26" s="13" t="s">
        <v>59</v>
      </c>
      <c r="N26" s="23" t="s">
        <v>60</v>
      </c>
      <c r="O26" s="13" t="s">
        <v>61</v>
      </c>
      <c r="P26" s="13" t="s">
        <v>62</v>
      </c>
      <c r="Q26" s="23" t="s">
        <v>63</v>
      </c>
      <c r="R26" s="23" t="s">
        <v>64</v>
      </c>
      <c r="S26" s="4" t="s">
        <v>65</v>
      </c>
      <c r="T26" s="3" t="s">
        <v>66</v>
      </c>
      <c r="U26" s="3"/>
      <c r="V26" s="4" t="s">
        <v>65</v>
      </c>
      <c r="W26" s="3" t="s">
        <v>66</v>
      </c>
      <c r="X26" s="3"/>
      <c r="Y26" s="4" t="s">
        <v>65</v>
      </c>
      <c r="Z26" s="3" t="s">
        <v>66</v>
      </c>
      <c r="AA26" s="3"/>
      <c r="AB26" s="4" t="s">
        <v>65</v>
      </c>
      <c r="AC26" s="3" t="s">
        <v>66</v>
      </c>
      <c r="AD26" s="3"/>
      <c r="AE26" s="4" t="s">
        <v>65</v>
      </c>
      <c r="AF26" s="3" t="s">
        <v>66</v>
      </c>
      <c r="AG26" s="3"/>
      <c r="AH26" s="4" t="s">
        <v>65</v>
      </c>
      <c r="AI26" s="3" t="s">
        <v>66</v>
      </c>
      <c r="AJ26" s="3"/>
      <c r="AK26" s="4" t="s">
        <v>65</v>
      </c>
      <c r="AL26" s="3" t="s">
        <v>66</v>
      </c>
      <c r="AM26" s="3"/>
      <c r="AN26" s="35" t="s">
        <v>65</v>
      </c>
      <c r="AO26" s="35" t="s">
        <v>66</v>
      </c>
      <c r="AP26" s="35"/>
      <c r="AQ26" s="1" t="s">
        <v>67</v>
      </c>
      <c r="AR26" s="1" t="s">
        <v>68</v>
      </c>
      <c r="AS26" s="1" t="s">
        <v>36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1338.18733333333</v>
      </c>
      <c r="C27" s="16" t="s">
        <v>72</v>
      </c>
      <c r="D27" s="17">
        <v>18</v>
      </c>
      <c r="E27" s="16"/>
      <c r="F27" s="16"/>
      <c r="G27" s="13">
        <v>1</v>
      </c>
      <c r="H27" s="18">
        <f t="shared" ref="H27:H38" si="0">E28</f>
        <v>18</v>
      </c>
      <c r="I27" s="18">
        <f t="shared" ref="I27:I38" si="1">H27+273.15</f>
        <v>291.15</v>
      </c>
      <c r="J27" s="18">
        <f t="shared" ref="J27:J38" si="2">EXP(($C$16*(I27-$C$14))/($C$17*I27*$C$14))</f>
        <v>0.157870513912988</v>
      </c>
      <c r="K27" s="18">
        <f t="shared" ref="K27:K38" si="3">$B$27/12</f>
        <v>111.515611111111</v>
      </c>
      <c r="L27" s="18">
        <f t="shared" ref="L27:L38" si="4">K27*$B$28/100</f>
        <v>1.11515611111111</v>
      </c>
      <c r="M27" s="13" t="s">
        <v>73</v>
      </c>
      <c r="N27" s="13"/>
      <c r="O27" s="18">
        <f>L27</f>
        <v>1.11515611111111</v>
      </c>
      <c r="P27" s="18">
        <f t="shared" ref="P27:P38" si="5">O27*J27</f>
        <v>0.17605026835432</v>
      </c>
      <c r="Q27" s="25">
        <f t="shared" ref="Q27:Q38" si="6">P27*$B$29</f>
        <v>0.0211260322025184</v>
      </c>
      <c r="R27" s="18">
        <f t="shared" ref="R27:R38" si="7">L27*$B$29</f>
        <v>0.133818733333333</v>
      </c>
      <c r="S27" s="26">
        <f t="shared" ref="S27:S38" si="8">Q27/R27</f>
        <v>0.157870513912988</v>
      </c>
      <c r="T27" s="3">
        <v>0.01</v>
      </c>
      <c r="U27" s="27">
        <f t="shared" ref="U27:U38" si="9">S27*T27</f>
        <v>0.00157870513912988</v>
      </c>
      <c r="V27" s="26"/>
      <c r="W27" s="3"/>
      <c r="X27" s="27"/>
      <c r="Y27" s="29">
        <v>0.02</v>
      </c>
      <c r="Z27" s="3">
        <v>0.21</v>
      </c>
      <c r="AA27" s="28">
        <f t="shared" ref="AA27:AA38" si="10">Y27*Z27</f>
        <v>0.0042</v>
      </c>
      <c r="AB27" s="3">
        <v>0.01</v>
      </c>
      <c r="AC27" s="3">
        <v>0.29</v>
      </c>
      <c r="AD27" s="28">
        <f t="shared" ref="AD27:AD38" si="11">AB27*AC27</f>
        <v>0.0029</v>
      </c>
      <c r="AE27" s="26"/>
      <c r="AF27" s="3"/>
      <c r="AG27" s="27"/>
      <c r="AH27" s="26"/>
      <c r="AI27" s="3"/>
      <c r="AJ27" s="27"/>
      <c r="AK27" s="1">
        <v>0.1</v>
      </c>
      <c r="AL27" s="28">
        <v>0.11</v>
      </c>
      <c r="AM27" s="28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0.0234787051391299</v>
      </c>
      <c r="AR27" s="30">
        <f t="shared" ref="AR27:AR38" si="15">$B$27/12</f>
        <v>111.515611111111</v>
      </c>
      <c r="AS27" s="1">
        <f t="shared" ref="AS27:AS38" si="16">$B$29</f>
        <v>0.12</v>
      </c>
      <c r="AT27" s="2">
        <f>$E$2/12</f>
        <v>0.518333333333333</v>
      </c>
      <c r="AU27" s="1">
        <f t="shared" ref="AU27:AU38" si="17">AT27*10000*AS27*0.67*AR27*AQ27</f>
        <v>1091.12623429431</v>
      </c>
    </row>
    <row r="28" s="1" customFormat="1" spans="1:47">
      <c r="A28" s="13" t="s">
        <v>74</v>
      </c>
      <c r="B28" s="13">
        <v>1</v>
      </c>
      <c r="C28" s="16">
        <v>1</v>
      </c>
      <c r="D28" s="19">
        <v>20.4594516129032</v>
      </c>
      <c r="E28" s="20">
        <f t="shared" ref="E28:E39" si="18">D27</f>
        <v>18</v>
      </c>
      <c r="F28" s="16" t="s">
        <v>73</v>
      </c>
      <c r="G28" s="13">
        <v>2</v>
      </c>
      <c r="H28" s="18">
        <f t="shared" si="0"/>
        <v>20.4594516129032</v>
      </c>
      <c r="I28" s="18">
        <f t="shared" si="1"/>
        <v>293.609451612903</v>
      </c>
      <c r="J28" s="18">
        <f t="shared" si="2"/>
        <v>0.208911364104458</v>
      </c>
      <c r="K28" s="18">
        <f t="shared" si="3"/>
        <v>111.515611111111</v>
      </c>
      <c r="L28" s="18">
        <f t="shared" si="4"/>
        <v>1.11515611111111</v>
      </c>
      <c r="M28" s="13" t="s">
        <v>73</v>
      </c>
      <c r="N28" s="13"/>
      <c r="O28" s="18">
        <f t="shared" ref="O28:O38" si="19">L28+O27-P27-N28</f>
        <v>2.0542619538679</v>
      </c>
      <c r="P28" s="18">
        <f t="shared" si="5"/>
        <v>0.429158667010433</v>
      </c>
      <c r="Q28" s="25">
        <f t="shared" si="6"/>
        <v>0.0514990400412519</v>
      </c>
      <c r="R28" s="18">
        <f t="shared" si="7"/>
        <v>0.133818733333333</v>
      </c>
      <c r="S28" s="26">
        <f t="shared" si="8"/>
        <v>0.384841783795482</v>
      </c>
      <c r="T28" s="3">
        <v>0.01</v>
      </c>
      <c r="U28" s="27">
        <f t="shared" si="9"/>
        <v>0.00384841783795482</v>
      </c>
      <c r="V28" s="26"/>
      <c r="W28" s="3"/>
      <c r="X28" s="27"/>
      <c r="Y28" s="29">
        <v>0.02</v>
      </c>
      <c r="Z28" s="3">
        <v>0.21</v>
      </c>
      <c r="AA28" s="28">
        <f t="shared" si="10"/>
        <v>0.0042</v>
      </c>
      <c r="AB28" s="3">
        <v>0.01</v>
      </c>
      <c r="AC28" s="3">
        <v>0.29</v>
      </c>
      <c r="AD28" s="28">
        <f t="shared" si="11"/>
        <v>0.0029</v>
      </c>
      <c r="AE28" s="26"/>
      <c r="AF28" s="3"/>
      <c r="AG28" s="27"/>
      <c r="AH28" s="26"/>
      <c r="AI28" s="3"/>
      <c r="AJ28" s="27"/>
      <c r="AK28" s="28">
        <v>0.1</v>
      </c>
      <c r="AL28" s="28">
        <v>0.11</v>
      </c>
      <c r="AM28" s="28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0.0257484178379548</v>
      </c>
      <c r="AR28" s="30">
        <f t="shared" si="15"/>
        <v>111.515611111111</v>
      </c>
      <c r="AS28" s="1">
        <f t="shared" si="16"/>
        <v>0.12</v>
      </c>
      <c r="AT28" s="2">
        <f t="shared" ref="AT28:AT38" si="20">$E$2/12</f>
        <v>0.518333333333333</v>
      </c>
      <c r="AU28" s="1">
        <f t="shared" si="17"/>
        <v>1196.60662835026</v>
      </c>
    </row>
    <row r="29" s="1" customFormat="1" spans="1:47">
      <c r="A29" s="13" t="s">
        <v>36</v>
      </c>
      <c r="B29" s="13">
        <f>I2</f>
        <v>0.12</v>
      </c>
      <c r="C29" s="16">
        <v>2</v>
      </c>
      <c r="D29" s="21">
        <v>20.5603928571429</v>
      </c>
      <c r="E29" s="20">
        <f t="shared" si="18"/>
        <v>20.4594516129032</v>
      </c>
      <c r="F29" s="16" t="s">
        <v>73</v>
      </c>
      <c r="G29" s="13">
        <v>3</v>
      </c>
      <c r="H29" s="18">
        <f t="shared" si="0"/>
        <v>20.5603928571429</v>
      </c>
      <c r="I29" s="18">
        <f t="shared" si="1"/>
        <v>293.710392857143</v>
      </c>
      <c r="J29" s="18">
        <f t="shared" si="2"/>
        <v>0.211305971615657</v>
      </c>
      <c r="K29" s="18">
        <f t="shared" si="3"/>
        <v>111.515611111111</v>
      </c>
      <c r="L29" s="18">
        <f t="shared" si="4"/>
        <v>1.11515611111111</v>
      </c>
      <c r="M29" s="13" t="s">
        <v>73</v>
      </c>
      <c r="N29" s="13"/>
      <c r="O29" s="18">
        <f t="shared" si="19"/>
        <v>2.74025939796858</v>
      </c>
      <c r="P29" s="18">
        <f t="shared" si="5"/>
        <v>0.579033174566686</v>
      </c>
      <c r="Q29" s="25">
        <f t="shared" si="6"/>
        <v>0.0694839809480023</v>
      </c>
      <c r="R29" s="18">
        <f t="shared" si="7"/>
        <v>0.133818733333333</v>
      </c>
      <c r="S29" s="26">
        <f t="shared" si="8"/>
        <v>0.519239565471917</v>
      </c>
      <c r="T29" s="3">
        <v>0.01</v>
      </c>
      <c r="U29" s="27">
        <f t="shared" si="9"/>
        <v>0.00519239565471917</v>
      </c>
      <c r="V29" s="26"/>
      <c r="W29" s="3"/>
      <c r="X29" s="27"/>
      <c r="Y29" s="29">
        <v>0.02</v>
      </c>
      <c r="Z29" s="3">
        <v>0.21</v>
      </c>
      <c r="AA29" s="28">
        <f t="shared" si="10"/>
        <v>0.0042</v>
      </c>
      <c r="AB29" s="3">
        <v>0.01</v>
      </c>
      <c r="AC29" s="3">
        <v>0.29</v>
      </c>
      <c r="AD29" s="28">
        <f t="shared" si="11"/>
        <v>0.0029</v>
      </c>
      <c r="AE29" s="26"/>
      <c r="AF29" s="3"/>
      <c r="AG29" s="27"/>
      <c r="AH29" s="26"/>
      <c r="AI29" s="3"/>
      <c r="AJ29" s="27"/>
      <c r="AK29" s="1">
        <v>0.1</v>
      </c>
      <c r="AL29" s="28">
        <v>0.11</v>
      </c>
      <c r="AM29" s="28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0.0270923956547192</v>
      </c>
      <c r="AR29" s="30">
        <f t="shared" si="15"/>
        <v>111.515611111111</v>
      </c>
      <c r="AS29" s="1">
        <f t="shared" si="16"/>
        <v>0.12</v>
      </c>
      <c r="AT29" s="2">
        <f t="shared" si="20"/>
        <v>0.518333333333333</v>
      </c>
      <c r="AU29" s="1">
        <f t="shared" si="17"/>
        <v>1259.06533062925</v>
      </c>
    </row>
    <row r="30" s="1" customFormat="1" spans="1:47">
      <c r="A30" s="13"/>
      <c r="B30" s="13"/>
      <c r="C30" s="16">
        <v>3</v>
      </c>
      <c r="D30" s="21">
        <v>19.7648709677419</v>
      </c>
      <c r="E30" s="20">
        <f t="shared" si="18"/>
        <v>20.5603928571429</v>
      </c>
      <c r="F30" s="16" t="s">
        <v>73</v>
      </c>
      <c r="G30" s="13">
        <v>4</v>
      </c>
      <c r="H30" s="18">
        <f t="shared" si="0"/>
        <v>19.7648709677419</v>
      </c>
      <c r="I30" s="18">
        <f t="shared" si="1"/>
        <v>292.914870967742</v>
      </c>
      <c r="J30" s="18">
        <f t="shared" si="2"/>
        <v>0.19311252640174</v>
      </c>
      <c r="K30" s="18">
        <f t="shared" si="3"/>
        <v>111.515611111111</v>
      </c>
      <c r="L30" s="18">
        <f t="shared" si="4"/>
        <v>1.11515611111111</v>
      </c>
      <c r="M30" s="13" t="s">
        <v>73</v>
      </c>
      <c r="N30" s="13"/>
      <c r="O30" s="18">
        <f t="shared" si="19"/>
        <v>3.27638233451301</v>
      </c>
      <c r="P30" s="18">
        <f t="shared" si="5"/>
        <v>0.632710470075837</v>
      </c>
      <c r="Q30" s="25">
        <f t="shared" si="6"/>
        <v>0.0759252564091005</v>
      </c>
      <c r="R30" s="18">
        <f t="shared" si="7"/>
        <v>0.133818733333333</v>
      </c>
      <c r="S30" s="26">
        <f t="shared" si="8"/>
        <v>0.56737389839116</v>
      </c>
      <c r="T30" s="3">
        <v>0.01</v>
      </c>
      <c r="U30" s="27">
        <f t="shared" si="9"/>
        <v>0.00567373898391161</v>
      </c>
      <c r="V30" s="26"/>
      <c r="W30" s="3"/>
      <c r="X30" s="27"/>
      <c r="Y30" s="29">
        <v>0.02</v>
      </c>
      <c r="Z30" s="3">
        <v>0.21</v>
      </c>
      <c r="AA30" s="28">
        <f t="shared" si="10"/>
        <v>0.0042</v>
      </c>
      <c r="AB30" s="3">
        <v>0.01</v>
      </c>
      <c r="AC30" s="3">
        <v>0.29</v>
      </c>
      <c r="AD30" s="28">
        <f t="shared" si="11"/>
        <v>0.0029</v>
      </c>
      <c r="AE30" s="26"/>
      <c r="AF30" s="3"/>
      <c r="AG30" s="27"/>
      <c r="AH30" s="26"/>
      <c r="AI30" s="3"/>
      <c r="AJ30" s="27"/>
      <c r="AK30" s="28">
        <v>0.1</v>
      </c>
      <c r="AL30" s="28">
        <v>0.11</v>
      </c>
      <c r="AM30" s="28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0.0275737389839116</v>
      </c>
      <c r="AR30" s="30">
        <f t="shared" si="15"/>
        <v>111.515611111111</v>
      </c>
      <c r="AS30" s="1">
        <f t="shared" si="16"/>
        <v>0.12</v>
      </c>
      <c r="AT30" s="2">
        <f t="shared" si="20"/>
        <v>0.518333333333333</v>
      </c>
      <c r="AU30" s="1">
        <f t="shared" si="17"/>
        <v>1281.43480675974</v>
      </c>
    </row>
    <row r="31" s="1" customFormat="1" spans="1:47">
      <c r="A31" s="13"/>
      <c r="B31" s="13"/>
      <c r="C31" s="16">
        <v>4</v>
      </c>
      <c r="D31" s="21">
        <v>19.9825333333333</v>
      </c>
      <c r="E31" s="20">
        <f t="shared" si="18"/>
        <v>19.7648709677419</v>
      </c>
      <c r="F31" s="16" t="s">
        <v>73</v>
      </c>
      <c r="G31" s="13">
        <v>5</v>
      </c>
      <c r="H31" s="18">
        <f t="shared" si="0"/>
        <v>19.9825333333333</v>
      </c>
      <c r="I31" s="18">
        <f t="shared" si="1"/>
        <v>293.132533333333</v>
      </c>
      <c r="J31" s="18">
        <f t="shared" si="2"/>
        <v>0.197938388747361</v>
      </c>
      <c r="K31" s="18">
        <f t="shared" si="3"/>
        <v>111.515611111111</v>
      </c>
      <c r="L31" s="18">
        <f t="shared" si="4"/>
        <v>1.11515611111111</v>
      </c>
      <c r="M31" s="13" t="s">
        <v>75</v>
      </c>
      <c r="N31" s="18">
        <f>(O30-P30)*C22/100</f>
        <v>2.51148827121531</v>
      </c>
      <c r="O31" s="18">
        <f t="shared" si="19"/>
        <v>1.24733970433297</v>
      </c>
      <c r="P31" s="18">
        <f t="shared" si="5"/>
        <v>0.246896411296278</v>
      </c>
      <c r="Q31" s="25">
        <f t="shared" si="6"/>
        <v>0.0296275693555533</v>
      </c>
      <c r="R31" s="18">
        <f t="shared" si="7"/>
        <v>0.133818733333333</v>
      </c>
      <c r="S31" s="26">
        <f t="shared" si="8"/>
        <v>0.221400760697331</v>
      </c>
      <c r="T31" s="3">
        <v>0.01</v>
      </c>
      <c r="U31" s="27">
        <f t="shared" si="9"/>
        <v>0.00221400760697331</v>
      </c>
      <c r="V31" s="26"/>
      <c r="W31" s="3"/>
      <c r="X31" s="27"/>
      <c r="Y31" s="29">
        <v>0.04</v>
      </c>
      <c r="Z31" s="3">
        <v>0.21</v>
      </c>
      <c r="AA31" s="28">
        <f t="shared" si="10"/>
        <v>0.0084</v>
      </c>
      <c r="AB31" s="3">
        <v>0.015</v>
      </c>
      <c r="AC31" s="3">
        <v>0.29</v>
      </c>
      <c r="AD31" s="28">
        <f t="shared" si="11"/>
        <v>0.00435</v>
      </c>
      <c r="AE31" s="26"/>
      <c r="AF31" s="3"/>
      <c r="AG31" s="27"/>
      <c r="AH31" s="26"/>
      <c r="AI31" s="3"/>
      <c r="AJ31" s="27"/>
      <c r="AK31" s="1">
        <v>0.1</v>
      </c>
      <c r="AL31" s="28">
        <v>0.11</v>
      </c>
      <c r="AM31" s="28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0.0316640076069733</v>
      </c>
      <c r="AR31" s="30">
        <f t="shared" si="15"/>
        <v>111.515611111111</v>
      </c>
      <c r="AS31" s="1">
        <f t="shared" si="16"/>
        <v>0.12</v>
      </c>
      <c r="AT31" s="2">
        <f t="shared" si="20"/>
        <v>0.518333333333333</v>
      </c>
      <c r="AU31" s="1">
        <f t="shared" si="17"/>
        <v>1471.521925001</v>
      </c>
    </row>
    <row r="32" s="1" customFormat="1" spans="1:47">
      <c r="A32" s="13"/>
      <c r="B32" s="13"/>
      <c r="C32" s="16">
        <v>5</v>
      </c>
      <c r="D32" s="21">
        <v>20.6289032258065</v>
      </c>
      <c r="E32" s="20">
        <f t="shared" si="18"/>
        <v>19.9825333333333</v>
      </c>
      <c r="F32" s="16" t="s">
        <v>75</v>
      </c>
      <c r="G32" s="13">
        <v>6</v>
      </c>
      <c r="H32" s="18">
        <f t="shared" si="0"/>
        <v>20.6289032258065</v>
      </c>
      <c r="I32" s="18">
        <f t="shared" si="1"/>
        <v>293.778903225806</v>
      </c>
      <c r="J32" s="18">
        <f t="shared" si="2"/>
        <v>0.212945895735955</v>
      </c>
      <c r="K32" s="18">
        <f t="shared" si="3"/>
        <v>111.515611111111</v>
      </c>
      <c r="L32" s="18">
        <f t="shared" si="4"/>
        <v>1.11515611111111</v>
      </c>
      <c r="M32" s="13" t="s">
        <v>73</v>
      </c>
      <c r="N32" s="13"/>
      <c r="O32" s="18">
        <f t="shared" si="19"/>
        <v>2.1155994041478</v>
      </c>
      <c r="P32" s="18">
        <f t="shared" si="5"/>
        <v>0.450508210134707</v>
      </c>
      <c r="Q32" s="25">
        <f t="shared" si="6"/>
        <v>0.0540609852161648</v>
      </c>
      <c r="R32" s="18">
        <f t="shared" si="7"/>
        <v>0.133818733333333</v>
      </c>
      <c r="S32" s="26">
        <f t="shared" si="8"/>
        <v>0.40398667562861</v>
      </c>
      <c r="T32" s="3">
        <v>0.01</v>
      </c>
      <c r="U32" s="27">
        <f t="shared" si="9"/>
        <v>0.0040398667562861</v>
      </c>
      <c r="V32" s="26"/>
      <c r="W32" s="3"/>
      <c r="X32" s="27"/>
      <c r="Y32" s="29">
        <v>0.04</v>
      </c>
      <c r="Z32" s="3">
        <v>0.21</v>
      </c>
      <c r="AA32" s="28">
        <f t="shared" si="10"/>
        <v>0.0084</v>
      </c>
      <c r="AB32" s="3">
        <v>0.015</v>
      </c>
      <c r="AC32" s="3">
        <v>0.29</v>
      </c>
      <c r="AD32" s="28">
        <f t="shared" si="11"/>
        <v>0.00435</v>
      </c>
      <c r="AE32" s="26"/>
      <c r="AF32" s="3"/>
      <c r="AG32" s="27"/>
      <c r="AH32" s="26"/>
      <c r="AI32" s="3"/>
      <c r="AJ32" s="27"/>
      <c r="AK32" s="28">
        <v>0.1</v>
      </c>
      <c r="AL32" s="28">
        <v>0.11</v>
      </c>
      <c r="AM32" s="28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0.0334898667562861</v>
      </c>
      <c r="AR32" s="30">
        <f t="shared" si="15"/>
        <v>111.515611111111</v>
      </c>
      <c r="AS32" s="1">
        <f t="shared" si="16"/>
        <v>0.12</v>
      </c>
      <c r="AT32" s="2">
        <f t="shared" si="20"/>
        <v>0.518333333333333</v>
      </c>
      <c r="AU32" s="1">
        <f t="shared" si="17"/>
        <v>1556.37510604893</v>
      </c>
    </row>
    <row r="33" s="1" customFormat="1" spans="1:47">
      <c r="A33" s="13"/>
      <c r="B33" s="13"/>
      <c r="C33" s="16">
        <v>6</v>
      </c>
      <c r="D33" s="21">
        <v>23.4856666666667</v>
      </c>
      <c r="E33" s="20">
        <f t="shared" si="18"/>
        <v>20.6289032258065</v>
      </c>
      <c r="F33" s="16" t="s">
        <v>73</v>
      </c>
      <c r="G33" s="13">
        <v>7</v>
      </c>
      <c r="H33" s="18">
        <f t="shared" si="0"/>
        <v>23.4856666666667</v>
      </c>
      <c r="I33" s="18">
        <f t="shared" si="1"/>
        <v>296.635666666667</v>
      </c>
      <c r="J33" s="18">
        <f t="shared" si="2"/>
        <v>0.293015575529216</v>
      </c>
      <c r="K33" s="18">
        <f t="shared" si="3"/>
        <v>111.515611111111</v>
      </c>
      <c r="L33" s="18">
        <f t="shared" si="4"/>
        <v>1.11515611111111</v>
      </c>
      <c r="M33" s="13" t="s">
        <v>73</v>
      </c>
      <c r="N33" s="13"/>
      <c r="O33" s="18">
        <f t="shared" si="19"/>
        <v>2.78024730512421</v>
      </c>
      <c r="P33" s="18">
        <f t="shared" si="5"/>
        <v>0.814655764224521</v>
      </c>
      <c r="Q33" s="25">
        <f t="shared" si="6"/>
        <v>0.0977586917069426</v>
      </c>
      <c r="R33" s="18">
        <f t="shared" si="7"/>
        <v>0.133818733333333</v>
      </c>
      <c r="S33" s="26">
        <f t="shared" si="8"/>
        <v>0.730530690822131</v>
      </c>
      <c r="T33" s="3">
        <v>0.01</v>
      </c>
      <c r="U33" s="27">
        <f t="shared" si="9"/>
        <v>0.00730530690822131</v>
      </c>
      <c r="V33" s="26"/>
      <c r="W33" s="3"/>
      <c r="X33" s="27"/>
      <c r="Y33" s="29">
        <v>0.04</v>
      </c>
      <c r="Z33" s="3">
        <v>0.21</v>
      </c>
      <c r="AA33" s="28">
        <f t="shared" si="10"/>
        <v>0.0084</v>
      </c>
      <c r="AB33" s="3">
        <v>0.015</v>
      </c>
      <c r="AC33" s="3">
        <v>0.29</v>
      </c>
      <c r="AD33" s="28">
        <f t="shared" si="11"/>
        <v>0.00435</v>
      </c>
      <c r="AE33" s="26"/>
      <c r="AF33" s="3"/>
      <c r="AG33" s="27"/>
      <c r="AH33" s="26"/>
      <c r="AI33" s="3"/>
      <c r="AJ33" s="27"/>
      <c r="AK33" s="1">
        <v>0.1</v>
      </c>
      <c r="AL33" s="28">
        <v>0.11</v>
      </c>
      <c r="AM33" s="28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0.0367553069082213</v>
      </c>
      <c r="AR33" s="30">
        <f t="shared" si="15"/>
        <v>111.515611111111</v>
      </c>
      <c r="AS33" s="1">
        <f t="shared" si="16"/>
        <v>0.12</v>
      </c>
      <c r="AT33" s="2">
        <f t="shared" si="20"/>
        <v>0.518333333333333</v>
      </c>
      <c r="AU33" s="1">
        <f t="shared" si="17"/>
        <v>1708.12995774032</v>
      </c>
    </row>
    <row r="34" s="1" customFormat="1" spans="1:47">
      <c r="A34" s="13"/>
      <c r="B34" s="13"/>
      <c r="C34" s="16">
        <v>7</v>
      </c>
      <c r="D34" s="21">
        <v>25.6524838709677</v>
      </c>
      <c r="E34" s="20">
        <f t="shared" si="18"/>
        <v>23.4856666666667</v>
      </c>
      <c r="F34" s="16" t="s">
        <v>73</v>
      </c>
      <c r="G34" s="13">
        <v>8</v>
      </c>
      <c r="H34" s="18">
        <f t="shared" si="0"/>
        <v>25.6524838709677</v>
      </c>
      <c r="I34" s="18">
        <f t="shared" si="1"/>
        <v>298.802483870968</v>
      </c>
      <c r="J34" s="18">
        <f t="shared" si="2"/>
        <v>0.37176245672528</v>
      </c>
      <c r="K34" s="18">
        <f t="shared" si="3"/>
        <v>111.515611111111</v>
      </c>
      <c r="L34" s="18">
        <f t="shared" si="4"/>
        <v>1.11515611111111</v>
      </c>
      <c r="M34" s="13" t="s">
        <v>73</v>
      </c>
      <c r="N34" s="13"/>
      <c r="O34" s="18">
        <f t="shared" si="19"/>
        <v>3.0807476520108</v>
      </c>
      <c r="P34" s="18">
        <f t="shared" si="5"/>
        <v>1.14530631566217</v>
      </c>
      <c r="Q34" s="25">
        <f t="shared" si="6"/>
        <v>0.137436757879461</v>
      </c>
      <c r="R34" s="18">
        <f t="shared" si="7"/>
        <v>0.133818733333333</v>
      </c>
      <c r="S34" s="26">
        <f t="shared" si="8"/>
        <v>1.02703675678289</v>
      </c>
      <c r="T34" s="3">
        <v>0.01</v>
      </c>
      <c r="U34" s="27">
        <f t="shared" si="9"/>
        <v>0.0102703675678289</v>
      </c>
      <c r="V34" s="26"/>
      <c r="W34" s="3"/>
      <c r="X34" s="27"/>
      <c r="Y34" s="29">
        <v>0.04</v>
      </c>
      <c r="Z34" s="3">
        <v>0.21</v>
      </c>
      <c r="AA34" s="28">
        <f t="shared" si="10"/>
        <v>0.0084</v>
      </c>
      <c r="AB34" s="3">
        <v>0.015</v>
      </c>
      <c r="AC34" s="3">
        <v>0.29</v>
      </c>
      <c r="AD34" s="28">
        <f t="shared" si="11"/>
        <v>0.00435</v>
      </c>
      <c r="AE34" s="26"/>
      <c r="AF34" s="3"/>
      <c r="AG34" s="27"/>
      <c r="AH34" s="26"/>
      <c r="AI34" s="3"/>
      <c r="AJ34" s="27"/>
      <c r="AK34" s="28">
        <v>0.1</v>
      </c>
      <c r="AL34" s="28">
        <v>0.11</v>
      </c>
      <c r="AM34" s="28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0.0397203675678289</v>
      </c>
      <c r="AR34" s="30">
        <f t="shared" si="15"/>
        <v>111.515611111111</v>
      </c>
      <c r="AS34" s="1">
        <f t="shared" si="16"/>
        <v>0.12</v>
      </c>
      <c r="AT34" s="2">
        <f t="shared" si="20"/>
        <v>0.518333333333333</v>
      </c>
      <c r="AU34" s="1">
        <f t="shared" si="17"/>
        <v>1845.92526854644</v>
      </c>
    </row>
    <row r="35" s="1" customFormat="1" spans="1:47">
      <c r="A35" s="13"/>
      <c r="B35" s="13"/>
      <c r="C35" s="16">
        <v>8</v>
      </c>
      <c r="D35" s="21">
        <v>26.3763870967742</v>
      </c>
      <c r="E35" s="20">
        <f t="shared" si="18"/>
        <v>25.6524838709677</v>
      </c>
      <c r="F35" s="16" t="s">
        <v>73</v>
      </c>
      <c r="G35" s="13">
        <v>9</v>
      </c>
      <c r="H35" s="18">
        <f t="shared" si="0"/>
        <v>26.3763870967742</v>
      </c>
      <c r="I35" s="18">
        <f t="shared" si="1"/>
        <v>299.526387096774</v>
      </c>
      <c r="J35" s="18">
        <f t="shared" si="2"/>
        <v>0.402224296468976</v>
      </c>
      <c r="K35" s="18">
        <f t="shared" si="3"/>
        <v>111.515611111111</v>
      </c>
      <c r="L35" s="18">
        <f t="shared" si="4"/>
        <v>1.11515611111111</v>
      </c>
      <c r="M35" s="13" t="s">
        <v>73</v>
      </c>
      <c r="N35" s="13"/>
      <c r="O35" s="18">
        <f t="shared" si="19"/>
        <v>3.05059744745974</v>
      </c>
      <c r="P35" s="18">
        <f t="shared" si="5"/>
        <v>1.22702441211455</v>
      </c>
      <c r="Q35" s="25">
        <f t="shared" si="6"/>
        <v>0.147242929453746</v>
      </c>
      <c r="R35" s="18">
        <f t="shared" si="7"/>
        <v>0.133818733333333</v>
      </c>
      <c r="S35" s="26">
        <f t="shared" si="8"/>
        <v>1.10031626952389</v>
      </c>
      <c r="T35" s="3">
        <v>0.01</v>
      </c>
      <c r="U35" s="27">
        <f t="shared" si="9"/>
        <v>0.0110031626952389</v>
      </c>
      <c r="V35" s="26"/>
      <c r="W35" s="3"/>
      <c r="X35" s="27"/>
      <c r="Y35" s="29">
        <v>0.04</v>
      </c>
      <c r="Z35" s="3">
        <v>0.21</v>
      </c>
      <c r="AA35" s="28">
        <f t="shared" si="10"/>
        <v>0.0084</v>
      </c>
      <c r="AB35" s="3">
        <v>0.015</v>
      </c>
      <c r="AC35" s="3">
        <v>0.29</v>
      </c>
      <c r="AD35" s="28">
        <f t="shared" si="11"/>
        <v>0.00435</v>
      </c>
      <c r="AE35" s="26"/>
      <c r="AF35" s="3"/>
      <c r="AG35" s="27"/>
      <c r="AH35" s="26"/>
      <c r="AI35" s="3"/>
      <c r="AJ35" s="27"/>
      <c r="AK35" s="1">
        <v>0.1</v>
      </c>
      <c r="AL35" s="28">
        <v>0.11</v>
      </c>
      <c r="AM35" s="28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0.0404531626952389</v>
      </c>
      <c r="AR35" s="30">
        <f t="shared" si="15"/>
        <v>111.515611111111</v>
      </c>
      <c r="AS35" s="1">
        <f t="shared" si="16"/>
        <v>0.12</v>
      </c>
      <c r="AT35" s="2">
        <f t="shared" si="20"/>
        <v>0.518333333333333</v>
      </c>
      <c r="AU35" s="1">
        <f t="shared" si="17"/>
        <v>1879.980468062</v>
      </c>
    </row>
    <row r="36" s="1" customFormat="1" spans="1:47">
      <c r="A36" s="13"/>
      <c r="B36" s="13"/>
      <c r="C36" s="16">
        <v>9</v>
      </c>
      <c r="D36" s="21">
        <v>25.9918666666667</v>
      </c>
      <c r="E36" s="20">
        <f t="shared" si="18"/>
        <v>26.3763870967742</v>
      </c>
      <c r="F36" s="16" t="s">
        <v>73</v>
      </c>
      <c r="G36" s="13">
        <v>10</v>
      </c>
      <c r="H36" s="18">
        <f t="shared" si="0"/>
        <v>25.9918666666667</v>
      </c>
      <c r="I36" s="18">
        <f t="shared" si="1"/>
        <v>299.141866666667</v>
      </c>
      <c r="J36" s="18">
        <f t="shared" si="2"/>
        <v>0.38576356074558</v>
      </c>
      <c r="K36" s="18">
        <f t="shared" si="3"/>
        <v>111.515611111111</v>
      </c>
      <c r="L36" s="18">
        <f t="shared" si="4"/>
        <v>1.11515611111111</v>
      </c>
      <c r="M36" s="13" t="s">
        <v>73</v>
      </c>
      <c r="N36" s="13"/>
      <c r="O36" s="18">
        <f t="shared" si="19"/>
        <v>2.9387291464563</v>
      </c>
      <c r="P36" s="18">
        <f t="shared" si="5"/>
        <v>1.1336546196038</v>
      </c>
      <c r="Q36" s="25">
        <f t="shared" si="6"/>
        <v>0.136038554352456</v>
      </c>
      <c r="R36" s="18">
        <f t="shared" si="7"/>
        <v>0.133818733333333</v>
      </c>
      <c r="S36" s="26">
        <f t="shared" si="8"/>
        <v>1.01658826805357</v>
      </c>
      <c r="T36" s="3">
        <v>0.01</v>
      </c>
      <c r="U36" s="27">
        <f t="shared" si="9"/>
        <v>0.0101658826805357</v>
      </c>
      <c r="V36" s="26"/>
      <c r="W36" s="3"/>
      <c r="X36" s="27"/>
      <c r="Y36" s="29">
        <v>0.04</v>
      </c>
      <c r="Z36" s="3">
        <v>0.21</v>
      </c>
      <c r="AA36" s="28">
        <f t="shared" si="10"/>
        <v>0.0084</v>
      </c>
      <c r="AB36" s="3">
        <v>0.015</v>
      </c>
      <c r="AC36" s="3">
        <v>0.29</v>
      </c>
      <c r="AD36" s="28">
        <f t="shared" si="11"/>
        <v>0.00435</v>
      </c>
      <c r="AE36" s="26"/>
      <c r="AF36" s="3"/>
      <c r="AG36" s="27"/>
      <c r="AH36" s="26"/>
      <c r="AI36" s="3"/>
      <c r="AJ36" s="27"/>
      <c r="AK36" s="28">
        <v>0.1</v>
      </c>
      <c r="AL36" s="28">
        <v>0.11</v>
      </c>
      <c r="AM36" s="28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0.0396158826805357</v>
      </c>
      <c r="AR36" s="30">
        <f t="shared" si="15"/>
        <v>111.515611111111</v>
      </c>
      <c r="AS36" s="1">
        <f t="shared" si="16"/>
        <v>0.12</v>
      </c>
      <c r="AT36" s="2">
        <f t="shared" si="20"/>
        <v>0.518333333333333</v>
      </c>
      <c r="AU36" s="1">
        <f t="shared" si="17"/>
        <v>1841.06954073108</v>
      </c>
    </row>
    <row r="37" s="1" customFormat="1" spans="1:47">
      <c r="A37" s="13"/>
      <c r="B37" s="13"/>
      <c r="C37" s="16">
        <v>10</v>
      </c>
      <c r="D37" s="21">
        <v>25.0121290322581</v>
      </c>
      <c r="E37" s="20">
        <f t="shared" si="18"/>
        <v>25.9918666666667</v>
      </c>
      <c r="F37" s="16" t="s">
        <v>73</v>
      </c>
      <c r="G37" s="13">
        <v>11</v>
      </c>
      <c r="H37" s="18">
        <f t="shared" si="0"/>
        <v>25.0121290322581</v>
      </c>
      <c r="I37" s="18">
        <f t="shared" si="1"/>
        <v>298.162129032258</v>
      </c>
      <c r="J37" s="18">
        <f t="shared" si="2"/>
        <v>0.346634506562372</v>
      </c>
      <c r="K37" s="18">
        <f t="shared" si="3"/>
        <v>111.515611111111</v>
      </c>
      <c r="L37" s="18">
        <f t="shared" si="4"/>
        <v>1.11515611111111</v>
      </c>
      <c r="M37" s="13" t="s">
        <v>75</v>
      </c>
      <c r="N37" s="18">
        <f>(O36-P36)*C22/100</f>
        <v>1.71482080050987</v>
      </c>
      <c r="O37" s="18">
        <f t="shared" si="19"/>
        <v>1.20540983745374</v>
      </c>
      <c r="P37" s="18">
        <f t="shared" si="5"/>
        <v>0.417836644211205</v>
      </c>
      <c r="Q37" s="25">
        <f t="shared" si="6"/>
        <v>0.0501403973053446</v>
      </c>
      <c r="R37" s="18">
        <f t="shared" si="7"/>
        <v>0.133818733333333</v>
      </c>
      <c r="S37" s="26">
        <f t="shared" si="8"/>
        <v>0.374688924759497</v>
      </c>
      <c r="T37" s="3">
        <v>0.01</v>
      </c>
      <c r="U37" s="27">
        <f t="shared" si="9"/>
        <v>0.00374688924759497</v>
      </c>
      <c r="V37" s="26"/>
      <c r="W37" s="3"/>
      <c r="X37" s="27"/>
      <c r="Y37" s="29">
        <v>0.04</v>
      </c>
      <c r="Z37" s="3">
        <v>0.21</v>
      </c>
      <c r="AA37" s="28">
        <f t="shared" si="10"/>
        <v>0.0084</v>
      </c>
      <c r="AB37" s="3">
        <v>0.015</v>
      </c>
      <c r="AC37" s="3">
        <v>0.29</v>
      </c>
      <c r="AD37" s="28">
        <f t="shared" si="11"/>
        <v>0.00435</v>
      </c>
      <c r="AE37" s="26"/>
      <c r="AF37" s="3"/>
      <c r="AG37" s="27"/>
      <c r="AH37" s="26"/>
      <c r="AI37" s="3"/>
      <c r="AJ37" s="27"/>
      <c r="AK37" s="1">
        <v>0.1</v>
      </c>
      <c r="AL37" s="28">
        <v>0.11</v>
      </c>
      <c r="AM37" s="28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0.033196889247595</v>
      </c>
      <c r="AR37" s="30">
        <f t="shared" si="15"/>
        <v>111.515611111111</v>
      </c>
      <c r="AS37" s="1">
        <f t="shared" si="16"/>
        <v>0.12</v>
      </c>
      <c r="AT37" s="2">
        <f t="shared" si="20"/>
        <v>0.518333333333333</v>
      </c>
      <c r="AU37" s="1">
        <f t="shared" si="17"/>
        <v>1542.75955766597</v>
      </c>
    </row>
    <row r="38" s="1" customFormat="1" spans="1:48">
      <c r="A38" s="13"/>
      <c r="B38" s="13"/>
      <c r="C38" s="16">
        <v>11</v>
      </c>
      <c r="D38" s="21">
        <v>23.3936666666667</v>
      </c>
      <c r="E38" s="20">
        <f t="shared" si="18"/>
        <v>25.0121290322581</v>
      </c>
      <c r="F38" s="16" t="s">
        <v>75</v>
      </c>
      <c r="G38" s="13">
        <v>12</v>
      </c>
      <c r="H38" s="18">
        <f t="shared" si="0"/>
        <v>23.3936666666667</v>
      </c>
      <c r="I38" s="18">
        <f t="shared" si="1"/>
        <v>296.543666666667</v>
      </c>
      <c r="J38" s="18">
        <f t="shared" si="2"/>
        <v>0.290046830755561</v>
      </c>
      <c r="K38" s="18">
        <f t="shared" si="3"/>
        <v>111.515611111111</v>
      </c>
      <c r="L38" s="18">
        <f t="shared" si="4"/>
        <v>1.11515611111111</v>
      </c>
      <c r="M38" s="13" t="s">
        <v>73</v>
      </c>
      <c r="N38" s="13"/>
      <c r="O38" s="18">
        <f t="shared" si="19"/>
        <v>1.90272930435364</v>
      </c>
      <c r="P38" s="18">
        <f t="shared" si="5"/>
        <v>0.551880604513507</v>
      </c>
      <c r="Q38" s="25">
        <f t="shared" si="6"/>
        <v>0.0662256725416209</v>
      </c>
      <c r="R38" s="18">
        <f t="shared" si="7"/>
        <v>0.133818733333333</v>
      </c>
      <c r="S38" s="26">
        <f t="shared" si="8"/>
        <v>0.494890893763411</v>
      </c>
      <c r="T38" s="3">
        <v>0.01</v>
      </c>
      <c r="U38" s="27">
        <f t="shared" si="9"/>
        <v>0.00494890893763411</v>
      </c>
      <c r="V38" s="26"/>
      <c r="W38" s="3"/>
      <c r="X38" s="27"/>
      <c r="Y38" s="29">
        <v>0.04</v>
      </c>
      <c r="Z38" s="3">
        <v>0.21</v>
      </c>
      <c r="AA38" s="28">
        <f t="shared" si="10"/>
        <v>0.0084</v>
      </c>
      <c r="AB38" s="3">
        <v>0.015</v>
      </c>
      <c r="AC38" s="3">
        <v>0.29</v>
      </c>
      <c r="AD38" s="28">
        <f t="shared" si="11"/>
        <v>0.00435</v>
      </c>
      <c r="AE38" s="26"/>
      <c r="AF38" s="3"/>
      <c r="AG38" s="27"/>
      <c r="AH38" s="26"/>
      <c r="AI38" s="3"/>
      <c r="AJ38" s="27"/>
      <c r="AK38" s="28">
        <v>0.1</v>
      </c>
      <c r="AL38" s="28">
        <v>0.11</v>
      </c>
      <c r="AM38" s="28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0.0343989089376341</v>
      </c>
      <c r="AR38" s="30">
        <f t="shared" si="15"/>
        <v>111.515611111111</v>
      </c>
      <c r="AS38" s="1">
        <f t="shared" si="16"/>
        <v>0.12</v>
      </c>
      <c r="AT38" s="2">
        <f t="shared" si="20"/>
        <v>0.518333333333333</v>
      </c>
      <c r="AU38" s="1">
        <f t="shared" si="17"/>
        <v>1598.62103768235</v>
      </c>
      <c r="AV38" s="1">
        <f>SUM(AU27:AU38)</f>
        <v>18272.6158615116</v>
      </c>
    </row>
    <row r="39" s="1" customFormat="1" spans="1:46">
      <c r="A39" s="13"/>
      <c r="B39" s="13"/>
      <c r="C39" s="16">
        <v>12</v>
      </c>
      <c r="D39" s="21">
        <v>21.2001612903226</v>
      </c>
      <c r="E39" s="20">
        <f t="shared" si="18"/>
        <v>23.3936666666667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4" t="s">
        <v>43</v>
      </c>
      <c r="T40" s="24"/>
      <c r="U40" s="24"/>
      <c r="V40" s="24" t="s">
        <v>44</v>
      </c>
      <c r="W40" s="24"/>
      <c r="X40" s="24"/>
      <c r="Y40" s="24" t="s">
        <v>45</v>
      </c>
      <c r="Z40" s="24"/>
      <c r="AA40" s="24"/>
      <c r="AB40" s="24" t="s">
        <v>46</v>
      </c>
      <c r="AC40" s="24"/>
      <c r="AD40" s="24"/>
      <c r="AE40" s="24" t="s">
        <v>47</v>
      </c>
      <c r="AF40" s="24"/>
      <c r="AG40" s="24"/>
      <c r="AH40" s="24" t="s">
        <v>48</v>
      </c>
      <c r="AI40" s="24"/>
      <c r="AJ40" s="24"/>
      <c r="AK40" s="32" t="s">
        <v>49</v>
      </c>
      <c r="AL40" s="33"/>
      <c r="AM40" s="34"/>
      <c r="AN40" s="24" t="s">
        <v>50</v>
      </c>
      <c r="AO40" s="24"/>
      <c r="AP40" s="24"/>
      <c r="AT40" s="2"/>
    </row>
    <row r="41" s="1" customFormat="1" spans="1:47">
      <c r="A41" s="15" t="s">
        <v>8</v>
      </c>
      <c r="B41" s="15"/>
      <c r="C41" s="16" t="s">
        <v>51</v>
      </c>
      <c r="D41" s="16" t="s">
        <v>52</v>
      </c>
      <c r="E41" s="16" t="s">
        <v>53</v>
      </c>
      <c r="F41" s="16" t="s">
        <v>54</v>
      </c>
      <c r="G41" s="13" t="s">
        <v>51</v>
      </c>
      <c r="H41" s="13" t="s">
        <v>53</v>
      </c>
      <c r="I41" s="13" t="s">
        <v>55</v>
      </c>
      <c r="J41" s="13" t="s">
        <v>56</v>
      </c>
      <c r="K41" s="23" t="s">
        <v>57</v>
      </c>
      <c r="L41" s="23" t="s">
        <v>58</v>
      </c>
      <c r="M41" s="13" t="s">
        <v>59</v>
      </c>
      <c r="N41" s="23" t="s">
        <v>60</v>
      </c>
      <c r="O41" s="13" t="s">
        <v>61</v>
      </c>
      <c r="P41" s="13" t="s">
        <v>62</v>
      </c>
      <c r="Q41" s="23" t="s">
        <v>63</v>
      </c>
      <c r="R41" s="23" t="s">
        <v>64</v>
      </c>
      <c r="S41" s="4" t="s">
        <v>65</v>
      </c>
      <c r="T41" s="3" t="s">
        <v>66</v>
      </c>
      <c r="U41" s="3"/>
      <c r="V41" s="4" t="s">
        <v>65</v>
      </c>
      <c r="W41" s="3" t="s">
        <v>66</v>
      </c>
      <c r="X41" s="3"/>
      <c r="Y41" s="4" t="s">
        <v>65</v>
      </c>
      <c r="Z41" s="3" t="s">
        <v>66</v>
      </c>
      <c r="AA41" s="3"/>
      <c r="AB41" s="4" t="s">
        <v>65</v>
      </c>
      <c r="AC41" s="3" t="s">
        <v>66</v>
      </c>
      <c r="AD41" s="3"/>
      <c r="AE41" s="4" t="s">
        <v>65</v>
      </c>
      <c r="AF41" s="3" t="s">
        <v>66</v>
      </c>
      <c r="AG41" s="3"/>
      <c r="AH41" s="4" t="s">
        <v>65</v>
      </c>
      <c r="AI41" s="3" t="s">
        <v>66</v>
      </c>
      <c r="AJ41" s="3"/>
      <c r="AK41" s="4" t="s">
        <v>65</v>
      </c>
      <c r="AL41" s="3" t="s">
        <v>66</v>
      </c>
      <c r="AM41" s="3"/>
      <c r="AN41" s="35" t="s">
        <v>65</v>
      </c>
      <c r="AO41" s="35" t="s">
        <v>66</v>
      </c>
      <c r="AP41" s="35"/>
      <c r="AQ41" s="1" t="s">
        <v>67</v>
      </c>
      <c r="AR41" s="1" t="s">
        <v>68</v>
      </c>
      <c r="AS41" s="1" t="s">
        <v>36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18</v>
      </c>
      <c r="E42" s="16"/>
      <c r="F42" s="16"/>
      <c r="G42" s="13">
        <v>1</v>
      </c>
      <c r="H42" s="18">
        <f t="shared" ref="H42:H53" si="21">E43</f>
        <v>18</v>
      </c>
      <c r="I42" s="18">
        <f t="shared" ref="I42:I53" si="22">H42+273.15</f>
        <v>291.15</v>
      </c>
      <c r="J42" s="18">
        <f t="shared" ref="J42:J53" si="23">EXP(($C$16*(I42-$C$14))/($C$17*I42*$C$14))</f>
        <v>0.157870513912988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0.0121704023660042</v>
      </c>
      <c r="Q42" s="25">
        <f t="shared" ref="Q42:Q53" si="27">P42*$B$44</f>
        <v>0.00158215230758055</v>
      </c>
      <c r="R42" s="18">
        <f t="shared" ref="R42:R53" si="28">L42*$B$44</f>
        <v>0.0100218354166667</v>
      </c>
      <c r="S42" s="26">
        <f t="shared" ref="S42:S53" si="29">Q42/R42</f>
        <v>0.157870513912988</v>
      </c>
      <c r="T42" s="3">
        <v>0.01</v>
      </c>
      <c r="U42" s="27">
        <f t="shared" ref="U42:U53" si="30">S42*T42</f>
        <v>0.00157870513912988</v>
      </c>
      <c r="V42" s="26"/>
      <c r="W42" s="3"/>
      <c r="X42" s="27"/>
      <c r="Y42" s="29">
        <v>0.02</v>
      </c>
      <c r="Z42" s="3">
        <v>0.49</v>
      </c>
      <c r="AA42" s="28">
        <f t="shared" ref="AA42:AA53" si="31">Y42*Z42</f>
        <v>0.0098</v>
      </c>
      <c r="AB42" s="3"/>
      <c r="AC42" s="3"/>
      <c r="AD42" s="28"/>
      <c r="AE42" s="26"/>
      <c r="AF42" s="3"/>
      <c r="AG42" s="27"/>
      <c r="AH42" s="26"/>
      <c r="AI42" s="3"/>
      <c r="AJ42" s="27"/>
      <c r="AL42" s="28"/>
      <c r="AM42" s="28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0.0163787051391299</v>
      </c>
      <c r="AR42" s="30">
        <f t="shared" ref="AR42:AR53" si="34">$B$42/12</f>
        <v>7.70910416666667</v>
      </c>
      <c r="AS42" s="1">
        <f t="shared" ref="AS42:AS53" si="35">$B$44</f>
        <v>0.13</v>
      </c>
      <c r="AT42" s="2">
        <f>$E$5/12</f>
        <v>3.65684931506849</v>
      </c>
      <c r="AU42" s="1">
        <f t="shared" ref="AU42:AU53" si="36">AT42*10000*AS42*0.67*AR42*AQ42</f>
        <v>402.169099366893</v>
      </c>
    </row>
    <row r="43" s="1" customFormat="1" spans="1:47">
      <c r="A43" s="13" t="s">
        <v>74</v>
      </c>
      <c r="B43" s="13">
        <v>1</v>
      </c>
      <c r="C43" s="16">
        <v>1</v>
      </c>
      <c r="D43" s="19">
        <v>20.4594516129032</v>
      </c>
      <c r="E43" s="20">
        <f t="shared" ref="E43:E54" si="37">D42</f>
        <v>18</v>
      </c>
      <c r="F43" s="16" t="s">
        <v>73</v>
      </c>
      <c r="G43" s="13">
        <v>2</v>
      </c>
      <c r="H43" s="18">
        <f t="shared" si="21"/>
        <v>20.4594516129032</v>
      </c>
      <c r="I43" s="18">
        <f t="shared" si="22"/>
        <v>293.609451612903</v>
      </c>
      <c r="J43" s="18">
        <f t="shared" si="23"/>
        <v>0.208911364104458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8">L43+O42-P42-N43</f>
        <v>0.142011680967329</v>
      </c>
      <c r="P43" s="18">
        <f t="shared" si="26"/>
        <v>0.0296678539896518</v>
      </c>
      <c r="Q43" s="25">
        <f t="shared" si="27"/>
        <v>0.00385682101865474</v>
      </c>
      <c r="R43" s="18">
        <f t="shared" si="28"/>
        <v>0.0100218354166667</v>
      </c>
      <c r="S43" s="26">
        <f t="shared" si="29"/>
        <v>0.384841783795482</v>
      </c>
      <c r="T43" s="3">
        <v>0.01</v>
      </c>
      <c r="U43" s="27">
        <f t="shared" si="30"/>
        <v>0.00384841783795482</v>
      </c>
      <c r="V43" s="26"/>
      <c r="W43" s="3"/>
      <c r="X43" s="27"/>
      <c r="Y43" s="29">
        <v>0.02</v>
      </c>
      <c r="Z43" s="3">
        <v>0.49</v>
      </c>
      <c r="AA43" s="28">
        <f t="shared" si="31"/>
        <v>0.0098</v>
      </c>
      <c r="AB43" s="3"/>
      <c r="AC43" s="3"/>
      <c r="AD43" s="28"/>
      <c r="AE43" s="26"/>
      <c r="AF43" s="3"/>
      <c r="AG43" s="27"/>
      <c r="AH43" s="26"/>
      <c r="AI43" s="3"/>
      <c r="AJ43" s="27"/>
      <c r="AK43" s="28"/>
      <c r="AL43" s="28"/>
      <c r="AM43" s="28"/>
      <c r="AN43" s="3">
        <v>0.01</v>
      </c>
      <c r="AO43" s="3">
        <v>0.5</v>
      </c>
      <c r="AP43" s="3">
        <f t="shared" si="32"/>
        <v>0.005</v>
      </c>
      <c r="AQ43" s="1">
        <f t="shared" si="33"/>
        <v>0.0186484178379548</v>
      </c>
      <c r="AR43" s="30">
        <f t="shared" si="34"/>
        <v>7.70910416666667</v>
      </c>
      <c r="AS43" s="1">
        <f t="shared" si="35"/>
        <v>0.13</v>
      </c>
      <c r="AT43" s="2">
        <f t="shared" ref="AT43:AT53" si="39">$E$5/12</f>
        <v>3.65684931506849</v>
      </c>
      <c r="AU43" s="1">
        <f t="shared" si="36"/>
        <v>457.900508178159</v>
      </c>
    </row>
    <row r="44" s="1" customFormat="1" spans="1:47">
      <c r="A44" s="13" t="s">
        <v>36</v>
      </c>
      <c r="B44" s="13">
        <f>I5</f>
        <v>0.13</v>
      </c>
      <c r="C44" s="16">
        <v>2</v>
      </c>
      <c r="D44" s="21">
        <v>20.5603928571429</v>
      </c>
      <c r="E44" s="20">
        <f t="shared" si="37"/>
        <v>20.4594516129032</v>
      </c>
      <c r="F44" s="16" t="s">
        <v>73</v>
      </c>
      <c r="G44" s="13">
        <v>3</v>
      </c>
      <c r="H44" s="18">
        <f t="shared" si="21"/>
        <v>20.5603928571429</v>
      </c>
      <c r="I44" s="18">
        <f t="shared" si="22"/>
        <v>293.710392857143</v>
      </c>
      <c r="J44" s="18">
        <f t="shared" si="23"/>
        <v>0.211305971615657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8"/>
        <v>0.189434868644344</v>
      </c>
      <c r="P44" s="18">
        <f t="shared" si="26"/>
        <v>0.0400287189767774</v>
      </c>
      <c r="Q44" s="25">
        <f t="shared" si="27"/>
        <v>0.00520373346698107</v>
      </c>
      <c r="R44" s="18">
        <f t="shared" si="28"/>
        <v>0.0100218354166667</v>
      </c>
      <c r="S44" s="26">
        <f t="shared" si="29"/>
        <v>0.519239565471917</v>
      </c>
      <c r="T44" s="3">
        <v>0.01</v>
      </c>
      <c r="U44" s="27">
        <f t="shared" si="30"/>
        <v>0.00519239565471917</v>
      </c>
      <c r="V44" s="26"/>
      <c r="W44" s="3"/>
      <c r="X44" s="27"/>
      <c r="Y44" s="29">
        <v>0.02</v>
      </c>
      <c r="Z44" s="3">
        <v>0.49</v>
      </c>
      <c r="AA44" s="28">
        <f t="shared" si="31"/>
        <v>0.0098</v>
      </c>
      <c r="AB44" s="3"/>
      <c r="AC44" s="3"/>
      <c r="AD44" s="28"/>
      <c r="AE44" s="26"/>
      <c r="AF44" s="3"/>
      <c r="AG44" s="27"/>
      <c r="AH44" s="26"/>
      <c r="AI44" s="3"/>
      <c r="AJ44" s="27"/>
      <c r="AL44" s="28"/>
      <c r="AM44" s="28"/>
      <c r="AN44" s="3">
        <v>0.01</v>
      </c>
      <c r="AO44" s="3">
        <v>0.5</v>
      </c>
      <c r="AP44" s="3">
        <f t="shared" si="32"/>
        <v>0.005</v>
      </c>
      <c r="AQ44" s="1">
        <f t="shared" si="33"/>
        <v>0.0199923956547192</v>
      </c>
      <c r="AR44" s="30">
        <f t="shared" si="34"/>
        <v>7.70910416666667</v>
      </c>
      <c r="AS44" s="1">
        <f t="shared" si="35"/>
        <v>0.13</v>
      </c>
      <c r="AT44" s="2">
        <f t="shared" si="39"/>
        <v>3.65684931506849</v>
      </c>
      <c r="AU44" s="1">
        <f t="shared" si="36"/>
        <v>490.901062467759</v>
      </c>
    </row>
    <row r="45" s="1" customFormat="1" spans="1:47">
      <c r="A45" s="13"/>
      <c r="B45" s="13"/>
      <c r="C45" s="16">
        <v>3</v>
      </c>
      <c r="D45" s="21">
        <v>19.7648709677419</v>
      </c>
      <c r="E45" s="20">
        <f t="shared" si="37"/>
        <v>20.5603928571429</v>
      </c>
      <c r="F45" s="16" t="s">
        <v>73</v>
      </c>
      <c r="G45" s="13">
        <v>4</v>
      </c>
      <c r="H45" s="18">
        <f t="shared" si="21"/>
        <v>19.7648709677419</v>
      </c>
      <c r="I45" s="18">
        <f t="shared" si="22"/>
        <v>292.914870967742</v>
      </c>
      <c r="J45" s="18">
        <f t="shared" si="23"/>
        <v>0.19311252640174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8"/>
        <v>0.226497191334233</v>
      </c>
      <c r="P45" s="18">
        <f t="shared" si="26"/>
        <v>0.0437394448414521</v>
      </c>
      <c r="Q45" s="25">
        <f t="shared" si="27"/>
        <v>0.00568612782938877</v>
      </c>
      <c r="R45" s="18">
        <f t="shared" si="28"/>
        <v>0.0100218354166667</v>
      </c>
      <c r="S45" s="26">
        <f t="shared" si="29"/>
        <v>0.567373898391161</v>
      </c>
      <c r="T45" s="3">
        <v>0.01</v>
      </c>
      <c r="U45" s="27">
        <f t="shared" si="30"/>
        <v>0.00567373898391161</v>
      </c>
      <c r="V45" s="26"/>
      <c r="W45" s="3"/>
      <c r="X45" s="27"/>
      <c r="Y45" s="29">
        <v>0.02</v>
      </c>
      <c r="Z45" s="3">
        <v>0.49</v>
      </c>
      <c r="AA45" s="28">
        <f t="shared" si="31"/>
        <v>0.0098</v>
      </c>
      <c r="AB45" s="3"/>
      <c r="AC45" s="3"/>
      <c r="AD45" s="28"/>
      <c r="AE45" s="26"/>
      <c r="AF45" s="3"/>
      <c r="AG45" s="27"/>
      <c r="AH45" s="26"/>
      <c r="AI45" s="3"/>
      <c r="AJ45" s="27"/>
      <c r="AK45" s="28"/>
      <c r="AL45" s="28"/>
      <c r="AM45" s="28"/>
      <c r="AN45" s="3">
        <v>0.01</v>
      </c>
      <c r="AO45" s="3">
        <v>0.5</v>
      </c>
      <c r="AP45" s="3">
        <f t="shared" si="32"/>
        <v>0.005</v>
      </c>
      <c r="AQ45" s="1">
        <f t="shared" si="33"/>
        <v>0.0204737389839116</v>
      </c>
      <c r="AR45" s="30">
        <f t="shared" si="34"/>
        <v>7.70910416666667</v>
      </c>
      <c r="AS45" s="1">
        <f t="shared" si="35"/>
        <v>0.13</v>
      </c>
      <c r="AT45" s="2">
        <f t="shared" si="39"/>
        <v>3.65684931506849</v>
      </c>
      <c r="AU45" s="1">
        <f t="shared" si="36"/>
        <v>502.720153875974</v>
      </c>
    </row>
    <row r="46" s="1" customFormat="1" spans="1:47">
      <c r="A46" s="13"/>
      <c r="B46" s="13"/>
      <c r="C46" s="16">
        <v>4</v>
      </c>
      <c r="D46" s="21">
        <v>19.9825333333333</v>
      </c>
      <c r="E46" s="20">
        <f t="shared" si="37"/>
        <v>19.7648709677419</v>
      </c>
      <c r="F46" s="16" t="s">
        <v>73</v>
      </c>
      <c r="G46" s="13">
        <v>5</v>
      </c>
      <c r="H46" s="18">
        <f t="shared" si="21"/>
        <v>19.9825333333333</v>
      </c>
      <c r="I46" s="18">
        <f t="shared" si="22"/>
        <v>293.132533333333</v>
      </c>
      <c r="J46" s="18">
        <f t="shared" si="23"/>
        <v>0.197938388747361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0.173619859168142</v>
      </c>
      <c r="O46" s="18">
        <f t="shared" si="38"/>
        <v>0.0862289289913057</v>
      </c>
      <c r="P46" s="18">
        <f t="shared" si="26"/>
        <v>0.0170680152679497</v>
      </c>
      <c r="Q46" s="25">
        <f t="shared" si="27"/>
        <v>0.00221884198483346</v>
      </c>
      <c r="R46" s="18">
        <f t="shared" si="28"/>
        <v>0.0100218354166667</v>
      </c>
      <c r="S46" s="26">
        <f t="shared" si="29"/>
        <v>0.221400760697331</v>
      </c>
      <c r="T46" s="3">
        <v>0.01</v>
      </c>
      <c r="U46" s="27">
        <f t="shared" si="30"/>
        <v>0.00221400760697331</v>
      </c>
      <c r="V46" s="26"/>
      <c r="W46" s="3"/>
      <c r="X46" s="27"/>
      <c r="Y46" s="29">
        <v>0.04</v>
      </c>
      <c r="Z46" s="3">
        <v>0.49</v>
      </c>
      <c r="AA46" s="28">
        <f t="shared" si="31"/>
        <v>0.0196</v>
      </c>
      <c r="AB46" s="3"/>
      <c r="AC46" s="3"/>
      <c r="AD46" s="28"/>
      <c r="AE46" s="26"/>
      <c r="AF46" s="3"/>
      <c r="AG46" s="27"/>
      <c r="AH46" s="26"/>
      <c r="AI46" s="3"/>
      <c r="AJ46" s="27"/>
      <c r="AL46" s="28"/>
      <c r="AM46" s="28"/>
      <c r="AN46" s="3">
        <v>0.015</v>
      </c>
      <c r="AO46" s="3">
        <v>0.5</v>
      </c>
      <c r="AP46" s="3">
        <f t="shared" si="32"/>
        <v>0.0075</v>
      </c>
      <c r="AQ46" s="1">
        <f t="shared" si="33"/>
        <v>0.0293140076069733</v>
      </c>
      <c r="AR46" s="30">
        <f t="shared" si="34"/>
        <v>7.70910416666667</v>
      </c>
      <c r="AS46" s="1">
        <f t="shared" si="35"/>
        <v>0.13</v>
      </c>
      <c r="AT46" s="2">
        <f t="shared" si="39"/>
        <v>3.65684931506849</v>
      </c>
      <c r="AU46" s="1">
        <f t="shared" si="36"/>
        <v>719.787549625368</v>
      </c>
    </row>
    <row r="47" s="1" customFormat="1" spans="1:47">
      <c r="A47" s="13"/>
      <c r="B47" s="13"/>
      <c r="C47" s="16">
        <v>5</v>
      </c>
      <c r="D47" s="21">
        <v>20.6289032258065</v>
      </c>
      <c r="E47" s="20">
        <f t="shared" si="37"/>
        <v>19.9825333333333</v>
      </c>
      <c r="F47" s="16" t="s">
        <v>75</v>
      </c>
      <c r="G47" s="13">
        <v>6</v>
      </c>
      <c r="H47" s="18">
        <f t="shared" si="21"/>
        <v>20.6289032258065</v>
      </c>
      <c r="I47" s="18">
        <f t="shared" si="22"/>
        <v>293.778903225806</v>
      </c>
      <c r="J47" s="18">
        <f t="shared" si="23"/>
        <v>0.212945895735955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8"/>
        <v>0.146251955390023</v>
      </c>
      <c r="P47" s="18">
        <f t="shared" si="26"/>
        <v>0.0311437536436633</v>
      </c>
      <c r="Q47" s="25">
        <f t="shared" si="27"/>
        <v>0.00404868797367623</v>
      </c>
      <c r="R47" s="18">
        <f t="shared" si="28"/>
        <v>0.0100218354166667</v>
      </c>
      <c r="S47" s="26">
        <f t="shared" si="29"/>
        <v>0.40398667562861</v>
      </c>
      <c r="T47" s="3">
        <v>0.01</v>
      </c>
      <c r="U47" s="27">
        <f t="shared" si="30"/>
        <v>0.0040398667562861</v>
      </c>
      <c r="V47" s="26"/>
      <c r="W47" s="3"/>
      <c r="X47" s="27"/>
      <c r="Y47" s="29">
        <v>0.04</v>
      </c>
      <c r="Z47" s="3">
        <v>0.49</v>
      </c>
      <c r="AA47" s="28">
        <f t="shared" si="31"/>
        <v>0.0196</v>
      </c>
      <c r="AB47" s="3"/>
      <c r="AC47" s="3"/>
      <c r="AD47" s="28"/>
      <c r="AE47" s="26"/>
      <c r="AF47" s="3"/>
      <c r="AG47" s="27"/>
      <c r="AH47" s="26"/>
      <c r="AI47" s="3"/>
      <c r="AJ47" s="27"/>
      <c r="AK47" s="28"/>
      <c r="AL47" s="28"/>
      <c r="AM47" s="28"/>
      <c r="AN47" s="3">
        <v>0.015</v>
      </c>
      <c r="AO47" s="3">
        <v>0.5</v>
      </c>
      <c r="AP47" s="3">
        <f t="shared" si="32"/>
        <v>0.0075</v>
      </c>
      <c r="AQ47" s="1">
        <f t="shared" si="33"/>
        <v>0.0311398667562861</v>
      </c>
      <c r="AR47" s="30">
        <f t="shared" si="34"/>
        <v>7.70910416666667</v>
      </c>
      <c r="AS47" s="1">
        <f t="shared" si="35"/>
        <v>0.13</v>
      </c>
      <c r="AT47" s="2">
        <f t="shared" si="39"/>
        <v>3.65684931506849</v>
      </c>
      <c r="AU47" s="1">
        <f t="shared" si="36"/>
        <v>764.620405666938</v>
      </c>
    </row>
    <row r="48" s="1" customFormat="1" spans="1:47">
      <c r="A48" s="13"/>
      <c r="B48" s="13"/>
      <c r="C48" s="16">
        <v>6</v>
      </c>
      <c r="D48" s="21">
        <v>23.4856666666667</v>
      </c>
      <c r="E48" s="20">
        <f t="shared" si="37"/>
        <v>20.6289032258065</v>
      </c>
      <c r="F48" s="16" t="s">
        <v>73</v>
      </c>
      <c r="G48" s="13">
        <v>7</v>
      </c>
      <c r="H48" s="18">
        <f t="shared" si="21"/>
        <v>23.4856666666667</v>
      </c>
      <c r="I48" s="18">
        <f t="shared" si="22"/>
        <v>296.635666666667</v>
      </c>
      <c r="J48" s="18">
        <f t="shared" si="23"/>
        <v>0.293015575529216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8"/>
        <v>0.192199243413026</v>
      </c>
      <c r="P48" s="18">
        <f t="shared" si="26"/>
        <v>0.0563173719249477</v>
      </c>
      <c r="Q48" s="25">
        <f t="shared" si="27"/>
        <v>0.0073212583502432</v>
      </c>
      <c r="R48" s="18">
        <f t="shared" si="28"/>
        <v>0.0100218354166667</v>
      </c>
      <c r="S48" s="26">
        <f t="shared" si="29"/>
        <v>0.730530690822131</v>
      </c>
      <c r="T48" s="3">
        <v>0.01</v>
      </c>
      <c r="U48" s="27">
        <f t="shared" si="30"/>
        <v>0.00730530690822131</v>
      </c>
      <c r="V48" s="26"/>
      <c r="W48" s="3"/>
      <c r="X48" s="27"/>
      <c r="Y48" s="29">
        <v>0.04</v>
      </c>
      <c r="Z48" s="3">
        <v>0.49</v>
      </c>
      <c r="AA48" s="28">
        <f t="shared" si="31"/>
        <v>0.0196</v>
      </c>
      <c r="AB48" s="3"/>
      <c r="AC48" s="3"/>
      <c r="AD48" s="28"/>
      <c r="AE48" s="26"/>
      <c r="AF48" s="3"/>
      <c r="AG48" s="27"/>
      <c r="AH48" s="26"/>
      <c r="AI48" s="3"/>
      <c r="AJ48" s="27"/>
      <c r="AL48" s="28"/>
      <c r="AM48" s="28"/>
      <c r="AN48" s="3">
        <v>0.015</v>
      </c>
      <c r="AO48" s="3">
        <v>0.5</v>
      </c>
      <c r="AP48" s="3">
        <f t="shared" si="32"/>
        <v>0.0075</v>
      </c>
      <c r="AQ48" s="1">
        <f t="shared" si="33"/>
        <v>0.0344053069082213</v>
      </c>
      <c r="AR48" s="30">
        <f t="shared" si="34"/>
        <v>7.70910416666667</v>
      </c>
      <c r="AS48" s="1">
        <f t="shared" si="35"/>
        <v>0.13</v>
      </c>
      <c r="AT48" s="2">
        <f t="shared" si="39"/>
        <v>3.65684931506849</v>
      </c>
      <c r="AU48" s="1">
        <f t="shared" si="36"/>
        <v>844.801293825355</v>
      </c>
    </row>
    <row r="49" s="1" customFormat="1" spans="1:47">
      <c r="A49" s="13"/>
      <c r="B49" s="13"/>
      <c r="C49" s="16">
        <v>7</v>
      </c>
      <c r="D49" s="21">
        <v>25.6524838709677</v>
      </c>
      <c r="E49" s="20">
        <f t="shared" si="37"/>
        <v>23.4856666666667</v>
      </c>
      <c r="F49" s="16" t="s">
        <v>73</v>
      </c>
      <c r="G49" s="13">
        <v>8</v>
      </c>
      <c r="H49" s="18">
        <f t="shared" si="21"/>
        <v>25.6524838709677</v>
      </c>
      <c r="I49" s="18">
        <f t="shared" si="22"/>
        <v>298.802483870968</v>
      </c>
      <c r="J49" s="18">
        <f t="shared" si="23"/>
        <v>0.37176245672528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8"/>
        <v>0.212972913154745</v>
      </c>
      <c r="P49" s="18">
        <f t="shared" si="26"/>
        <v>0.0791753334103477</v>
      </c>
      <c r="Q49" s="25">
        <f t="shared" si="27"/>
        <v>0.0102927933433452</v>
      </c>
      <c r="R49" s="18">
        <f t="shared" si="28"/>
        <v>0.0100218354166667</v>
      </c>
      <c r="S49" s="26">
        <f t="shared" si="29"/>
        <v>1.02703675678289</v>
      </c>
      <c r="T49" s="3">
        <v>0.01</v>
      </c>
      <c r="U49" s="27">
        <f t="shared" si="30"/>
        <v>0.0102703675678289</v>
      </c>
      <c r="V49" s="26"/>
      <c r="W49" s="3"/>
      <c r="X49" s="27"/>
      <c r="Y49" s="29">
        <v>0.04</v>
      </c>
      <c r="Z49" s="3">
        <v>0.49</v>
      </c>
      <c r="AA49" s="28">
        <f t="shared" si="31"/>
        <v>0.0196</v>
      </c>
      <c r="AB49" s="3"/>
      <c r="AC49" s="3"/>
      <c r="AD49" s="28"/>
      <c r="AE49" s="26"/>
      <c r="AF49" s="3"/>
      <c r="AG49" s="27"/>
      <c r="AH49" s="26"/>
      <c r="AI49" s="3"/>
      <c r="AJ49" s="27"/>
      <c r="AK49" s="28"/>
      <c r="AL49" s="28"/>
      <c r="AM49" s="28"/>
      <c r="AN49" s="3">
        <v>0.015</v>
      </c>
      <c r="AO49" s="3">
        <v>0.5</v>
      </c>
      <c r="AP49" s="3">
        <f t="shared" si="32"/>
        <v>0.0075</v>
      </c>
      <c r="AQ49" s="1">
        <f t="shared" si="33"/>
        <v>0.0373703675678289</v>
      </c>
      <c r="AR49" s="30">
        <f t="shared" si="34"/>
        <v>7.70910416666667</v>
      </c>
      <c r="AS49" s="1">
        <f t="shared" si="35"/>
        <v>0.13</v>
      </c>
      <c r="AT49" s="2">
        <f t="shared" si="39"/>
        <v>3.65684931506849</v>
      </c>
      <c r="AU49" s="1">
        <f t="shared" si="36"/>
        <v>917.606547043677</v>
      </c>
    </row>
    <row r="50" s="1" customFormat="1" spans="1:47">
      <c r="A50" s="13"/>
      <c r="B50" s="13"/>
      <c r="C50" s="16">
        <v>8</v>
      </c>
      <c r="D50" s="21">
        <v>26.3763870967742</v>
      </c>
      <c r="E50" s="20">
        <f t="shared" si="37"/>
        <v>25.6524838709677</v>
      </c>
      <c r="F50" s="16" t="s">
        <v>73</v>
      </c>
      <c r="G50" s="13">
        <v>9</v>
      </c>
      <c r="H50" s="18">
        <f t="shared" si="21"/>
        <v>26.3763870967742</v>
      </c>
      <c r="I50" s="18">
        <f t="shared" si="22"/>
        <v>299.526387096774</v>
      </c>
      <c r="J50" s="18">
        <f t="shared" si="23"/>
        <v>0.402224296468976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8"/>
        <v>0.210888621411064</v>
      </c>
      <c r="P50" s="18">
        <f t="shared" si="26"/>
        <v>0.0848245273803774</v>
      </c>
      <c r="Q50" s="25">
        <f t="shared" si="27"/>
        <v>0.0110271885594491</v>
      </c>
      <c r="R50" s="18">
        <f t="shared" si="28"/>
        <v>0.0100218354166667</v>
      </c>
      <c r="S50" s="26">
        <f t="shared" si="29"/>
        <v>1.10031626952389</v>
      </c>
      <c r="T50" s="3">
        <v>0.01</v>
      </c>
      <c r="U50" s="27">
        <f t="shared" si="30"/>
        <v>0.0110031626952389</v>
      </c>
      <c r="V50" s="26"/>
      <c r="W50" s="3"/>
      <c r="X50" s="27"/>
      <c r="Y50" s="29">
        <v>0.04</v>
      </c>
      <c r="Z50" s="3">
        <v>0.49</v>
      </c>
      <c r="AA50" s="28">
        <f t="shared" si="31"/>
        <v>0.0196</v>
      </c>
      <c r="AB50" s="3"/>
      <c r="AC50" s="3"/>
      <c r="AD50" s="28"/>
      <c r="AE50" s="26"/>
      <c r="AF50" s="3"/>
      <c r="AG50" s="27"/>
      <c r="AH50" s="26"/>
      <c r="AI50" s="3"/>
      <c r="AJ50" s="27"/>
      <c r="AL50" s="28"/>
      <c r="AM50" s="28"/>
      <c r="AN50" s="3">
        <v>0.015</v>
      </c>
      <c r="AO50" s="3">
        <v>0.5</v>
      </c>
      <c r="AP50" s="3">
        <f t="shared" si="32"/>
        <v>0.0075</v>
      </c>
      <c r="AQ50" s="1">
        <f t="shared" si="33"/>
        <v>0.0381031626952389</v>
      </c>
      <c r="AR50" s="30">
        <f t="shared" si="34"/>
        <v>7.70910416666667</v>
      </c>
      <c r="AS50" s="1">
        <f t="shared" si="35"/>
        <v>0.13</v>
      </c>
      <c r="AT50" s="2">
        <f t="shared" si="39"/>
        <v>3.65684931506849</v>
      </c>
      <c r="AU50" s="1">
        <f t="shared" si="36"/>
        <v>935.59988375177</v>
      </c>
    </row>
    <row r="51" s="1" customFormat="1" spans="1:47">
      <c r="A51" s="13"/>
      <c r="B51" s="13"/>
      <c r="C51" s="16">
        <v>9</v>
      </c>
      <c r="D51" s="21">
        <v>25.9918666666667</v>
      </c>
      <c r="E51" s="20">
        <f t="shared" si="37"/>
        <v>26.3763870967742</v>
      </c>
      <c r="F51" s="16" t="s">
        <v>73</v>
      </c>
      <c r="G51" s="13">
        <v>10</v>
      </c>
      <c r="H51" s="18">
        <f t="shared" si="21"/>
        <v>25.9918666666667</v>
      </c>
      <c r="I51" s="18">
        <f t="shared" si="22"/>
        <v>299.141866666667</v>
      </c>
      <c r="J51" s="18">
        <f t="shared" si="23"/>
        <v>0.38576356074558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8"/>
        <v>0.203155135697353</v>
      </c>
      <c r="P51" s="18">
        <f t="shared" si="26"/>
        <v>0.0783698485303625</v>
      </c>
      <c r="Q51" s="25">
        <f t="shared" si="27"/>
        <v>0.0101880803089471</v>
      </c>
      <c r="R51" s="18">
        <f t="shared" si="28"/>
        <v>0.0100218354166667</v>
      </c>
      <c r="S51" s="26">
        <f t="shared" si="29"/>
        <v>1.01658826805357</v>
      </c>
      <c r="T51" s="3">
        <v>0.01</v>
      </c>
      <c r="U51" s="27">
        <f t="shared" si="30"/>
        <v>0.0101658826805357</v>
      </c>
      <c r="V51" s="26"/>
      <c r="W51" s="3"/>
      <c r="X51" s="27"/>
      <c r="Y51" s="29">
        <v>0.04</v>
      </c>
      <c r="Z51" s="3">
        <v>0.49</v>
      </c>
      <c r="AA51" s="28">
        <f t="shared" si="31"/>
        <v>0.0196</v>
      </c>
      <c r="AB51" s="3"/>
      <c r="AC51" s="3"/>
      <c r="AD51" s="28"/>
      <c r="AE51" s="26"/>
      <c r="AF51" s="3"/>
      <c r="AG51" s="27"/>
      <c r="AH51" s="26"/>
      <c r="AI51" s="3"/>
      <c r="AJ51" s="27"/>
      <c r="AK51" s="28"/>
      <c r="AL51" s="28"/>
      <c r="AM51" s="28"/>
      <c r="AN51" s="3">
        <v>0.015</v>
      </c>
      <c r="AO51" s="3">
        <v>0.5</v>
      </c>
      <c r="AP51" s="3">
        <f t="shared" si="32"/>
        <v>0.0075</v>
      </c>
      <c r="AQ51" s="1">
        <f t="shared" si="33"/>
        <v>0.0372658826805357</v>
      </c>
      <c r="AR51" s="30">
        <f t="shared" si="34"/>
        <v>7.70910416666667</v>
      </c>
      <c r="AS51" s="1">
        <f t="shared" si="35"/>
        <v>0.13</v>
      </c>
      <c r="AT51" s="2">
        <f t="shared" si="39"/>
        <v>3.65684931506849</v>
      </c>
      <c r="AU51" s="1">
        <f t="shared" si="36"/>
        <v>915.040984463291</v>
      </c>
    </row>
    <row r="52" s="1" customFormat="1" spans="1:47">
      <c r="A52" s="13"/>
      <c r="B52" s="13"/>
      <c r="C52" s="16">
        <v>10</v>
      </c>
      <c r="D52" s="21">
        <v>25.0121290322581</v>
      </c>
      <c r="E52" s="20">
        <f t="shared" si="37"/>
        <v>25.9918666666667</v>
      </c>
      <c r="F52" s="16" t="s">
        <v>73</v>
      </c>
      <c r="G52" s="13">
        <v>11</v>
      </c>
      <c r="H52" s="18">
        <f t="shared" si="21"/>
        <v>25.0121290322581</v>
      </c>
      <c r="I52" s="18">
        <f t="shared" si="22"/>
        <v>298.162129032258</v>
      </c>
      <c r="J52" s="18">
        <f t="shared" si="23"/>
        <v>0.346634506562372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0.118546022808641</v>
      </c>
      <c r="O52" s="18">
        <f t="shared" si="38"/>
        <v>0.0833303060250162</v>
      </c>
      <c r="P52" s="18">
        <f t="shared" si="26"/>
        <v>0.0288851595106729</v>
      </c>
      <c r="Q52" s="25">
        <f t="shared" si="27"/>
        <v>0.00375507073638748</v>
      </c>
      <c r="R52" s="18">
        <f t="shared" si="28"/>
        <v>0.0100218354166667</v>
      </c>
      <c r="S52" s="26">
        <f t="shared" si="29"/>
        <v>0.374688924759497</v>
      </c>
      <c r="T52" s="3">
        <v>0.01</v>
      </c>
      <c r="U52" s="27">
        <f t="shared" si="30"/>
        <v>0.00374688924759497</v>
      </c>
      <c r="V52" s="26"/>
      <c r="W52" s="3"/>
      <c r="X52" s="27"/>
      <c r="Y52" s="29">
        <v>0.04</v>
      </c>
      <c r="Z52" s="3">
        <v>0.49</v>
      </c>
      <c r="AA52" s="28">
        <f t="shared" si="31"/>
        <v>0.0196</v>
      </c>
      <c r="AB52" s="3"/>
      <c r="AC52" s="3"/>
      <c r="AD52" s="28"/>
      <c r="AE52" s="26"/>
      <c r="AF52" s="3"/>
      <c r="AG52" s="27"/>
      <c r="AH52" s="26"/>
      <c r="AI52" s="3"/>
      <c r="AJ52" s="27"/>
      <c r="AL52" s="28"/>
      <c r="AM52" s="28"/>
      <c r="AN52" s="3">
        <v>0.015</v>
      </c>
      <c r="AO52" s="3">
        <v>0.5</v>
      </c>
      <c r="AP52" s="3">
        <f t="shared" si="32"/>
        <v>0.0075</v>
      </c>
      <c r="AQ52" s="1">
        <f t="shared" si="33"/>
        <v>0.030846889247595</v>
      </c>
      <c r="AR52" s="30">
        <f t="shared" si="34"/>
        <v>7.70910416666667</v>
      </c>
      <c r="AS52" s="1">
        <f t="shared" si="35"/>
        <v>0.13</v>
      </c>
      <c r="AT52" s="2">
        <f t="shared" si="39"/>
        <v>3.65684931506849</v>
      </c>
      <c r="AU52" s="1">
        <f t="shared" si="36"/>
        <v>757.426521913357</v>
      </c>
    </row>
    <row r="53" s="1" customFormat="1" spans="1:48">
      <c r="A53" s="13"/>
      <c r="B53" s="13"/>
      <c r="C53" s="16">
        <v>11</v>
      </c>
      <c r="D53" s="21">
        <v>23.3936666666667</v>
      </c>
      <c r="E53" s="20">
        <f t="shared" si="37"/>
        <v>25.0121290322581</v>
      </c>
      <c r="F53" s="16" t="s">
        <v>75</v>
      </c>
      <c r="G53" s="13">
        <v>12</v>
      </c>
      <c r="H53" s="18">
        <f t="shared" si="21"/>
        <v>23.3936666666667</v>
      </c>
      <c r="I53" s="18">
        <f t="shared" si="22"/>
        <v>296.543666666667</v>
      </c>
      <c r="J53" s="18">
        <f t="shared" si="23"/>
        <v>0.290046830755561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8"/>
        <v>0.13153618818101</v>
      </c>
      <c r="P53" s="18">
        <f t="shared" si="26"/>
        <v>0.038151654511569</v>
      </c>
      <c r="Q53" s="25">
        <f t="shared" si="27"/>
        <v>0.00495971508650397</v>
      </c>
      <c r="R53" s="18">
        <f t="shared" si="28"/>
        <v>0.0100218354166667</v>
      </c>
      <c r="S53" s="26">
        <f t="shared" si="29"/>
        <v>0.494890893763411</v>
      </c>
      <c r="T53" s="3">
        <v>0.01</v>
      </c>
      <c r="U53" s="27">
        <f t="shared" si="30"/>
        <v>0.00494890893763411</v>
      </c>
      <c r="V53" s="26"/>
      <c r="W53" s="3"/>
      <c r="X53" s="27"/>
      <c r="Y53" s="29">
        <v>0.04</v>
      </c>
      <c r="Z53" s="3">
        <v>0.49</v>
      </c>
      <c r="AA53" s="28">
        <f t="shared" si="31"/>
        <v>0.0196</v>
      </c>
      <c r="AB53" s="3"/>
      <c r="AC53" s="3"/>
      <c r="AD53" s="28"/>
      <c r="AE53" s="26"/>
      <c r="AF53" s="3"/>
      <c r="AG53" s="27"/>
      <c r="AH53" s="26"/>
      <c r="AI53" s="3"/>
      <c r="AJ53" s="27"/>
      <c r="AK53" s="28"/>
      <c r="AL53" s="28"/>
      <c r="AM53" s="28"/>
      <c r="AN53" s="3">
        <v>0.015</v>
      </c>
      <c r="AO53" s="3">
        <v>0.5</v>
      </c>
      <c r="AP53" s="3">
        <f t="shared" si="32"/>
        <v>0.0075</v>
      </c>
      <c r="AQ53" s="1">
        <f t="shared" si="33"/>
        <v>0.0320489089376341</v>
      </c>
      <c r="AR53" s="30">
        <f t="shared" si="34"/>
        <v>7.70910416666667</v>
      </c>
      <c r="AS53" s="1">
        <f t="shared" si="35"/>
        <v>0.13</v>
      </c>
      <c r="AT53" s="2">
        <f t="shared" si="39"/>
        <v>3.65684931506849</v>
      </c>
      <c r="AU53" s="1">
        <f t="shared" si="36"/>
        <v>786.941381119742</v>
      </c>
      <c r="AV53" s="1">
        <f>SUM(AU42:AU53)</f>
        <v>8495.51539129828</v>
      </c>
    </row>
    <row r="54" s="1" customFormat="1" spans="1:46">
      <c r="A54" s="13"/>
      <c r="B54" s="13"/>
      <c r="C54" s="16">
        <v>12</v>
      </c>
      <c r="D54" s="21">
        <v>21.2001612903226</v>
      </c>
      <c r="E54" s="20">
        <f t="shared" si="37"/>
        <v>23.3936666666667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7">
      <c r="S56" s="24" t="s">
        <v>43</v>
      </c>
      <c r="T56" s="24"/>
      <c r="U56" s="24"/>
      <c r="V56" s="24" t="s">
        <v>44</v>
      </c>
      <c r="W56" s="24" t="s">
        <v>45</v>
      </c>
      <c r="X56" s="24" t="s">
        <v>46</v>
      </c>
      <c r="Y56" s="24" t="s">
        <v>47</v>
      </c>
      <c r="Z56" s="24" t="s">
        <v>48</v>
      </c>
      <c r="AA56" s="24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11</v>
      </c>
      <c r="B57" s="15"/>
      <c r="C57" s="16" t="s">
        <v>51</v>
      </c>
      <c r="D57" s="16" t="s">
        <v>52</v>
      </c>
      <c r="E57" s="16" t="s">
        <v>53</v>
      </c>
      <c r="F57" s="16" t="s">
        <v>54</v>
      </c>
      <c r="G57" s="13" t="s">
        <v>51</v>
      </c>
      <c r="H57" s="13" t="s">
        <v>53</v>
      </c>
      <c r="I57" s="13" t="s">
        <v>55</v>
      </c>
      <c r="J57" s="13" t="s">
        <v>56</v>
      </c>
      <c r="K57" s="23" t="s">
        <v>57</v>
      </c>
      <c r="L57" s="23" t="s">
        <v>58</v>
      </c>
      <c r="M57" s="13" t="s">
        <v>59</v>
      </c>
      <c r="N57" s="23" t="s">
        <v>60</v>
      </c>
      <c r="O57" s="13" t="s">
        <v>61</v>
      </c>
      <c r="P57" s="13" t="s">
        <v>62</v>
      </c>
      <c r="Q57" s="23" t="s">
        <v>63</v>
      </c>
      <c r="R57" s="23" t="s">
        <v>64</v>
      </c>
      <c r="S57" s="4" t="s">
        <v>65</v>
      </c>
      <c r="T57" s="3" t="s">
        <v>66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71</v>
      </c>
      <c r="B58" s="13">
        <f>F7</f>
        <v>134.758</v>
      </c>
      <c r="C58" s="16" t="s">
        <v>72</v>
      </c>
      <c r="D58" s="17">
        <v>18</v>
      </c>
      <c r="E58" s="16"/>
      <c r="F58" s="16"/>
      <c r="G58" s="13">
        <v>1</v>
      </c>
      <c r="H58" s="18">
        <f t="shared" ref="H58:H69" si="40">E59</f>
        <v>18</v>
      </c>
      <c r="I58" s="18">
        <f t="shared" ref="I58:I69" si="41">H58+273.15</f>
        <v>291.15</v>
      </c>
      <c r="J58" s="18">
        <f t="shared" ref="J58:J69" si="42">EXP(($C$16*(I58-$C$14))/($C$17*I58*$C$14))</f>
        <v>0.157870513912988</v>
      </c>
      <c r="K58" s="18">
        <f t="shared" ref="K58:K69" si="43">$B$58/12</f>
        <v>11.2298333333333</v>
      </c>
      <c r="L58" s="18">
        <f t="shared" ref="L58:L69" si="44">K58*$B$59/100</f>
        <v>3.032055</v>
      </c>
      <c r="M58" s="13" t="s">
        <v>73</v>
      </c>
      <c r="N58" s="13"/>
      <c r="O58" s="18">
        <f>L58</f>
        <v>3.032055</v>
      </c>
      <c r="P58" s="18">
        <f t="shared" ref="P58:P69" si="45">O58*J58</f>
        <v>0.478672081062445</v>
      </c>
      <c r="Q58" s="25">
        <f t="shared" ref="Q58:Q69" si="46">P58*$B$60</f>
        <v>0.138814903508109</v>
      </c>
      <c r="R58" s="18">
        <f t="shared" ref="R58:R69" si="47">L58*$B$60</f>
        <v>0.87929595</v>
      </c>
      <c r="S58" s="26">
        <f t="shared" ref="S58:S69" si="48">Q58/R58</f>
        <v>0.157870513912988</v>
      </c>
      <c r="T58" s="3">
        <v>0.27</v>
      </c>
      <c r="U58" s="27">
        <f t="shared" ref="U58:U69" si="49">S58*T58</f>
        <v>0.0426250387565068</v>
      </c>
      <c r="V58" s="3">
        <v>220.1</v>
      </c>
      <c r="W58" s="28">
        <v>12.1</v>
      </c>
      <c r="X58" s="28">
        <v>4.5</v>
      </c>
      <c r="Y58" s="28">
        <v>1.5</v>
      </c>
      <c r="Z58" s="28">
        <v>6.8</v>
      </c>
      <c r="AA58" s="3">
        <v>30.2</v>
      </c>
      <c r="AB58" s="2">
        <f t="shared" ref="AB58:AB69" si="50">U58*0.67*AD58+(V58+W58+X58+Y58+Z58+AA58)/1000</f>
        <v>0.283482045030389</v>
      </c>
      <c r="AC58" s="30">
        <f t="shared" ref="AC58:AC69" si="51">$B$58/12</f>
        <v>11.2298333333333</v>
      </c>
      <c r="AD58" s="1">
        <f t="shared" ref="AD58:AD69" si="52">$B$60</f>
        <v>0.29</v>
      </c>
      <c r="AE58" s="31">
        <f>$E$7/12</f>
        <v>28.751095890411</v>
      </c>
      <c r="AF58" s="1">
        <f t="shared" ref="AF58:AF69" si="53">AE58*10000*AC58*AB58</f>
        <v>915278.521311926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74</v>
      </c>
      <c r="B59" s="13">
        <v>27</v>
      </c>
      <c r="C59" s="16">
        <v>1</v>
      </c>
      <c r="D59" s="19">
        <v>20.4594516129032</v>
      </c>
      <c r="E59" s="20">
        <f t="shared" ref="E59:E70" si="54">D58</f>
        <v>18</v>
      </c>
      <c r="F59" s="16" t="s">
        <v>73</v>
      </c>
      <c r="G59" s="13">
        <v>2</v>
      </c>
      <c r="H59" s="18">
        <f t="shared" si="40"/>
        <v>20.4594516129032</v>
      </c>
      <c r="I59" s="18">
        <f t="shared" si="41"/>
        <v>293.609451612903</v>
      </c>
      <c r="J59" s="18">
        <f t="shared" si="42"/>
        <v>0.208911364104458</v>
      </c>
      <c r="K59" s="18">
        <f t="shared" si="43"/>
        <v>11.2298333333333</v>
      </c>
      <c r="L59" s="18">
        <f t="shared" si="44"/>
        <v>3.032055</v>
      </c>
      <c r="M59" s="13" t="s">
        <v>73</v>
      </c>
      <c r="N59" s="13"/>
      <c r="O59" s="18">
        <f t="shared" ref="O59:O69" si="55">L59+O58-P58-N59</f>
        <v>5.58543791893756</v>
      </c>
      <c r="P59" s="18">
        <f t="shared" si="45"/>
        <v>1.16686145476601</v>
      </c>
      <c r="Q59" s="25">
        <f t="shared" si="46"/>
        <v>0.338389821882143</v>
      </c>
      <c r="R59" s="18">
        <f t="shared" si="47"/>
        <v>0.87929595</v>
      </c>
      <c r="S59" s="26">
        <f t="shared" si="48"/>
        <v>0.384841783795482</v>
      </c>
      <c r="T59" s="3">
        <v>0.27</v>
      </c>
      <c r="U59" s="27">
        <f t="shared" si="49"/>
        <v>0.10390728162478</v>
      </c>
      <c r="V59" s="3">
        <v>220.1</v>
      </c>
      <c r="W59" s="28">
        <v>12.1</v>
      </c>
      <c r="X59" s="28">
        <v>4.5</v>
      </c>
      <c r="Y59" s="28">
        <v>1.5</v>
      </c>
      <c r="Z59" s="28">
        <v>6.8</v>
      </c>
      <c r="AA59" s="3">
        <v>30.2</v>
      </c>
      <c r="AB59" s="2">
        <f t="shared" si="50"/>
        <v>0.295389184819695</v>
      </c>
      <c r="AC59" s="30">
        <f t="shared" si="51"/>
        <v>11.2298333333333</v>
      </c>
      <c r="AD59" s="1">
        <f t="shared" si="52"/>
        <v>0.29</v>
      </c>
      <c r="AE59" s="31">
        <f t="shared" ref="AE59:AE69" si="56">$E$7/12</f>
        <v>28.751095890411</v>
      </c>
      <c r="AF59" s="1">
        <f t="shared" si="53"/>
        <v>953723.105335727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36</v>
      </c>
      <c r="B60" s="13">
        <f>H7</f>
        <v>0.29</v>
      </c>
      <c r="C60" s="16">
        <v>2</v>
      </c>
      <c r="D60" s="21">
        <v>20.5603928571429</v>
      </c>
      <c r="E60" s="20">
        <f t="shared" si="54"/>
        <v>20.4594516129032</v>
      </c>
      <c r="F60" s="16" t="s">
        <v>73</v>
      </c>
      <c r="G60" s="13">
        <v>3</v>
      </c>
      <c r="H60" s="18">
        <f t="shared" si="40"/>
        <v>20.5603928571429</v>
      </c>
      <c r="I60" s="18">
        <f t="shared" si="41"/>
        <v>293.710392857143</v>
      </c>
      <c r="J60" s="18">
        <f t="shared" si="42"/>
        <v>0.211305971615657</v>
      </c>
      <c r="K60" s="18">
        <f t="shared" si="43"/>
        <v>11.2298333333333</v>
      </c>
      <c r="L60" s="18">
        <f t="shared" si="44"/>
        <v>3.032055</v>
      </c>
      <c r="M60" s="13" t="s">
        <v>73</v>
      </c>
      <c r="N60" s="13"/>
      <c r="O60" s="18">
        <f t="shared" si="55"/>
        <v>7.45063146417155</v>
      </c>
      <c r="P60" s="18">
        <f t="shared" si="45"/>
        <v>1.57436292068695</v>
      </c>
      <c r="Q60" s="25">
        <f t="shared" si="46"/>
        <v>0.456565246999217</v>
      </c>
      <c r="R60" s="18">
        <f t="shared" si="47"/>
        <v>0.87929595</v>
      </c>
      <c r="S60" s="26">
        <f t="shared" si="48"/>
        <v>0.519239565471917</v>
      </c>
      <c r="T60" s="3">
        <v>0.27</v>
      </c>
      <c r="U60" s="27">
        <f t="shared" si="49"/>
        <v>0.140194682677418</v>
      </c>
      <c r="V60" s="3">
        <v>220.1</v>
      </c>
      <c r="W60" s="28">
        <v>12.1</v>
      </c>
      <c r="X60" s="28">
        <v>4.5</v>
      </c>
      <c r="Y60" s="28">
        <v>1.5</v>
      </c>
      <c r="Z60" s="28">
        <v>6.8</v>
      </c>
      <c r="AA60" s="3">
        <v>30.2</v>
      </c>
      <c r="AB60" s="2">
        <f t="shared" si="50"/>
        <v>0.302439826844222</v>
      </c>
      <c r="AC60" s="30">
        <f t="shared" si="51"/>
        <v>11.2298333333333</v>
      </c>
      <c r="AD60" s="1">
        <f t="shared" si="52"/>
        <v>0.29</v>
      </c>
      <c r="AE60" s="31">
        <f t="shared" si="56"/>
        <v>28.751095890411</v>
      </c>
      <c r="AF60" s="1">
        <f t="shared" si="53"/>
        <v>976487.514297916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21">
        <v>19.7648709677419</v>
      </c>
      <c r="E61" s="20">
        <f t="shared" si="54"/>
        <v>20.5603928571429</v>
      </c>
      <c r="F61" s="16" t="s">
        <v>73</v>
      </c>
      <c r="G61" s="13">
        <v>4</v>
      </c>
      <c r="H61" s="18">
        <f t="shared" si="40"/>
        <v>19.7648709677419</v>
      </c>
      <c r="I61" s="18">
        <f t="shared" si="41"/>
        <v>292.914870967742</v>
      </c>
      <c r="J61" s="18">
        <f t="shared" si="42"/>
        <v>0.19311252640174</v>
      </c>
      <c r="K61" s="18">
        <f t="shared" si="43"/>
        <v>11.2298333333333</v>
      </c>
      <c r="L61" s="18">
        <f t="shared" si="44"/>
        <v>3.032055</v>
      </c>
      <c r="M61" s="13" t="s">
        <v>73</v>
      </c>
      <c r="N61" s="13"/>
      <c r="O61" s="18">
        <f t="shared" si="55"/>
        <v>8.90832354348459</v>
      </c>
      <c r="P61" s="18">
        <f t="shared" si="45"/>
        <v>1.72030886548641</v>
      </c>
      <c r="Q61" s="25">
        <f t="shared" si="46"/>
        <v>0.498889570991059</v>
      </c>
      <c r="R61" s="18">
        <f t="shared" si="47"/>
        <v>0.87929595</v>
      </c>
      <c r="S61" s="26">
        <f t="shared" si="48"/>
        <v>0.567373898391161</v>
      </c>
      <c r="T61" s="3">
        <v>0.27</v>
      </c>
      <c r="U61" s="27">
        <f t="shared" si="49"/>
        <v>0.153190952565613</v>
      </c>
      <c r="V61" s="3">
        <v>220.1</v>
      </c>
      <c r="W61" s="28">
        <v>12.1</v>
      </c>
      <c r="X61" s="28">
        <v>4.5</v>
      </c>
      <c r="Y61" s="28">
        <v>1.5</v>
      </c>
      <c r="Z61" s="28">
        <v>6.8</v>
      </c>
      <c r="AA61" s="3">
        <v>30.2</v>
      </c>
      <c r="AB61" s="2">
        <f t="shared" si="50"/>
        <v>0.304965002083499</v>
      </c>
      <c r="AC61" s="30">
        <f t="shared" si="51"/>
        <v>11.2298333333333</v>
      </c>
      <c r="AD61" s="1">
        <f t="shared" si="52"/>
        <v>0.29</v>
      </c>
      <c r="AE61" s="31">
        <f t="shared" si="56"/>
        <v>28.751095890411</v>
      </c>
      <c r="AF61" s="1">
        <f t="shared" si="53"/>
        <v>984640.547971744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21">
        <v>19.9825333333333</v>
      </c>
      <c r="E62" s="20">
        <f t="shared" si="54"/>
        <v>19.7648709677419</v>
      </c>
      <c r="F62" s="16" t="s">
        <v>73</v>
      </c>
      <c r="G62" s="13">
        <v>5</v>
      </c>
      <c r="H62" s="18">
        <f t="shared" si="40"/>
        <v>19.9825333333333</v>
      </c>
      <c r="I62" s="18">
        <f t="shared" si="41"/>
        <v>293.132533333333</v>
      </c>
      <c r="J62" s="18">
        <f t="shared" si="42"/>
        <v>0.197938388747361</v>
      </c>
      <c r="K62" s="18">
        <f t="shared" si="43"/>
        <v>11.2298333333333</v>
      </c>
      <c r="L62" s="18">
        <f t="shared" si="44"/>
        <v>3.032055</v>
      </c>
      <c r="M62" s="13" t="s">
        <v>75</v>
      </c>
      <c r="N62" s="18">
        <f>(O61-P61)*$C$22/100</f>
        <v>6.82861394409827</v>
      </c>
      <c r="O62" s="18">
        <f t="shared" si="55"/>
        <v>3.39145573389991</v>
      </c>
      <c r="P62" s="18">
        <f t="shared" si="45"/>
        <v>0.671299283476147</v>
      </c>
      <c r="Q62" s="25">
        <f t="shared" si="46"/>
        <v>0.194676792208082</v>
      </c>
      <c r="R62" s="18">
        <f t="shared" si="47"/>
        <v>0.87929595</v>
      </c>
      <c r="S62" s="26">
        <f t="shared" si="48"/>
        <v>0.221400760697331</v>
      </c>
      <c r="T62" s="3">
        <v>0.27</v>
      </c>
      <c r="U62" s="27">
        <f t="shared" si="49"/>
        <v>0.0597782053882794</v>
      </c>
      <c r="V62" s="3">
        <v>220.1</v>
      </c>
      <c r="W62" s="28">
        <v>12.1</v>
      </c>
      <c r="X62" s="28">
        <v>4.5</v>
      </c>
      <c r="Y62" s="28">
        <v>1.5</v>
      </c>
      <c r="Z62" s="28">
        <v>6.8</v>
      </c>
      <c r="AA62" s="3">
        <v>30.2</v>
      </c>
      <c r="AB62" s="2">
        <f t="shared" si="50"/>
        <v>0.286814905306943</v>
      </c>
      <c r="AC62" s="30">
        <f t="shared" si="51"/>
        <v>11.2298333333333</v>
      </c>
      <c r="AD62" s="1">
        <f t="shared" si="52"/>
        <v>0.29</v>
      </c>
      <c r="AE62" s="31">
        <f t="shared" si="56"/>
        <v>28.751095890411</v>
      </c>
      <c r="AF62" s="1">
        <f t="shared" si="53"/>
        <v>926039.327786763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21">
        <v>20.6289032258065</v>
      </c>
      <c r="E63" s="20">
        <f t="shared" si="54"/>
        <v>19.9825333333333</v>
      </c>
      <c r="F63" s="16" t="s">
        <v>75</v>
      </c>
      <c r="G63" s="13">
        <v>6</v>
      </c>
      <c r="H63" s="18">
        <f t="shared" si="40"/>
        <v>20.6289032258065</v>
      </c>
      <c r="I63" s="18">
        <f t="shared" si="41"/>
        <v>293.778903225806</v>
      </c>
      <c r="J63" s="18">
        <f t="shared" si="42"/>
        <v>0.212945895735955</v>
      </c>
      <c r="K63" s="18">
        <f t="shared" si="43"/>
        <v>11.2298333333333</v>
      </c>
      <c r="L63" s="18">
        <f t="shared" si="44"/>
        <v>3.032055</v>
      </c>
      <c r="M63" s="13" t="s">
        <v>73</v>
      </c>
      <c r="N63" s="13"/>
      <c r="O63" s="18">
        <f t="shared" si="55"/>
        <v>5.75221145042376</v>
      </c>
      <c r="P63" s="18">
        <f t="shared" si="45"/>
        <v>1.2249098197731</v>
      </c>
      <c r="Q63" s="25">
        <f t="shared" si="46"/>
        <v>0.3552238477342</v>
      </c>
      <c r="R63" s="18">
        <f t="shared" si="47"/>
        <v>0.87929595</v>
      </c>
      <c r="S63" s="26">
        <f t="shared" si="48"/>
        <v>0.40398667562861</v>
      </c>
      <c r="T63" s="3">
        <v>0.27</v>
      </c>
      <c r="U63" s="27">
        <f t="shared" si="49"/>
        <v>0.109076402419725</v>
      </c>
      <c r="V63" s="3">
        <v>220.1</v>
      </c>
      <c r="W63" s="28">
        <v>12.1</v>
      </c>
      <c r="X63" s="28">
        <v>4.5</v>
      </c>
      <c r="Y63" s="28">
        <v>1.5</v>
      </c>
      <c r="Z63" s="28">
        <v>6.8</v>
      </c>
      <c r="AA63" s="3">
        <v>30.2</v>
      </c>
      <c r="AB63" s="2">
        <f t="shared" si="50"/>
        <v>0.296393544990153</v>
      </c>
      <c r="AC63" s="30">
        <f t="shared" si="51"/>
        <v>11.2298333333333</v>
      </c>
      <c r="AD63" s="1">
        <f t="shared" si="52"/>
        <v>0.29</v>
      </c>
      <c r="AE63" s="31">
        <f t="shared" si="56"/>
        <v>28.751095890411</v>
      </c>
      <c r="AF63" s="1">
        <f t="shared" si="53"/>
        <v>956965.883168738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21">
        <v>23.4856666666667</v>
      </c>
      <c r="E64" s="20">
        <f t="shared" si="54"/>
        <v>20.6289032258065</v>
      </c>
      <c r="F64" s="16" t="s">
        <v>73</v>
      </c>
      <c r="G64" s="13">
        <v>7</v>
      </c>
      <c r="H64" s="18">
        <f t="shared" si="40"/>
        <v>23.4856666666667</v>
      </c>
      <c r="I64" s="18">
        <f t="shared" si="41"/>
        <v>296.635666666667</v>
      </c>
      <c r="J64" s="18">
        <f t="shared" si="42"/>
        <v>0.293015575529216</v>
      </c>
      <c r="K64" s="18">
        <f t="shared" si="43"/>
        <v>11.2298333333333</v>
      </c>
      <c r="L64" s="18">
        <f t="shared" si="44"/>
        <v>3.032055</v>
      </c>
      <c r="M64" s="13" t="s">
        <v>73</v>
      </c>
      <c r="N64" s="13"/>
      <c r="O64" s="18">
        <f t="shared" si="55"/>
        <v>7.55935663065066</v>
      </c>
      <c r="P64" s="18">
        <f t="shared" si="45"/>
        <v>2.2150092337607</v>
      </c>
      <c r="Q64" s="25">
        <f t="shared" si="46"/>
        <v>0.642352677790602</v>
      </c>
      <c r="R64" s="18">
        <f t="shared" si="47"/>
        <v>0.87929595</v>
      </c>
      <c r="S64" s="26">
        <f t="shared" si="48"/>
        <v>0.730530690822131</v>
      </c>
      <c r="T64" s="3">
        <v>0.27</v>
      </c>
      <c r="U64" s="27">
        <f t="shared" si="49"/>
        <v>0.197243286521975</v>
      </c>
      <c r="V64" s="3">
        <v>229.1</v>
      </c>
      <c r="W64" s="28">
        <v>15.1</v>
      </c>
      <c r="X64" s="28">
        <v>6</v>
      </c>
      <c r="Y64" s="28">
        <v>3</v>
      </c>
      <c r="Z64" s="28">
        <v>7</v>
      </c>
      <c r="AA64" s="3">
        <v>30.2</v>
      </c>
      <c r="AB64" s="2">
        <f t="shared" si="50"/>
        <v>0.32872437057122</v>
      </c>
      <c r="AC64" s="30">
        <f t="shared" si="51"/>
        <v>11.2298333333333</v>
      </c>
      <c r="AD64" s="1">
        <f t="shared" si="52"/>
        <v>0.29</v>
      </c>
      <c r="AE64" s="31">
        <f t="shared" si="56"/>
        <v>28.751095890411</v>
      </c>
      <c r="AF64" s="1">
        <f t="shared" si="53"/>
        <v>1061352.42457195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21">
        <v>25.6524838709677</v>
      </c>
      <c r="E65" s="20">
        <f t="shared" si="54"/>
        <v>23.4856666666667</v>
      </c>
      <c r="F65" s="16" t="s">
        <v>73</v>
      </c>
      <c r="G65" s="13">
        <v>8</v>
      </c>
      <c r="H65" s="18">
        <f t="shared" si="40"/>
        <v>25.6524838709677</v>
      </c>
      <c r="I65" s="18">
        <f t="shared" si="41"/>
        <v>298.802483870968</v>
      </c>
      <c r="J65" s="18">
        <f t="shared" si="42"/>
        <v>0.37176245672528</v>
      </c>
      <c r="K65" s="18">
        <f t="shared" si="43"/>
        <v>11.2298333333333</v>
      </c>
      <c r="L65" s="18">
        <f t="shared" si="44"/>
        <v>3.032055</v>
      </c>
      <c r="M65" s="13" t="s">
        <v>73</v>
      </c>
      <c r="N65" s="13"/>
      <c r="O65" s="18">
        <f t="shared" si="55"/>
        <v>8.37640239688996</v>
      </c>
      <c r="P65" s="18">
        <f t="shared" si="45"/>
        <v>3.11403193358734</v>
      </c>
      <c r="Q65" s="25">
        <f t="shared" si="46"/>
        <v>0.903069260740327</v>
      </c>
      <c r="R65" s="18">
        <f t="shared" si="47"/>
        <v>0.87929595</v>
      </c>
      <c r="S65" s="26">
        <f t="shared" si="48"/>
        <v>1.02703675678289</v>
      </c>
      <c r="T65" s="3">
        <v>0.27</v>
      </c>
      <c r="U65" s="27">
        <f t="shared" si="49"/>
        <v>0.277299924331379</v>
      </c>
      <c r="V65" s="3">
        <v>229.1</v>
      </c>
      <c r="W65" s="28">
        <v>15.1</v>
      </c>
      <c r="X65" s="28">
        <v>6</v>
      </c>
      <c r="Y65" s="28">
        <v>3</v>
      </c>
      <c r="Z65" s="28">
        <v>7</v>
      </c>
      <c r="AA65" s="3">
        <v>30.2</v>
      </c>
      <c r="AB65" s="2">
        <f t="shared" si="50"/>
        <v>0.344279375297587</v>
      </c>
      <c r="AC65" s="30">
        <f t="shared" si="51"/>
        <v>11.2298333333333</v>
      </c>
      <c r="AD65" s="1">
        <f t="shared" si="52"/>
        <v>0.29</v>
      </c>
      <c r="AE65" s="31">
        <f t="shared" si="56"/>
        <v>28.751095890411</v>
      </c>
      <c r="AF65" s="1">
        <f t="shared" si="53"/>
        <v>1111574.87066523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21">
        <v>26.3763870967742</v>
      </c>
      <c r="E66" s="20">
        <f t="shared" si="54"/>
        <v>25.6524838709677</v>
      </c>
      <c r="F66" s="16" t="s">
        <v>73</v>
      </c>
      <c r="G66" s="13">
        <v>9</v>
      </c>
      <c r="H66" s="18">
        <f t="shared" si="40"/>
        <v>26.3763870967742</v>
      </c>
      <c r="I66" s="18">
        <f t="shared" si="41"/>
        <v>299.526387096774</v>
      </c>
      <c r="J66" s="18">
        <f t="shared" si="42"/>
        <v>0.402224296468976</v>
      </c>
      <c r="K66" s="18">
        <f t="shared" si="43"/>
        <v>11.2298333333333</v>
      </c>
      <c r="L66" s="18">
        <f t="shared" si="44"/>
        <v>3.032055</v>
      </c>
      <c r="M66" s="13" t="s">
        <v>73</v>
      </c>
      <c r="N66" s="13"/>
      <c r="O66" s="18">
        <f t="shared" si="55"/>
        <v>8.29442546330262</v>
      </c>
      <c r="P66" s="18">
        <f t="shared" si="45"/>
        <v>3.33621944659126</v>
      </c>
      <c r="Q66" s="25">
        <f t="shared" si="46"/>
        <v>0.967503639511465</v>
      </c>
      <c r="R66" s="18">
        <f t="shared" si="47"/>
        <v>0.87929595</v>
      </c>
      <c r="S66" s="26">
        <f t="shared" si="48"/>
        <v>1.10031626952389</v>
      </c>
      <c r="T66" s="3">
        <v>0.27</v>
      </c>
      <c r="U66" s="27">
        <f t="shared" si="49"/>
        <v>0.29708539277145</v>
      </c>
      <c r="V66" s="3">
        <v>229.1</v>
      </c>
      <c r="W66" s="28">
        <v>15.1</v>
      </c>
      <c r="X66" s="28">
        <v>6</v>
      </c>
      <c r="Y66" s="28">
        <v>3</v>
      </c>
      <c r="Z66" s="28">
        <v>7</v>
      </c>
      <c r="AA66" s="3">
        <v>30.2</v>
      </c>
      <c r="AB66" s="2">
        <f t="shared" si="50"/>
        <v>0.348123691815493</v>
      </c>
      <c r="AC66" s="30">
        <f t="shared" si="51"/>
        <v>11.2298333333333</v>
      </c>
      <c r="AD66" s="1">
        <f t="shared" si="52"/>
        <v>0.29</v>
      </c>
      <c r="AE66" s="31">
        <f t="shared" si="56"/>
        <v>28.751095890411</v>
      </c>
      <c r="AF66" s="1">
        <f t="shared" si="53"/>
        <v>1123987.01598324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21">
        <v>25.9918666666667</v>
      </c>
      <c r="E67" s="20">
        <f t="shared" si="54"/>
        <v>26.3763870967742</v>
      </c>
      <c r="F67" s="16" t="s">
        <v>73</v>
      </c>
      <c r="G67" s="13">
        <v>10</v>
      </c>
      <c r="H67" s="18">
        <f t="shared" si="40"/>
        <v>25.9918666666667</v>
      </c>
      <c r="I67" s="18">
        <f t="shared" si="41"/>
        <v>299.141866666667</v>
      </c>
      <c r="J67" s="18">
        <f t="shared" si="42"/>
        <v>0.38576356074558</v>
      </c>
      <c r="K67" s="18">
        <f t="shared" si="43"/>
        <v>11.2298333333333</v>
      </c>
      <c r="L67" s="18">
        <f t="shared" si="44"/>
        <v>3.032055</v>
      </c>
      <c r="M67" s="13" t="s">
        <v>73</v>
      </c>
      <c r="N67" s="13"/>
      <c r="O67" s="18">
        <f t="shared" si="55"/>
        <v>7.99026101671137</v>
      </c>
      <c r="P67" s="18">
        <f t="shared" si="45"/>
        <v>3.08235154109317</v>
      </c>
      <c r="Q67" s="25">
        <f t="shared" si="46"/>
        <v>0.89388194691702</v>
      </c>
      <c r="R67" s="18">
        <f t="shared" si="47"/>
        <v>0.87929595</v>
      </c>
      <c r="S67" s="26">
        <f t="shared" si="48"/>
        <v>1.01658826805357</v>
      </c>
      <c r="T67" s="3">
        <v>0.27</v>
      </c>
      <c r="U67" s="27">
        <f t="shared" si="49"/>
        <v>0.274478832374465</v>
      </c>
      <c r="V67" s="3">
        <v>229.1</v>
      </c>
      <c r="W67" s="28">
        <v>15.1</v>
      </c>
      <c r="X67" s="28">
        <v>6</v>
      </c>
      <c r="Y67" s="28">
        <v>3</v>
      </c>
      <c r="Z67" s="28">
        <v>7</v>
      </c>
      <c r="AA67" s="3">
        <v>30.2</v>
      </c>
      <c r="AB67" s="2">
        <f t="shared" si="50"/>
        <v>0.343731237130358</v>
      </c>
      <c r="AC67" s="30">
        <f t="shared" si="51"/>
        <v>11.2298333333333</v>
      </c>
      <c r="AD67" s="1">
        <f t="shared" si="52"/>
        <v>0.29</v>
      </c>
      <c r="AE67" s="31">
        <f t="shared" si="56"/>
        <v>28.751095890411</v>
      </c>
      <c r="AF67" s="1">
        <f t="shared" si="53"/>
        <v>1109805.09688248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21">
        <v>25.0121290322581</v>
      </c>
      <c r="E68" s="20">
        <f t="shared" si="54"/>
        <v>25.9918666666667</v>
      </c>
      <c r="F68" s="16" t="s">
        <v>73</v>
      </c>
      <c r="G68" s="13">
        <v>11</v>
      </c>
      <c r="H68" s="18">
        <f t="shared" si="40"/>
        <v>25.0121290322581</v>
      </c>
      <c r="I68" s="18">
        <f t="shared" si="41"/>
        <v>298.162129032258</v>
      </c>
      <c r="J68" s="18">
        <f t="shared" si="42"/>
        <v>0.346634506562372</v>
      </c>
      <c r="K68" s="18">
        <f t="shared" si="43"/>
        <v>11.2298333333333</v>
      </c>
      <c r="L68" s="18">
        <f t="shared" si="44"/>
        <v>3.032055</v>
      </c>
      <c r="M68" s="13" t="s">
        <v>75</v>
      </c>
      <c r="N68" s="18">
        <f>(O67-P67)*$C$22/100</f>
        <v>4.66251400183728</v>
      </c>
      <c r="O68" s="18">
        <f t="shared" si="55"/>
        <v>3.27745047378091</v>
      </c>
      <c r="P68" s="18">
        <f t="shared" si="45"/>
        <v>1.13607742776166</v>
      </c>
      <c r="Q68" s="25">
        <f t="shared" si="46"/>
        <v>0.329462454050881</v>
      </c>
      <c r="R68" s="18">
        <f t="shared" si="47"/>
        <v>0.87929595</v>
      </c>
      <c r="S68" s="26">
        <f t="shared" si="48"/>
        <v>0.374688924759497</v>
      </c>
      <c r="T68" s="3">
        <v>0.27</v>
      </c>
      <c r="U68" s="27">
        <f t="shared" si="49"/>
        <v>0.101166009685064</v>
      </c>
      <c r="V68" s="3">
        <v>220.1</v>
      </c>
      <c r="W68" s="28">
        <v>12.1</v>
      </c>
      <c r="X68" s="28">
        <v>4.5</v>
      </c>
      <c r="Y68" s="28">
        <v>1.5</v>
      </c>
      <c r="Z68" s="28">
        <v>6.8</v>
      </c>
      <c r="AA68" s="3">
        <v>30.2</v>
      </c>
      <c r="AB68" s="2">
        <f t="shared" si="50"/>
        <v>0.294856555681808</v>
      </c>
      <c r="AC68" s="30">
        <f t="shared" si="51"/>
        <v>11.2298333333333</v>
      </c>
      <c r="AD68" s="1">
        <f t="shared" si="52"/>
        <v>0.29</v>
      </c>
      <c r="AE68" s="31">
        <f t="shared" si="56"/>
        <v>28.751095890411</v>
      </c>
      <c r="AF68" s="1">
        <f t="shared" si="53"/>
        <v>952003.405558338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21">
        <v>23.3936666666667</v>
      </c>
      <c r="E69" s="20">
        <f t="shared" si="54"/>
        <v>25.0121290322581</v>
      </c>
      <c r="F69" s="16" t="s">
        <v>75</v>
      </c>
      <c r="G69" s="13">
        <v>12</v>
      </c>
      <c r="H69" s="18">
        <f t="shared" si="40"/>
        <v>23.3936666666667</v>
      </c>
      <c r="I69" s="18">
        <f t="shared" si="41"/>
        <v>296.543666666667</v>
      </c>
      <c r="J69" s="18">
        <f t="shared" si="42"/>
        <v>0.290046830755561</v>
      </c>
      <c r="K69" s="18">
        <f t="shared" si="43"/>
        <v>11.2298333333333</v>
      </c>
      <c r="L69" s="18">
        <f t="shared" si="44"/>
        <v>3.032055</v>
      </c>
      <c r="M69" s="13" t="s">
        <v>73</v>
      </c>
      <c r="N69" s="13"/>
      <c r="O69" s="18">
        <f t="shared" si="55"/>
        <v>5.17342804601925</v>
      </c>
      <c r="P69" s="18">
        <f t="shared" si="45"/>
        <v>1.50053640888982</v>
      </c>
      <c r="Q69" s="25">
        <f t="shared" si="46"/>
        <v>0.435155558578047</v>
      </c>
      <c r="R69" s="18">
        <f t="shared" si="47"/>
        <v>0.87929595</v>
      </c>
      <c r="S69" s="26">
        <f t="shared" si="48"/>
        <v>0.494890893763411</v>
      </c>
      <c r="T69" s="3">
        <v>0.27</v>
      </c>
      <c r="U69" s="27">
        <f t="shared" si="49"/>
        <v>0.133620541316121</v>
      </c>
      <c r="V69" s="3">
        <v>220.1</v>
      </c>
      <c r="W69" s="28">
        <v>12.1</v>
      </c>
      <c r="X69" s="28">
        <v>4.5</v>
      </c>
      <c r="Y69" s="28">
        <v>1.5</v>
      </c>
      <c r="Z69" s="28">
        <v>6.8</v>
      </c>
      <c r="AA69" s="3">
        <v>30.2</v>
      </c>
      <c r="AB69" s="2">
        <f t="shared" si="50"/>
        <v>0.301162471177722</v>
      </c>
      <c r="AC69" s="30">
        <f t="shared" si="51"/>
        <v>11.2298333333333</v>
      </c>
      <c r="AD69" s="1">
        <f t="shared" si="52"/>
        <v>0.29</v>
      </c>
      <c r="AE69" s="31">
        <f t="shared" si="56"/>
        <v>28.751095890411</v>
      </c>
      <c r="AF69" s="1">
        <f t="shared" si="53"/>
        <v>972363.315865884</v>
      </c>
      <c r="AG69" s="1">
        <f>SUM(AF58:AF69)</f>
        <v>12044221.0293999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46">
      <c r="A70" s="13"/>
      <c r="B70" s="13"/>
      <c r="C70" s="16">
        <v>12</v>
      </c>
      <c r="D70" s="21">
        <v>21.2001612903226</v>
      </c>
      <c r="E70" s="20">
        <f t="shared" si="54"/>
        <v>23.3936666666667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46">
      <c r="AT71" s="2"/>
    </row>
    <row r="72" s="1" customFormat="1" spans="19:46">
      <c r="S72" s="24" t="s">
        <v>43</v>
      </c>
      <c r="T72" s="24"/>
      <c r="U72" s="24"/>
      <c r="V72" s="24" t="s">
        <v>44</v>
      </c>
      <c r="W72" s="24"/>
      <c r="X72" s="24"/>
      <c r="Y72" s="24" t="s">
        <v>45</v>
      </c>
      <c r="Z72" s="24"/>
      <c r="AA72" s="24"/>
      <c r="AB72" s="24" t="s">
        <v>46</v>
      </c>
      <c r="AC72" s="24"/>
      <c r="AD72" s="24"/>
      <c r="AE72" s="24" t="s">
        <v>47</v>
      </c>
      <c r="AF72" s="24"/>
      <c r="AG72" s="24"/>
      <c r="AH72" s="24" t="s">
        <v>48</v>
      </c>
      <c r="AI72" s="24"/>
      <c r="AJ72" s="24"/>
      <c r="AK72" s="32" t="s">
        <v>78</v>
      </c>
      <c r="AL72" s="33"/>
      <c r="AM72" s="34"/>
      <c r="AN72" s="33" t="s">
        <v>79</v>
      </c>
      <c r="AO72" s="33"/>
      <c r="AP72" s="34"/>
      <c r="AQ72" s="24" t="s">
        <v>50</v>
      </c>
      <c r="AR72" s="24"/>
      <c r="AS72" s="24"/>
      <c r="AT72" s="2"/>
    </row>
    <row r="73" s="1" customFormat="1" spans="1:50">
      <c r="A73" s="15" t="s">
        <v>12</v>
      </c>
      <c r="B73" s="15"/>
      <c r="C73" s="16" t="s">
        <v>51</v>
      </c>
      <c r="D73" s="16" t="s">
        <v>52</v>
      </c>
      <c r="E73" s="16" t="s">
        <v>53</v>
      </c>
      <c r="F73" s="16" t="s">
        <v>54</v>
      </c>
      <c r="G73" s="13" t="s">
        <v>51</v>
      </c>
      <c r="H73" s="13" t="s">
        <v>53</v>
      </c>
      <c r="I73" s="13" t="s">
        <v>55</v>
      </c>
      <c r="J73" s="13" t="s">
        <v>56</v>
      </c>
      <c r="K73" s="23" t="s">
        <v>57</v>
      </c>
      <c r="L73" s="23" t="s">
        <v>58</v>
      </c>
      <c r="M73" s="13" t="s">
        <v>59</v>
      </c>
      <c r="N73" s="23" t="s">
        <v>60</v>
      </c>
      <c r="O73" s="13" t="s">
        <v>61</v>
      </c>
      <c r="P73" s="13" t="s">
        <v>62</v>
      </c>
      <c r="Q73" s="23" t="s">
        <v>63</v>
      </c>
      <c r="R73" s="23" t="s">
        <v>64</v>
      </c>
      <c r="S73" s="4" t="s">
        <v>65</v>
      </c>
      <c r="T73" s="3" t="s">
        <v>66</v>
      </c>
      <c r="U73" s="3"/>
      <c r="V73" s="4" t="s">
        <v>65</v>
      </c>
      <c r="W73" s="3" t="s">
        <v>66</v>
      </c>
      <c r="X73" s="3"/>
      <c r="Y73" s="4" t="s">
        <v>65</v>
      </c>
      <c r="Z73" s="3" t="s">
        <v>66</v>
      </c>
      <c r="AA73" s="3"/>
      <c r="AB73" s="4" t="s">
        <v>65</v>
      </c>
      <c r="AC73" s="3" t="s">
        <v>66</v>
      </c>
      <c r="AD73" s="3"/>
      <c r="AE73" s="4" t="s">
        <v>65</v>
      </c>
      <c r="AF73" s="3" t="s">
        <v>66</v>
      </c>
      <c r="AG73" s="3"/>
      <c r="AH73" s="4" t="s">
        <v>65</v>
      </c>
      <c r="AI73" s="3" t="s">
        <v>66</v>
      </c>
      <c r="AJ73" s="3"/>
      <c r="AK73" s="4" t="s">
        <v>65</v>
      </c>
      <c r="AL73" s="3" t="s">
        <v>66</v>
      </c>
      <c r="AM73" s="3"/>
      <c r="AN73" s="4" t="s">
        <v>65</v>
      </c>
      <c r="AO73" s="3" t="s">
        <v>66</v>
      </c>
      <c r="AP73" s="3"/>
      <c r="AQ73" s="35" t="s">
        <v>65</v>
      </c>
      <c r="AR73" s="35" t="s">
        <v>66</v>
      </c>
      <c r="AS73" s="35"/>
      <c r="AT73" s="2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18</v>
      </c>
      <c r="E74" s="16"/>
      <c r="F74" s="16"/>
      <c r="G74" s="13">
        <v>1</v>
      </c>
      <c r="H74" s="18">
        <f t="shared" ref="H74:H85" si="57">E75</f>
        <v>18</v>
      </c>
      <c r="I74" s="18">
        <f t="shared" ref="I74:I85" si="58">H74+273.15</f>
        <v>291.15</v>
      </c>
      <c r="J74" s="18">
        <f t="shared" ref="J74:J85" si="59">EXP(($C$16*(I74-$C$14))/($C$17*I74*$C$14))</f>
        <v>0.157870513912988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0.0822852692617276</v>
      </c>
      <c r="Q74" s="25">
        <f t="shared" ref="Q74:Q85" si="63">P74*$B$76</f>
        <v>0.0213941700080492</v>
      </c>
      <c r="R74" s="18">
        <f t="shared" ref="R74:R85" si="64">L74*$B$76</f>
        <v>0.1355172</v>
      </c>
      <c r="S74" s="26">
        <f t="shared" ref="S74:S85" si="65">Q74/R74</f>
        <v>0.157870513912988</v>
      </c>
      <c r="T74" s="3">
        <v>0.01</v>
      </c>
      <c r="U74" s="27">
        <f t="shared" ref="U74:U85" si="66">S74*T74</f>
        <v>0.00157870513912988</v>
      </c>
      <c r="V74" s="26"/>
      <c r="W74" s="3"/>
      <c r="X74" s="3"/>
      <c r="Y74" s="29"/>
      <c r="Z74" s="3"/>
      <c r="AA74" s="28"/>
      <c r="AB74" s="3"/>
      <c r="AC74" s="3"/>
      <c r="AD74" s="28"/>
      <c r="AE74" s="26">
        <v>0.001</v>
      </c>
      <c r="AF74" s="3">
        <v>0.49</v>
      </c>
      <c r="AG74" s="27">
        <f t="shared" ref="AG74:AG85" si="67">AF74*AE74</f>
        <v>0.00049</v>
      </c>
      <c r="AH74" s="36"/>
      <c r="AI74" s="3"/>
      <c r="AJ74" s="27"/>
      <c r="AK74" s="37"/>
      <c r="AL74" s="28"/>
      <c r="AM74" s="28"/>
      <c r="AN74" s="37"/>
      <c r="AO74" s="28"/>
      <c r="AP74" s="27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0.00706870513912988</v>
      </c>
      <c r="AU74" s="30">
        <f t="shared" ref="AU74:AU85" si="70">$B$74/12</f>
        <v>52.122</v>
      </c>
      <c r="AV74" s="1">
        <f t="shared" ref="AV74:AV85" si="71">$B$76</f>
        <v>0.26</v>
      </c>
      <c r="AW74" s="2">
        <f t="shared" ref="AW74:AW85" si="72">$E$8</f>
        <v>0</v>
      </c>
      <c r="AX74" s="1">
        <f t="shared" ref="AX74:AX85" si="73">AW74*10000*AV74*0.67*AU74*AT74</f>
        <v>0</v>
      </c>
    </row>
    <row r="75" s="1" customFormat="1" spans="1:50">
      <c r="A75" s="13" t="s">
        <v>74</v>
      </c>
      <c r="B75" s="13">
        <v>1</v>
      </c>
      <c r="C75" s="16">
        <v>1</v>
      </c>
      <c r="D75" s="19">
        <v>20.4594516129032</v>
      </c>
      <c r="E75" s="20">
        <f t="shared" ref="E75:E86" si="74">D74</f>
        <v>18</v>
      </c>
      <c r="F75" s="16" t="s">
        <v>73</v>
      </c>
      <c r="G75" s="13">
        <v>2</v>
      </c>
      <c r="H75" s="18">
        <f t="shared" si="57"/>
        <v>20.4594516129032</v>
      </c>
      <c r="I75" s="18">
        <f t="shared" si="58"/>
        <v>293.609451612903</v>
      </c>
      <c r="J75" s="18">
        <f t="shared" si="59"/>
        <v>0.208911364104458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5">L75+O74-P74-N75</f>
        <v>0.960154730738272</v>
      </c>
      <c r="P75" s="18">
        <f t="shared" si="62"/>
        <v>0.200587234549881</v>
      </c>
      <c r="Q75" s="25">
        <f t="shared" si="63"/>
        <v>0.0521526809829691</v>
      </c>
      <c r="R75" s="18">
        <f t="shared" si="64"/>
        <v>0.1355172</v>
      </c>
      <c r="S75" s="26">
        <f t="shared" si="65"/>
        <v>0.384841783795482</v>
      </c>
      <c r="T75" s="3">
        <v>0.01</v>
      </c>
      <c r="U75" s="27">
        <f t="shared" si="66"/>
        <v>0.00384841783795482</v>
      </c>
      <c r="V75" s="26"/>
      <c r="W75" s="3"/>
      <c r="X75" s="3"/>
      <c r="Y75" s="29"/>
      <c r="Z75" s="3"/>
      <c r="AA75" s="28"/>
      <c r="AB75" s="3"/>
      <c r="AC75" s="3"/>
      <c r="AD75" s="28"/>
      <c r="AE75" s="26">
        <v>0.001</v>
      </c>
      <c r="AF75" s="3">
        <v>0.49</v>
      </c>
      <c r="AG75" s="27">
        <f t="shared" si="67"/>
        <v>0.00049</v>
      </c>
      <c r="AH75" s="36"/>
      <c r="AI75" s="3"/>
      <c r="AJ75" s="27"/>
      <c r="AK75" s="37"/>
      <c r="AL75" s="28"/>
      <c r="AM75" s="28"/>
      <c r="AN75" s="37"/>
      <c r="AO75" s="28"/>
      <c r="AP75" s="27"/>
      <c r="AQ75" s="3">
        <v>0.01</v>
      </c>
      <c r="AR75" s="3">
        <v>0.5</v>
      </c>
      <c r="AS75" s="3">
        <f t="shared" si="68"/>
        <v>0.005</v>
      </c>
      <c r="AT75" s="2">
        <f t="shared" si="69"/>
        <v>0.00933841783795482</v>
      </c>
      <c r="AU75" s="30">
        <f t="shared" si="70"/>
        <v>52.122</v>
      </c>
      <c r="AV75" s="1">
        <f t="shared" si="71"/>
        <v>0.26</v>
      </c>
      <c r="AW75" s="2">
        <f t="shared" si="72"/>
        <v>0</v>
      </c>
      <c r="AX75" s="1">
        <f t="shared" si="73"/>
        <v>0</v>
      </c>
    </row>
    <row r="76" s="1" customFormat="1" spans="1:50">
      <c r="A76" s="13" t="s">
        <v>36</v>
      </c>
      <c r="B76" s="13">
        <f>H8</f>
        <v>0.26</v>
      </c>
      <c r="C76" s="16">
        <v>2</v>
      </c>
      <c r="D76" s="21">
        <v>20.5603928571429</v>
      </c>
      <c r="E76" s="20">
        <f t="shared" si="74"/>
        <v>20.4594516129032</v>
      </c>
      <c r="F76" s="16" t="s">
        <v>73</v>
      </c>
      <c r="G76" s="13">
        <v>3</v>
      </c>
      <c r="H76" s="18">
        <f t="shared" si="57"/>
        <v>20.5603928571429</v>
      </c>
      <c r="I76" s="18">
        <f t="shared" si="58"/>
        <v>293.710392857143</v>
      </c>
      <c r="J76" s="18">
        <f t="shared" si="59"/>
        <v>0.211305971615657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5"/>
        <v>1.28078749618839</v>
      </c>
      <c r="P76" s="18">
        <f t="shared" si="62"/>
        <v>0.270638046315273</v>
      </c>
      <c r="Q76" s="25">
        <f t="shared" si="63"/>
        <v>0.0703658920419709</v>
      </c>
      <c r="R76" s="18">
        <f t="shared" si="64"/>
        <v>0.1355172</v>
      </c>
      <c r="S76" s="26">
        <f t="shared" si="65"/>
        <v>0.519239565471917</v>
      </c>
      <c r="T76" s="3">
        <v>0.01</v>
      </c>
      <c r="U76" s="27">
        <f t="shared" si="66"/>
        <v>0.00519239565471917</v>
      </c>
      <c r="V76" s="26"/>
      <c r="W76" s="3"/>
      <c r="X76" s="3"/>
      <c r="Y76" s="29"/>
      <c r="Z76" s="3"/>
      <c r="AA76" s="28"/>
      <c r="AB76" s="3"/>
      <c r="AC76" s="3"/>
      <c r="AD76" s="28"/>
      <c r="AE76" s="26">
        <v>0.001</v>
      </c>
      <c r="AF76" s="3">
        <v>0.49</v>
      </c>
      <c r="AG76" s="27">
        <f t="shared" si="67"/>
        <v>0.00049</v>
      </c>
      <c r="AH76" s="36"/>
      <c r="AI76" s="3"/>
      <c r="AJ76" s="27"/>
      <c r="AK76" s="37"/>
      <c r="AL76" s="28"/>
      <c r="AM76" s="28"/>
      <c r="AN76" s="37"/>
      <c r="AO76" s="28"/>
      <c r="AP76" s="27"/>
      <c r="AQ76" s="3">
        <v>0.01</v>
      </c>
      <c r="AR76" s="3">
        <v>0.5</v>
      </c>
      <c r="AS76" s="3">
        <f t="shared" si="68"/>
        <v>0.005</v>
      </c>
      <c r="AT76" s="2">
        <f t="shared" si="69"/>
        <v>0.0106823956547192</v>
      </c>
      <c r="AU76" s="30">
        <f t="shared" si="70"/>
        <v>52.122</v>
      </c>
      <c r="AV76" s="1">
        <f t="shared" si="71"/>
        <v>0.26</v>
      </c>
      <c r="AW76" s="2">
        <f t="shared" si="72"/>
        <v>0</v>
      </c>
      <c r="AX76" s="1">
        <f t="shared" si="73"/>
        <v>0</v>
      </c>
    </row>
    <row r="77" s="1" customFormat="1" spans="1:50">
      <c r="A77" s="13"/>
      <c r="B77" s="13"/>
      <c r="C77" s="16">
        <v>3</v>
      </c>
      <c r="D77" s="21">
        <v>19.7648709677419</v>
      </c>
      <c r="E77" s="20">
        <f t="shared" si="74"/>
        <v>20.5603928571429</v>
      </c>
      <c r="F77" s="16" t="s">
        <v>73</v>
      </c>
      <c r="G77" s="13">
        <v>4</v>
      </c>
      <c r="H77" s="18">
        <f t="shared" si="57"/>
        <v>19.7648709677419</v>
      </c>
      <c r="I77" s="18">
        <f t="shared" si="58"/>
        <v>292.914870967742</v>
      </c>
      <c r="J77" s="18">
        <f t="shared" si="59"/>
        <v>0.19311252640174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5"/>
        <v>1.53136944987312</v>
      </c>
      <c r="P77" s="18">
        <f t="shared" si="62"/>
        <v>0.295726623319441</v>
      </c>
      <c r="Q77" s="25">
        <f t="shared" si="63"/>
        <v>0.0768889220630546</v>
      </c>
      <c r="R77" s="18">
        <f t="shared" si="64"/>
        <v>0.1355172</v>
      </c>
      <c r="S77" s="26">
        <f t="shared" si="65"/>
        <v>0.56737389839116</v>
      </c>
      <c r="T77" s="3">
        <v>0.01</v>
      </c>
      <c r="U77" s="27">
        <f t="shared" si="66"/>
        <v>0.00567373898391161</v>
      </c>
      <c r="V77" s="26"/>
      <c r="W77" s="3"/>
      <c r="X77" s="3"/>
      <c r="Y77" s="29"/>
      <c r="Z77" s="3"/>
      <c r="AA77" s="28"/>
      <c r="AB77" s="3"/>
      <c r="AC77" s="3"/>
      <c r="AD77" s="28"/>
      <c r="AE77" s="26">
        <v>0.001</v>
      </c>
      <c r="AF77" s="3">
        <v>0.49</v>
      </c>
      <c r="AG77" s="27">
        <f t="shared" si="67"/>
        <v>0.00049</v>
      </c>
      <c r="AH77" s="36"/>
      <c r="AI77" s="3"/>
      <c r="AJ77" s="27"/>
      <c r="AK77" s="37"/>
      <c r="AL77" s="28"/>
      <c r="AM77" s="28"/>
      <c r="AN77" s="37"/>
      <c r="AO77" s="28"/>
      <c r="AP77" s="27"/>
      <c r="AQ77" s="3">
        <v>0.01</v>
      </c>
      <c r="AR77" s="3">
        <v>0.5</v>
      </c>
      <c r="AS77" s="3">
        <f t="shared" si="68"/>
        <v>0.005</v>
      </c>
      <c r="AT77" s="2">
        <f t="shared" si="69"/>
        <v>0.0111637389839116</v>
      </c>
      <c r="AU77" s="30">
        <f t="shared" si="70"/>
        <v>52.122</v>
      </c>
      <c r="AV77" s="1">
        <f t="shared" si="71"/>
        <v>0.26</v>
      </c>
      <c r="AW77" s="2">
        <f t="shared" si="72"/>
        <v>0</v>
      </c>
      <c r="AX77" s="1">
        <f t="shared" si="73"/>
        <v>0</v>
      </c>
    </row>
    <row r="78" s="1" customFormat="1" spans="1:50">
      <c r="A78" s="13"/>
      <c r="B78" s="13"/>
      <c r="C78" s="16">
        <v>4</v>
      </c>
      <c r="D78" s="21">
        <v>19.9825333333333</v>
      </c>
      <c r="E78" s="20">
        <f t="shared" si="74"/>
        <v>19.7648709677419</v>
      </c>
      <c r="F78" s="16" t="s">
        <v>73</v>
      </c>
      <c r="G78" s="13">
        <v>5</v>
      </c>
      <c r="H78" s="18">
        <f t="shared" si="57"/>
        <v>19.9825333333333</v>
      </c>
      <c r="I78" s="18">
        <f t="shared" si="58"/>
        <v>293.132533333333</v>
      </c>
      <c r="J78" s="18">
        <f t="shared" si="59"/>
        <v>0.197938388747361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1.17386068522599</v>
      </c>
      <c r="O78" s="18">
        <f t="shared" si="75"/>
        <v>0.583002141327684</v>
      </c>
      <c r="P78" s="18">
        <f t="shared" si="62"/>
        <v>0.115398504490663</v>
      </c>
      <c r="Q78" s="25">
        <f t="shared" si="63"/>
        <v>0.0300036111675724</v>
      </c>
      <c r="R78" s="18">
        <f t="shared" si="64"/>
        <v>0.1355172</v>
      </c>
      <c r="S78" s="26">
        <f t="shared" si="65"/>
        <v>0.221400760697331</v>
      </c>
      <c r="T78" s="3">
        <v>0.01</v>
      </c>
      <c r="U78" s="27">
        <f t="shared" si="66"/>
        <v>0.00221400760697331</v>
      </c>
      <c r="V78" s="26"/>
      <c r="W78" s="3"/>
      <c r="X78" s="3"/>
      <c r="Y78" s="29"/>
      <c r="Z78" s="3"/>
      <c r="AA78" s="28"/>
      <c r="AB78" s="3"/>
      <c r="AC78" s="3"/>
      <c r="AD78" s="28"/>
      <c r="AE78" s="26">
        <v>0.005</v>
      </c>
      <c r="AF78" s="3">
        <v>0.49</v>
      </c>
      <c r="AG78" s="27">
        <f t="shared" si="67"/>
        <v>0.00245</v>
      </c>
      <c r="AH78" s="36"/>
      <c r="AI78" s="3"/>
      <c r="AJ78" s="27"/>
      <c r="AK78" s="37"/>
      <c r="AL78" s="28"/>
      <c r="AM78" s="28"/>
      <c r="AN78" s="37"/>
      <c r="AO78" s="28"/>
      <c r="AP78" s="27"/>
      <c r="AQ78" s="3">
        <v>0.015</v>
      </c>
      <c r="AR78" s="3">
        <v>0.5</v>
      </c>
      <c r="AS78" s="3">
        <f t="shared" si="68"/>
        <v>0.0075</v>
      </c>
      <c r="AT78" s="2">
        <f t="shared" si="69"/>
        <v>0.0121640076069733</v>
      </c>
      <c r="AU78" s="30">
        <f t="shared" si="70"/>
        <v>52.122</v>
      </c>
      <c r="AV78" s="1">
        <f t="shared" si="71"/>
        <v>0.26</v>
      </c>
      <c r="AW78" s="2">
        <f t="shared" si="72"/>
        <v>0</v>
      </c>
      <c r="AX78" s="1">
        <f t="shared" si="73"/>
        <v>0</v>
      </c>
    </row>
    <row r="79" s="1" customFormat="1" spans="1:50">
      <c r="A79" s="13"/>
      <c r="B79" s="13"/>
      <c r="C79" s="16">
        <v>5</v>
      </c>
      <c r="D79" s="21">
        <v>20.6289032258065</v>
      </c>
      <c r="E79" s="20">
        <f t="shared" si="74"/>
        <v>19.9825333333333</v>
      </c>
      <c r="F79" s="16" t="s">
        <v>75</v>
      </c>
      <c r="G79" s="13">
        <v>6</v>
      </c>
      <c r="H79" s="18">
        <f t="shared" si="57"/>
        <v>20.6289032258065</v>
      </c>
      <c r="I79" s="18">
        <f t="shared" si="58"/>
        <v>293.778903225806</v>
      </c>
      <c r="J79" s="18">
        <f t="shared" si="59"/>
        <v>0.212945895735955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5"/>
        <v>0.988823636837021</v>
      </c>
      <c r="P79" s="18">
        <f t="shared" si="62"/>
        <v>0.210565935071144</v>
      </c>
      <c r="Q79" s="25">
        <f t="shared" si="63"/>
        <v>0.0547471431184975</v>
      </c>
      <c r="R79" s="18">
        <f t="shared" si="64"/>
        <v>0.1355172</v>
      </c>
      <c r="S79" s="26">
        <f t="shared" si="65"/>
        <v>0.40398667562861</v>
      </c>
      <c r="T79" s="3">
        <v>0.01</v>
      </c>
      <c r="U79" s="27">
        <f t="shared" si="66"/>
        <v>0.0040398667562861</v>
      </c>
      <c r="V79" s="26"/>
      <c r="W79" s="3"/>
      <c r="X79" s="3"/>
      <c r="Y79" s="29"/>
      <c r="Z79" s="3"/>
      <c r="AA79" s="28"/>
      <c r="AB79" s="3"/>
      <c r="AC79" s="3"/>
      <c r="AD79" s="28"/>
      <c r="AE79" s="26">
        <v>0.005</v>
      </c>
      <c r="AF79" s="3">
        <v>0.49</v>
      </c>
      <c r="AG79" s="27">
        <f t="shared" si="67"/>
        <v>0.00245</v>
      </c>
      <c r="AH79" s="36"/>
      <c r="AI79" s="3"/>
      <c r="AJ79" s="27"/>
      <c r="AK79" s="37"/>
      <c r="AL79" s="28"/>
      <c r="AM79" s="28"/>
      <c r="AN79" s="37"/>
      <c r="AO79" s="28"/>
      <c r="AP79" s="27"/>
      <c r="AQ79" s="3">
        <v>0.015</v>
      </c>
      <c r="AR79" s="3">
        <v>0.5</v>
      </c>
      <c r="AS79" s="3">
        <f t="shared" si="68"/>
        <v>0.0075</v>
      </c>
      <c r="AT79" s="2">
        <f t="shared" si="69"/>
        <v>0.0139898667562861</v>
      </c>
      <c r="AU79" s="30">
        <f t="shared" si="70"/>
        <v>52.122</v>
      </c>
      <c r="AV79" s="1">
        <f t="shared" si="71"/>
        <v>0.26</v>
      </c>
      <c r="AW79" s="2">
        <f t="shared" si="72"/>
        <v>0</v>
      </c>
      <c r="AX79" s="1">
        <f t="shared" si="73"/>
        <v>0</v>
      </c>
    </row>
    <row r="80" s="1" customFormat="1" spans="1:50">
      <c r="A80" s="13"/>
      <c r="B80" s="13"/>
      <c r="C80" s="16">
        <v>6</v>
      </c>
      <c r="D80" s="21">
        <v>23.4856666666667</v>
      </c>
      <c r="E80" s="20">
        <f t="shared" si="74"/>
        <v>20.6289032258065</v>
      </c>
      <c r="F80" s="16" t="s">
        <v>73</v>
      </c>
      <c r="G80" s="13">
        <v>7</v>
      </c>
      <c r="H80" s="18">
        <f t="shared" si="57"/>
        <v>23.4856666666667</v>
      </c>
      <c r="I80" s="18">
        <f t="shared" si="58"/>
        <v>296.635666666667</v>
      </c>
      <c r="J80" s="18">
        <f t="shared" si="59"/>
        <v>0.293015575529216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5"/>
        <v>1.29947770176588</v>
      </c>
      <c r="P80" s="18">
        <f t="shared" si="62"/>
        <v>0.380767206670311</v>
      </c>
      <c r="Q80" s="25">
        <f t="shared" si="63"/>
        <v>0.0989994737342809</v>
      </c>
      <c r="R80" s="18">
        <f t="shared" si="64"/>
        <v>0.1355172</v>
      </c>
      <c r="S80" s="26">
        <f t="shared" si="65"/>
        <v>0.730530690822131</v>
      </c>
      <c r="T80" s="3">
        <v>0.01</v>
      </c>
      <c r="U80" s="27">
        <f t="shared" si="66"/>
        <v>0.00730530690822131</v>
      </c>
      <c r="V80" s="26"/>
      <c r="W80" s="3"/>
      <c r="X80" s="3"/>
      <c r="Y80" s="29"/>
      <c r="Z80" s="3"/>
      <c r="AA80" s="28"/>
      <c r="AB80" s="3"/>
      <c r="AC80" s="3"/>
      <c r="AD80" s="28"/>
      <c r="AE80" s="26">
        <v>0.005</v>
      </c>
      <c r="AF80" s="3">
        <v>0.49</v>
      </c>
      <c r="AG80" s="27">
        <f t="shared" si="67"/>
        <v>0.00245</v>
      </c>
      <c r="AH80" s="36"/>
      <c r="AI80" s="3"/>
      <c r="AJ80" s="27"/>
      <c r="AK80" s="37"/>
      <c r="AL80" s="28"/>
      <c r="AM80" s="28"/>
      <c r="AN80" s="37"/>
      <c r="AO80" s="28"/>
      <c r="AP80" s="27"/>
      <c r="AQ80" s="3">
        <v>0.015</v>
      </c>
      <c r="AR80" s="3">
        <v>0.5</v>
      </c>
      <c r="AS80" s="3">
        <f t="shared" si="68"/>
        <v>0.0075</v>
      </c>
      <c r="AT80" s="2">
        <f t="shared" si="69"/>
        <v>0.0172553069082213</v>
      </c>
      <c r="AU80" s="30">
        <f t="shared" si="70"/>
        <v>52.122</v>
      </c>
      <c r="AV80" s="1">
        <f t="shared" si="71"/>
        <v>0.26</v>
      </c>
      <c r="AW80" s="2">
        <f t="shared" si="72"/>
        <v>0</v>
      </c>
      <c r="AX80" s="1">
        <f t="shared" si="73"/>
        <v>0</v>
      </c>
    </row>
    <row r="81" s="1" customFormat="1" spans="1:50">
      <c r="A81" s="13"/>
      <c r="B81" s="13"/>
      <c r="C81" s="16">
        <v>7</v>
      </c>
      <c r="D81" s="21">
        <v>25.6524838709677</v>
      </c>
      <c r="E81" s="20">
        <f t="shared" si="74"/>
        <v>23.4856666666667</v>
      </c>
      <c r="F81" s="16" t="s">
        <v>73</v>
      </c>
      <c r="G81" s="13">
        <v>8</v>
      </c>
      <c r="H81" s="18">
        <f t="shared" si="57"/>
        <v>25.6524838709677</v>
      </c>
      <c r="I81" s="18">
        <f t="shared" si="58"/>
        <v>298.802483870968</v>
      </c>
      <c r="J81" s="18">
        <f t="shared" si="59"/>
        <v>0.37176245672528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5"/>
        <v>1.43993049509557</v>
      </c>
      <c r="P81" s="18">
        <f t="shared" si="62"/>
        <v>0.535312098370376</v>
      </c>
      <c r="Q81" s="25">
        <f t="shared" si="63"/>
        <v>0.139181145576298</v>
      </c>
      <c r="R81" s="18">
        <f t="shared" si="64"/>
        <v>0.1355172</v>
      </c>
      <c r="S81" s="26">
        <f t="shared" si="65"/>
        <v>1.02703675678289</v>
      </c>
      <c r="T81" s="3">
        <v>0.01</v>
      </c>
      <c r="U81" s="27">
        <f t="shared" si="66"/>
        <v>0.0102703675678289</v>
      </c>
      <c r="V81" s="26"/>
      <c r="W81" s="3"/>
      <c r="X81" s="3"/>
      <c r="Y81" s="29"/>
      <c r="Z81" s="3"/>
      <c r="AA81" s="28"/>
      <c r="AB81" s="3"/>
      <c r="AC81" s="3"/>
      <c r="AD81" s="28"/>
      <c r="AE81" s="26">
        <v>0.005</v>
      </c>
      <c r="AF81" s="3">
        <v>0.49</v>
      </c>
      <c r="AG81" s="27">
        <f t="shared" si="67"/>
        <v>0.00245</v>
      </c>
      <c r="AH81" s="36"/>
      <c r="AI81" s="3"/>
      <c r="AJ81" s="27"/>
      <c r="AK81" s="37"/>
      <c r="AL81" s="28"/>
      <c r="AM81" s="28"/>
      <c r="AN81" s="37"/>
      <c r="AO81" s="28"/>
      <c r="AP81" s="27"/>
      <c r="AQ81" s="3">
        <v>0.015</v>
      </c>
      <c r="AR81" s="3">
        <v>0.5</v>
      </c>
      <c r="AS81" s="3">
        <f t="shared" si="68"/>
        <v>0.0075</v>
      </c>
      <c r="AT81" s="2">
        <f t="shared" si="69"/>
        <v>0.0202203675678289</v>
      </c>
      <c r="AU81" s="30">
        <f t="shared" si="70"/>
        <v>52.122</v>
      </c>
      <c r="AV81" s="1">
        <f t="shared" si="71"/>
        <v>0.26</v>
      </c>
      <c r="AW81" s="2">
        <f t="shared" si="72"/>
        <v>0</v>
      </c>
      <c r="AX81" s="1">
        <f t="shared" si="73"/>
        <v>0</v>
      </c>
    </row>
    <row r="82" s="1" customFormat="1" spans="1:50">
      <c r="A82" s="13"/>
      <c r="B82" s="13"/>
      <c r="C82" s="16">
        <v>8</v>
      </c>
      <c r="D82" s="21">
        <v>26.3763870967742</v>
      </c>
      <c r="E82" s="20">
        <f t="shared" si="74"/>
        <v>25.6524838709677</v>
      </c>
      <c r="F82" s="16" t="s">
        <v>73</v>
      </c>
      <c r="G82" s="13">
        <v>9</v>
      </c>
      <c r="H82" s="18">
        <f t="shared" si="57"/>
        <v>26.3763870967742</v>
      </c>
      <c r="I82" s="18">
        <f t="shared" si="58"/>
        <v>299.526387096774</v>
      </c>
      <c r="J82" s="18">
        <f t="shared" si="59"/>
        <v>0.402224296468976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5"/>
        <v>1.42583839672519</v>
      </c>
      <c r="P82" s="18">
        <f t="shared" si="62"/>
        <v>0.573506846001242</v>
      </c>
      <c r="Q82" s="25">
        <f t="shared" si="63"/>
        <v>0.149111779960323</v>
      </c>
      <c r="R82" s="18">
        <f t="shared" si="64"/>
        <v>0.1355172</v>
      </c>
      <c r="S82" s="26">
        <f t="shared" si="65"/>
        <v>1.10031626952389</v>
      </c>
      <c r="T82" s="3">
        <v>0.01</v>
      </c>
      <c r="U82" s="27">
        <f t="shared" si="66"/>
        <v>0.0110031626952389</v>
      </c>
      <c r="V82" s="26"/>
      <c r="W82" s="3"/>
      <c r="X82" s="3"/>
      <c r="Y82" s="29"/>
      <c r="Z82" s="3"/>
      <c r="AA82" s="28"/>
      <c r="AB82" s="3"/>
      <c r="AC82" s="3"/>
      <c r="AD82" s="28"/>
      <c r="AE82" s="26">
        <v>0.005</v>
      </c>
      <c r="AF82" s="3">
        <v>0.49</v>
      </c>
      <c r="AG82" s="27">
        <f t="shared" si="67"/>
        <v>0.00245</v>
      </c>
      <c r="AH82" s="36"/>
      <c r="AI82" s="3"/>
      <c r="AJ82" s="27"/>
      <c r="AK82" s="37"/>
      <c r="AL82" s="28"/>
      <c r="AM82" s="28"/>
      <c r="AN82" s="37"/>
      <c r="AO82" s="28"/>
      <c r="AP82" s="27"/>
      <c r="AQ82" s="3">
        <v>0.015</v>
      </c>
      <c r="AR82" s="3">
        <v>0.5</v>
      </c>
      <c r="AS82" s="3">
        <f t="shared" si="68"/>
        <v>0.0075</v>
      </c>
      <c r="AT82" s="2">
        <f t="shared" si="69"/>
        <v>0.0209531626952389</v>
      </c>
      <c r="AU82" s="30">
        <f t="shared" si="70"/>
        <v>52.122</v>
      </c>
      <c r="AV82" s="1">
        <f t="shared" si="71"/>
        <v>0.26</v>
      </c>
      <c r="AW82" s="2">
        <f t="shared" si="72"/>
        <v>0</v>
      </c>
      <c r="AX82" s="1">
        <f t="shared" si="73"/>
        <v>0</v>
      </c>
    </row>
    <row r="83" s="1" customFormat="1" spans="1:50">
      <c r="A83" s="13"/>
      <c r="B83" s="13"/>
      <c r="C83" s="16">
        <v>9</v>
      </c>
      <c r="D83" s="21">
        <v>25.9918666666667</v>
      </c>
      <c r="E83" s="20">
        <f t="shared" si="74"/>
        <v>26.3763870967742</v>
      </c>
      <c r="F83" s="16" t="s">
        <v>73</v>
      </c>
      <c r="G83" s="13">
        <v>10</v>
      </c>
      <c r="H83" s="18">
        <f t="shared" si="57"/>
        <v>25.9918666666667</v>
      </c>
      <c r="I83" s="18">
        <f t="shared" si="58"/>
        <v>299.141866666667</v>
      </c>
      <c r="J83" s="18">
        <f t="shared" si="59"/>
        <v>0.38576356074558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5"/>
        <v>1.37355155072395</v>
      </c>
      <c r="P83" s="18">
        <f t="shared" si="62"/>
        <v>0.529866137074883</v>
      </c>
      <c r="Q83" s="25">
        <f t="shared" si="63"/>
        <v>0.13776519563947</v>
      </c>
      <c r="R83" s="18">
        <f t="shared" si="64"/>
        <v>0.1355172</v>
      </c>
      <c r="S83" s="26">
        <f t="shared" si="65"/>
        <v>1.01658826805357</v>
      </c>
      <c r="T83" s="3">
        <v>0.01</v>
      </c>
      <c r="U83" s="27">
        <f t="shared" si="66"/>
        <v>0.0101658826805357</v>
      </c>
      <c r="V83" s="26"/>
      <c r="W83" s="3"/>
      <c r="X83" s="3"/>
      <c r="Y83" s="29"/>
      <c r="Z83" s="3"/>
      <c r="AA83" s="28"/>
      <c r="AB83" s="3"/>
      <c r="AC83" s="3"/>
      <c r="AD83" s="28"/>
      <c r="AE83" s="26">
        <v>0.005</v>
      </c>
      <c r="AF83" s="3">
        <v>0.49</v>
      </c>
      <c r="AG83" s="27">
        <f t="shared" si="67"/>
        <v>0.00245</v>
      </c>
      <c r="AH83" s="36"/>
      <c r="AI83" s="3"/>
      <c r="AJ83" s="27"/>
      <c r="AK83" s="37"/>
      <c r="AL83" s="28"/>
      <c r="AM83" s="28"/>
      <c r="AN83" s="37"/>
      <c r="AO83" s="28"/>
      <c r="AP83" s="27"/>
      <c r="AQ83" s="3">
        <v>0.015</v>
      </c>
      <c r="AR83" s="3">
        <v>0.5</v>
      </c>
      <c r="AS83" s="3">
        <f t="shared" si="68"/>
        <v>0.0075</v>
      </c>
      <c r="AT83" s="2">
        <f t="shared" si="69"/>
        <v>0.0201158826805357</v>
      </c>
      <c r="AU83" s="30">
        <f t="shared" si="70"/>
        <v>52.122</v>
      </c>
      <c r="AV83" s="1">
        <f t="shared" si="71"/>
        <v>0.26</v>
      </c>
      <c r="AW83" s="2">
        <f t="shared" si="72"/>
        <v>0</v>
      </c>
      <c r="AX83" s="1">
        <f t="shared" si="73"/>
        <v>0</v>
      </c>
    </row>
    <row r="84" s="1" customFormat="1" spans="1:50">
      <c r="A84" s="13"/>
      <c r="B84" s="13"/>
      <c r="C84" s="16">
        <v>10</v>
      </c>
      <c r="D84" s="21">
        <v>25.0121290322581</v>
      </c>
      <c r="E84" s="20">
        <f t="shared" si="74"/>
        <v>25.9918666666667</v>
      </c>
      <c r="F84" s="16" t="s">
        <v>73</v>
      </c>
      <c r="G84" s="13">
        <v>11</v>
      </c>
      <c r="H84" s="18">
        <f t="shared" si="57"/>
        <v>25.0121290322581</v>
      </c>
      <c r="I84" s="18">
        <f t="shared" si="58"/>
        <v>298.162129032258</v>
      </c>
      <c r="J84" s="18">
        <f t="shared" si="59"/>
        <v>0.346634506562372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0.801501142966611</v>
      </c>
      <c r="O84" s="18">
        <f t="shared" si="75"/>
        <v>0.563404270682453</v>
      </c>
      <c r="P84" s="18">
        <f t="shared" si="62"/>
        <v>0.195295361363145</v>
      </c>
      <c r="Q84" s="25">
        <f t="shared" si="63"/>
        <v>0.0507767939544178</v>
      </c>
      <c r="R84" s="18">
        <f t="shared" si="64"/>
        <v>0.1355172</v>
      </c>
      <c r="S84" s="26">
        <f t="shared" si="65"/>
        <v>0.374688924759497</v>
      </c>
      <c r="T84" s="3">
        <v>0.01</v>
      </c>
      <c r="U84" s="27">
        <f t="shared" si="66"/>
        <v>0.00374688924759497</v>
      </c>
      <c r="V84" s="26"/>
      <c r="W84" s="3"/>
      <c r="X84" s="3"/>
      <c r="Y84" s="29"/>
      <c r="Z84" s="3"/>
      <c r="AA84" s="28"/>
      <c r="AB84" s="3"/>
      <c r="AC84" s="3"/>
      <c r="AD84" s="28"/>
      <c r="AE84" s="26">
        <v>0.005</v>
      </c>
      <c r="AF84" s="3">
        <v>0.49</v>
      </c>
      <c r="AG84" s="27">
        <f t="shared" si="67"/>
        <v>0.00245</v>
      </c>
      <c r="AH84" s="36"/>
      <c r="AI84" s="3"/>
      <c r="AJ84" s="27"/>
      <c r="AK84" s="37"/>
      <c r="AL84" s="28"/>
      <c r="AM84" s="28"/>
      <c r="AN84" s="37"/>
      <c r="AO84" s="28"/>
      <c r="AP84" s="27"/>
      <c r="AQ84" s="3">
        <v>0.015</v>
      </c>
      <c r="AR84" s="3">
        <v>0.5</v>
      </c>
      <c r="AS84" s="3">
        <f t="shared" si="68"/>
        <v>0.0075</v>
      </c>
      <c r="AT84" s="2">
        <f t="shared" si="69"/>
        <v>0.013696889247595</v>
      </c>
      <c r="AU84" s="30">
        <f t="shared" si="70"/>
        <v>52.122</v>
      </c>
      <c r="AV84" s="1">
        <f t="shared" si="71"/>
        <v>0.26</v>
      </c>
      <c r="AW84" s="2">
        <f t="shared" si="72"/>
        <v>0</v>
      </c>
      <c r="AX84" s="1">
        <f t="shared" si="73"/>
        <v>0</v>
      </c>
    </row>
    <row r="85" s="1" customFormat="1" spans="1:51">
      <c r="A85" s="13"/>
      <c r="B85" s="13"/>
      <c r="C85" s="16">
        <v>11</v>
      </c>
      <c r="D85" s="21">
        <v>23.3936666666667</v>
      </c>
      <c r="E85" s="20">
        <f t="shared" si="74"/>
        <v>25.0121290322581</v>
      </c>
      <c r="F85" s="16" t="s">
        <v>75</v>
      </c>
      <c r="G85" s="13">
        <v>12</v>
      </c>
      <c r="H85" s="18">
        <f t="shared" si="57"/>
        <v>23.3936666666667</v>
      </c>
      <c r="I85" s="18">
        <f t="shared" si="58"/>
        <v>296.543666666667</v>
      </c>
      <c r="J85" s="18">
        <f t="shared" si="59"/>
        <v>0.290046830755561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5"/>
        <v>0.889328909319308</v>
      </c>
      <c r="P85" s="18">
        <f t="shared" si="62"/>
        <v>0.257947031647365</v>
      </c>
      <c r="Q85" s="25">
        <f t="shared" si="63"/>
        <v>0.0670662282283149</v>
      </c>
      <c r="R85" s="18">
        <f t="shared" si="64"/>
        <v>0.1355172</v>
      </c>
      <c r="S85" s="26">
        <f t="shared" si="65"/>
        <v>0.494890893763411</v>
      </c>
      <c r="T85" s="3">
        <v>0.01</v>
      </c>
      <c r="U85" s="27">
        <f t="shared" si="66"/>
        <v>0.00494890893763411</v>
      </c>
      <c r="V85" s="26"/>
      <c r="W85" s="3"/>
      <c r="X85" s="3"/>
      <c r="Y85" s="29"/>
      <c r="Z85" s="3"/>
      <c r="AA85" s="28"/>
      <c r="AB85" s="3"/>
      <c r="AC85" s="3"/>
      <c r="AD85" s="28"/>
      <c r="AE85" s="26">
        <v>0.005</v>
      </c>
      <c r="AF85" s="3">
        <v>0.49</v>
      </c>
      <c r="AG85" s="27">
        <f t="shared" si="67"/>
        <v>0.00245</v>
      </c>
      <c r="AH85" s="36"/>
      <c r="AI85" s="3"/>
      <c r="AJ85" s="27"/>
      <c r="AK85" s="37"/>
      <c r="AL85" s="28"/>
      <c r="AM85" s="28"/>
      <c r="AN85" s="37"/>
      <c r="AO85" s="28"/>
      <c r="AP85" s="27"/>
      <c r="AQ85" s="3">
        <v>0.015</v>
      </c>
      <c r="AR85" s="3">
        <v>0.5</v>
      </c>
      <c r="AS85" s="3">
        <f t="shared" si="68"/>
        <v>0.0075</v>
      </c>
      <c r="AT85" s="2">
        <f t="shared" si="69"/>
        <v>0.0148989089376341</v>
      </c>
      <c r="AU85" s="30">
        <f t="shared" si="70"/>
        <v>52.122</v>
      </c>
      <c r="AV85" s="1">
        <f t="shared" si="71"/>
        <v>0.26</v>
      </c>
      <c r="AW85" s="2">
        <f t="shared" si="72"/>
        <v>0</v>
      </c>
      <c r="AX85" s="1">
        <f t="shared" si="73"/>
        <v>0</v>
      </c>
      <c r="AY85" s="1">
        <f>SUM(AX74:AX85)</f>
        <v>0</v>
      </c>
    </row>
    <row r="86" s="1" customFormat="1" spans="1:46">
      <c r="A86" s="13"/>
      <c r="B86" s="13"/>
      <c r="C86" s="16">
        <v>12</v>
      </c>
      <c r="D86" s="21">
        <v>21.2001612903226</v>
      </c>
      <c r="E86" s="20">
        <f t="shared" si="74"/>
        <v>23.3936666666667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4" t="s">
        <v>43</v>
      </c>
      <c r="T88" s="24"/>
      <c r="U88" s="24"/>
      <c r="V88" s="24" t="s">
        <v>44</v>
      </c>
      <c r="W88" s="24"/>
      <c r="X88" s="24"/>
      <c r="Y88" s="24" t="s">
        <v>45</v>
      </c>
      <c r="Z88" s="24"/>
      <c r="AA88" s="24"/>
      <c r="AB88" s="24" t="s">
        <v>46</v>
      </c>
      <c r="AC88" s="24"/>
      <c r="AD88" s="24"/>
      <c r="AE88" s="24" t="s">
        <v>47</v>
      </c>
      <c r="AF88" s="24"/>
      <c r="AG88" s="24"/>
      <c r="AH88" s="24" t="s">
        <v>48</v>
      </c>
      <c r="AI88" s="24"/>
      <c r="AJ88" s="24"/>
      <c r="AK88" s="32" t="s">
        <v>78</v>
      </c>
      <c r="AL88" s="33"/>
      <c r="AM88" s="34"/>
      <c r="AN88" s="33" t="s">
        <v>79</v>
      </c>
      <c r="AO88" s="33"/>
      <c r="AP88" s="34"/>
      <c r="AQ88" s="24" t="s">
        <v>50</v>
      </c>
      <c r="AR88" s="24"/>
      <c r="AS88" s="24"/>
      <c r="AT88" s="2"/>
    </row>
    <row r="89" s="1" customFormat="1" spans="1:53">
      <c r="A89" s="15" t="s">
        <v>80</v>
      </c>
      <c r="B89" s="15"/>
      <c r="C89" s="16" t="s">
        <v>51</v>
      </c>
      <c r="D89" s="16" t="s">
        <v>52</v>
      </c>
      <c r="E89" s="16" t="s">
        <v>53</v>
      </c>
      <c r="F89" s="16" t="s">
        <v>54</v>
      </c>
      <c r="G89" s="13" t="s">
        <v>51</v>
      </c>
      <c r="H89" s="13" t="s">
        <v>53</v>
      </c>
      <c r="I89" s="13" t="s">
        <v>55</v>
      </c>
      <c r="J89" s="13" t="s">
        <v>56</v>
      </c>
      <c r="K89" s="23" t="s">
        <v>57</v>
      </c>
      <c r="L89" s="23" t="s">
        <v>58</v>
      </c>
      <c r="M89" s="13" t="s">
        <v>59</v>
      </c>
      <c r="N89" s="23" t="s">
        <v>60</v>
      </c>
      <c r="O89" s="13" t="s">
        <v>61</v>
      </c>
      <c r="P89" s="13" t="s">
        <v>62</v>
      </c>
      <c r="Q89" s="23" t="s">
        <v>63</v>
      </c>
      <c r="R89" s="23" t="s">
        <v>64</v>
      </c>
      <c r="S89" s="4" t="s">
        <v>65</v>
      </c>
      <c r="T89" s="3" t="s">
        <v>66</v>
      </c>
      <c r="U89" s="3"/>
      <c r="V89" s="4" t="s">
        <v>65</v>
      </c>
      <c r="W89" s="3" t="s">
        <v>66</v>
      </c>
      <c r="X89" s="3"/>
      <c r="Y89" s="4" t="s">
        <v>65</v>
      </c>
      <c r="Z89" s="3" t="s">
        <v>66</v>
      </c>
      <c r="AA89" s="3"/>
      <c r="AB89" s="4" t="s">
        <v>65</v>
      </c>
      <c r="AC89" s="3" t="s">
        <v>66</v>
      </c>
      <c r="AD89" s="3"/>
      <c r="AE89" s="4" t="s">
        <v>65</v>
      </c>
      <c r="AF89" s="3" t="s">
        <v>66</v>
      </c>
      <c r="AG89" s="3"/>
      <c r="AH89" s="4" t="s">
        <v>65</v>
      </c>
      <c r="AI89" s="3" t="s">
        <v>66</v>
      </c>
      <c r="AJ89" s="3"/>
      <c r="AK89" s="4" t="s">
        <v>65</v>
      </c>
      <c r="AL89" s="3" t="s">
        <v>66</v>
      </c>
      <c r="AM89" s="3"/>
      <c r="AN89" s="4" t="s">
        <v>65</v>
      </c>
      <c r="AO89" s="3" t="s">
        <v>66</v>
      </c>
      <c r="AP89" s="3"/>
      <c r="AQ89" s="35" t="s">
        <v>65</v>
      </c>
      <c r="AR89" s="35" t="s">
        <v>66</v>
      </c>
      <c r="AS89" s="35"/>
      <c r="AT89" s="2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18</v>
      </c>
      <c r="E90" s="16"/>
      <c r="F90" s="16"/>
      <c r="G90" s="13">
        <v>1</v>
      </c>
      <c r="H90" s="18">
        <f t="shared" ref="H90:H101" si="76">E91</f>
        <v>18</v>
      </c>
      <c r="I90" s="18">
        <f t="shared" ref="I90:I101" si="77">H90+273.15</f>
        <v>291.15</v>
      </c>
      <c r="J90" s="18">
        <f t="shared" ref="J90:J101" si="78">EXP(($C$16*(I90-$C$14))/($C$17*I90*$C$14))</f>
        <v>0.157870513912988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0.0449457353110277</v>
      </c>
      <c r="Q90" s="25">
        <f t="shared" ref="Q90:Q101" si="82">P90*$B$76</f>
        <v>0.0116858911808672</v>
      </c>
      <c r="R90" s="18">
        <f t="shared" ref="R90:R101" si="83">L90*$B$76</f>
        <v>0.074022</v>
      </c>
      <c r="S90" s="26">
        <f t="shared" ref="S90:S101" si="84">Q90/R90</f>
        <v>0.157870513912988</v>
      </c>
      <c r="T90" s="3">
        <v>0.01</v>
      </c>
      <c r="U90" s="27">
        <f t="shared" ref="U90:U101" si="85">S90*T90</f>
        <v>0.00157870513912988</v>
      </c>
      <c r="V90" s="26"/>
      <c r="W90" s="3"/>
      <c r="X90" s="3"/>
      <c r="Y90" s="29"/>
      <c r="Z90" s="3"/>
      <c r="AA90" s="28"/>
      <c r="AB90" s="3"/>
      <c r="AC90" s="3"/>
      <c r="AD90" s="28"/>
      <c r="AE90" s="26">
        <v>0.001</v>
      </c>
      <c r="AF90" s="3">
        <v>0.49</v>
      </c>
      <c r="AG90" s="27">
        <f t="shared" ref="AG90:AG101" si="86">AF90*AE90</f>
        <v>0.00049</v>
      </c>
      <c r="AH90" s="36"/>
      <c r="AI90" s="3"/>
      <c r="AJ90" s="27"/>
      <c r="AK90" s="37"/>
      <c r="AL90" s="28"/>
      <c r="AM90" s="28"/>
      <c r="AN90" s="37"/>
      <c r="AO90" s="28"/>
      <c r="AP90" s="27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0.00706870513912988</v>
      </c>
      <c r="AU90" s="30">
        <f t="shared" ref="AU90:AU101" si="89">$B$90/12</f>
        <v>28.47</v>
      </c>
      <c r="AV90" s="1">
        <f t="shared" ref="AV90:AV101" si="90">$B$76</f>
        <v>0.26</v>
      </c>
      <c r="AW90" s="2">
        <f t="shared" ref="AW90:AW101" si="91">$E$9</f>
        <v>0</v>
      </c>
      <c r="AX90" s="1">
        <f t="shared" ref="AX90:AX101" si="92">AW90*10000*AV90*0.67*AU90*AT90</f>
        <v>0</v>
      </c>
      <c r="AZ90" s="2">
        <f t="shared" ref="AZ90:AZ101" si="93">$E$10</f>
        <v>0</v>
      </c>
      <c r="BA90" s="1">
        <f t="shared" ref="BA90:BA101" si="94">AZ90*10000*AV90*0.67*AU90*AT90</f>
        <v>0</v>
      </c>
    </row>
    <row r="91" s="1" customFormat="1" spans="1:53">
      <c r="A91" s="13" t="s">
        <v>74</v>
      </c>
      <c r="B91" s="13">
        <v>1</v>
      </c>
      <c r="C91" s="16">
        <v>1</v>
      </c>
      <c r="D91" s="19">
        <v>20.4594516129032</v>
      </c>
      <c r="E91" s="20">
        <f t="shared" ref="E91:E102" si="95">D90</f>
        <v>18</v>
      </c>
      <c r="F91" s="16" t="s">
        <v>73</v>
      </c>
      <c r="G91" s="13">
        <v>2</v>
      </c>
      <c r="H91" s="18">
        <f t="shared" si="76"/>
        <v>20.4594516129032</v>
      </c>
      <c r="I91" s="18">
        <f t="shared" si="77"/>
        <v>293.609451612903</v>
      </c>
      <c r="J91" s="18">
        <f t="shared" si="78"/>
        <v>0.208911364104458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6">L91+O90-P90-N91</f>
        <v>0.524454264688972</v>
      </c>
      <c r="P91" s="18">
        <f t="shared" si="81"/>
        <v>0.109564455846574</v>
      </c>
      <c r="Q91" s="25">
        <f t="shared" si="82"/>
        <v>0.0284867585201092</v>
      </c>
      <c r="R91" s="18">
        <f t="shared" si="83"/>
        <v>0.074022</v>
      </c>
      <c r="S91" s="26">
        <f t="shared" si="84"/>
        <v>0.384841783795482</v>
      </c>
      <c r="T91" s="3">
        <v>0.01</v>
      </c>
      <c r="U91" s="27">
        <f t="shared" si="85"/>
        <v>0.00384841783795482</v>
      </c>
      <c r="V91" s="26"/>
      <c r="W91" s="3"/>
      <c r="X91" s="3"/>
      <c r="Y91" s="29"/>
      <c r="Z91" s="3"/>
      <c r="AA91" s="28"/>
      <c r="AB91" s="3"/>
      <c r="AC91" s="3"/>
      <c r="AD91" s="28"/>
      <c r="AE91" s="26">
        <v>0.001</v>
      </c>
      <c r="AF91" s="3">
        <v>0.49</v>
      </c>
      <c r="AG91" s="27">
        <f t="shared" si="86"/>
        <v>0.00049</v>
      </c>
      <c r="AH91" s="36"/>
      <c r="AI91" s="3"/>
      <c r="AJ91" s="27"/>
      <c r="AK91" s="37"/>
      <c r="AL91" s="28"/>
      <c r="AM91" s="28"/>
      <c r="AN91" s="37"/>
      <c r="AO91" s="28"/>
      <c r="AP91" s="27"/>
      <c r="AQ91" s="3">
        <v>0.01</v>
      </c>
      <c r="AR91" s="3">
        <v>0.5</v>
      </c>
      <c r="AS91" s="3">
        <f t="shared" si="87"/>
        <v>0.005</v>
      </c>
      <c r="AT91" s="2">
        <f t="shared" si="88"/>
        <v>0.00933841783795482</v>
      </c>
      <c r="AU91" s="30">
        <f t="shared" si="89"/>
        <v>28.47</v>
      </c>
      <c r="AV91" s="1">
        <f t="shared" si="90"/>
        <v>0.26</v>
      </c>
      <c r="AW91" s="2">
        <f t="shared" si="91"/>
        <v>0</v>
      </c>
      <c r="AX91" s="1">
        <f t="shared" si="92"/>
        <v>0</v>
      </c>
      <c r="AZ91" s="2">
        <f t="shared" si="93"/>
        <v>0</v>
      </c>
      <c r="BA91" s="1">
        <f t="shared" si="94"/>
        <v>0</v>
      </c>
    </row>
    <row r="92" s="1" customFormat="1" spans="1:53">
      <c r="A92" s="13" t="s">
        <v>36</v>
      </c>
      <c r="B92" s="13">
        <f>H9</f>
        <v>0.26</v>
      </c>
      <c r="C92" s="16">
        <v>2</v>
      </c>
      <c r="D92" s="21">
        <v>20.5603928571429</v>
      </c>
      <c r="E92" s="20">
        <f t="shared" si="95"/>
        <v>20.4594516129032</v>
      </c>
      <c r="F92" s="16" t="s">
        <v>73</v>
      </c>
      <c r="G92" s="13">
        <v>3</v>
      </c>
      <c r="H92" s="18">
        <f t="shared" si="76"/>
        <v>20.5603928571429</v>
      </c>
      <c r="I92" s="18">
        <f t="shared" si="77"/>
        <v>293.710392857143</v>
      </c>
      <c r="J92" s="18">
        <f t="shared" si="78"/>
        <v>0.211305971615657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6"/>
        <v>0.699589808842399</v>
      </c>
      <c r="P92" s="18">
        <f t="shared" si="81"/>
        <v>0.147827504289855</v>
      </c>
      <c r="Q92" s="25">
        <f t="shared" si="82"/>
        <v>0.0384351511153622</v>
      </c>
      <c r="R92" s="18">
        <f t="shared" si="83"/>
        <v>0.074022</v>
      </c>
      <c r="S92" s="26">
        <f t="shared" si="84"/>
        <v>0.519239565471917</v>
      </c>
      <c r="T92" s="3">
        <v>0.01</v>
      </c>
      <c r="U92" s="27">
        <f t="shared" si="85"/>
        <v>0.00519239565471917</v>
      </c>
      <c r="V92" s="26"/>
      <c r="W92" s="3"/>
      <c r="X92" s="3"/>
      <c r="Y92" s="29"/>
      <c r="Z92" s="3"/>
      <c r="AA92" s="28"/>
      <c r="AB92" s="3"/>
      <c r="AC92" s="3"/>
      <c r="AD92" s="28"/>
      <c r="AE92" s="26">
        <v>0.001</v>
      </c>
      <c r="AF92" s="3">
        <v>0.49</v>
      </c>
      <c r="AG92" s="27">
        <f t="shared" si="86"/>
        <v>0.00049</v>
      </c>
      <c r="AH92" s="36"/>
      <c r="AI92" s="3"/>
      <c r="AJ92" s="27"/>
      <c r="AK92" s="37"/>
      <c r="AL92" s="28"/>
      <c r="AM92" s="28"/>
      <c r="AN92" s="37"/>
      <c r="AO92" s="28"/>
      <c r="AP92" s="27"/>
      <c r="AQ92" s="3">
        <v>0.01</v>
      </c>
      <c r="AR92" s="3">
        <v>0.5</v>
      </c>
      <c r="AS92" s="3">
        <f t="shared" si="87"/>
        <v>0.005</v>
      </c>
      <c r="AT92" s="2">
        <f t="shared" si="88"/>
        <v>0.0106823956547192</v>
      </c>
      <c r="AU92" s="30">
        <f t="shared" si="89"/>
        <v>28.47</v>
      </c>
      <c r="AV92" s="1">
        <f t="shared" si="90"/>
        <v>0.26</v>
      </c>
      <c r="AW92" s="2">
        <f t="shared" si="91"/>
        <v>0</v>
      </c>
      <c r="AX92" s="1">
        <f t="shared" si="92"/>
        <v>0</v>
      </c>
      <c r="AZ92" s="2">
        <f t="shared" si="93"/>
        <v>0</v>
      </c>
      <c r="BA92" s="1">
        <f t="shared" si="94"/>
        <v>0</v>
      </c>
    </row>
    <row r="93" s="1" customFormat="1" spans="1:53">
      <c r="A93" s="13"/>
      <c r="B93" s="13"/>
      <c r="C93" s="16">
        <v>3</v>
      </c>
      <c r="D93" s="21">
        <v>19.7648709677419</v>
      </c>
      <c r="E93" s="20">
        <f t="shared" si="95"/>
        <v>20.5603928571429</v>
      </c>
      <c r="F93" s="16" t="s">
        <v>73</v>
      </c>
      <c r="G93" s="13">
        <v>4</v>
      </c>
      <c r="H93" s="18">
        <f t="shared" si="76"/>
        <v>19.7648709677419</v>
      </c>
      <c r="I93" s="18">
        <f t="shared" si="77"/>
        <v>292.914870967742</v>
      </c>
      <c r="J93" s="18">
        <f t="shared" si="78"/>
        <v>0.19311252640174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6"/>
        <v>0.836462304552544</v>
      </c>
      <c r="P93" s="18">
        <f t="shared" si="81"/>
        <v>0.161531348871963</v>
      </c>
      <c r="Q93" s="25">
        <f t="shared" si="82"/>
        <v>0.0419981507067105</v>
      </c>
      <c r="R93" s="18">
        <f t="shared" si="83"/>
        <v>0.074022</v>
      </c>
      <c r="S93" s="26">
        <f t="shared" si="84"/>
        <v>0.56737389839116</v>
      </c>
      <c r="T93" s="3">
        <v>0.01</v>
      </c>
      <c r="U93" s="27">
        <f t="shared" si="85"/>
        <v>0.00567373898391161</v>
      </c>
      <c r="V93" s="26"/>
      <c r="W93" s="3"/>
      <c r="X93" s="3"/>
      <c r="Y93" s="29"/>
      <c r="Z93" s="3"/>
      <c r="AA93" s="28"/>
      <c r="AB93" s="3"/>
      <c r="AC93" s="3"/>
      <c r="AD93" s="28"/>
      <c r="AE93" s="26">
        <v>0.001</v>
      </c>
      <c r="AF93" s="3">
        <v>0.49</v>
      </c>
      <c r="AG93" s="27">
        <f t="shared" si="86"/>
        <v>0.00049</v>
      </c>
      <c r="AH93" s="36"/>
      <c r="AI93" s="3"/>
      <c r="AJ93" s="27"/>
      <c r="AK93" s="37"/>
      <c r="AL93" s="28"/>
      <c r="AM93" s="28"/>
      <c r="AN93" s="37"/>
      <c r="AO93" s="28"/>
      <c r="AP93" s="27"/>
      <c r="AQ93" s="3">
        <v>0.01</v>
      </c>
      <c r="AR93" s="3">
        <v>0.5</v>
      </c>
      <c r="AS93" s="3">
        <f t="shared" si="87"/>
        <v>0.005</v>
      </c>
      <c r="AT93" s="2">
        <f t="shared" si="88"/>
        <v>0.0111637389839116</v>
      </c>
      <c r="AU93" s="30">
        <f t="shared" si="89"/>
        <v>28.47</v>
      </c>
      <c r="AV93" s="1">
        <f t="shared" si="90"/>
        <v>0.26</v>
      </c>
      <c r="AW93" s="2">
        <f t="shared" si="91"/>
        <v>0</v>
      </c>
      <c r="AX93" s="1">
        <f t="shared" si="92"/>
        <v>0</v>
      </c>
      <c r="AZ93" s="2">
        <f t="shared" si="93"/>
        <v>0</v>
      </c>
      <c r="BA93" s="1">
        <f t="shared" si="94"/>
        <v>0</v>
      </c>
    </row>
    <row r="94" s="1" customFormat="1" spans="1:53">
      <c r="A94" s="13"/>
      <c r="B94" s="13"/>
      <c r="C94" s="16">
        <v>4</v>
      </c>
      <c r="D94" s="21">
        <v>19.9825333333333</v>
      </c>
      <c r="E94" s="20">
        <f t="shared" si="95"/>
        <v>19.7648709677419</v>
      </c>
      <c r="F94" s="16" t="s">
        <v>73</v>
      </c>
      <c r="G94" s="13">
        <v>5</v>
      </c>
      <c r="H94" s="18">
        <f t="shared" si="76"/>
        <v>19.9825333333333</v>
      </c>
      <c r="I94" s="18">
        <f t="shared" si="77"/>
        <v>293.132533333333</v>
      </c>
      <c r="J94" s="18">
        <f t="shared" si="78"/>
        <v>0.197938388747361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0.641184407896551</v>
      </c>
      <c r="O94" s="18">
        <f t="shared" si="96"/>
        <v>0.318446547784029</v>
      </c>
      <c r="P94" s="18">
        <f t="shared" si="81"/>
        <v>0.0630327965705302</v>
      </c>
      <c r="Q94" s="25">
        <f t="shared" si="82"/>
        <v>0.0163885271083379</v>
      </c>
      <c r="R94" s="18">
        <f t="shared" si="83"/>
        <v>0.074022</v>
      </c>
      <c r="S94" s="26">
        <f t="shared" si="84"/>
        <v>0.221400760697331</v>
      </c>
      <c r="T94" s="3">
        <v>0.01</v>
      </c>
      <c r="U94" s="27">
        <f t="shared" si="85"/>
        <v>0.00221400760697331</v>
      </c>
      <c r="V94" s="26"/>
      <c r="W94" s="3"/>
      <c r="X94" s="3"/>
      <c r="Y94" s="29"/>
      <c r="Z94" s="3"/>
      <c r="AA94" s="28"/>
      <c r="AB94" s="3"/>
      <c r="AC94" s="3"/>
      <c r="AD94" s="28"/>
      <c r="AE94" s="26">
        <v>0.005</v>
      </c>
      <c r="AF94" s="3">
        <v>0.49</v>
      </c>
      <c r="AG94" s="27">
        <f t="shared" si="86"/>
        <v>0.00245</v>
      </c>
      <c r="AH94" s="36"/>
      <c r="AI94" s="3"/>
      <c r="AJ94" s="27"/>
      <c r="AK94" s="37"/>
      <c r="AL94" s="28"/>
      <c r="AM94" s="28"/>
      <c r="AN94" s="37"/>
      <c r="AO94" s="28"/>
      <c r="AP94" s="27"/>
      <c r="AQ94" s="3">
        <v>0.015</v>
      </c>
      <c r="AR94" s="3">
        <v>0.5</v>
      </c>
      <c r="AS94" s="3">
        <f t="shared" si="87"/>
        <v>0.0075</v>
      </c>
      <c r="AT94" s="2">
        <f t="shared" si="88"/>
        <v>0.0121640076069733</v>
      </c>
      <c r="AU94" s="30">
        <f t="shared" si="89"/>
        <v>28.47</v>
      </c>
      <c r="AV94" s="1">
        <f t="shared" si="90"/>
        <v>0.26</v>
      </c>
      <c r="AW94" s="2">
        <f t="shared" si="91"/>
        <v>0</v>
      </c>
      <c r="AX94" s="1">
        <f t="shared" si="92"/>
        <v>0</v>
      </c>
      <c r="AZ94" s="2">
        <f t="shared" si="93"/>
        <v>0</v>
      </c>
      <c r="BA94" s="1">
        <f t="shared" si="94"/>
        <v>0</v>
      </c>
    </row>
    <row r="95" s="1" customFormat="1" spans="1:53">
      <c r="A95" s="13"/>
      <c r="B95" s="13"/>
      <c r="C95" s="16">
        <v>5</v>
      </c>
      <c r="D95" s="21">
        <v>20.6289032258065</v>
      </c>
      <c r="E95" s="20">
        <f t="shared" si="95"/>
        <v>19.9825333333333</v>
      </c>
      <c r="F95" s="16" t="s">
        <v>75</v>
      </c>
      <c r="G95" s="13">
        <v>6</v>
      </c>
      <c r="H95" s="18">
        <f t="shared" si="76"/>
        <v>20.6289032258065</v>
      </c>
      <c r="I95" s="18">
        <f t="shared" si="77"/>
        <v>293.778903225806</v>
      </c>
      <c r="J95" s="18">
        <f t="shared" si="78"/>
        <v>0.212945895735955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6"/>
        <v>0.540113751213499</v>
      </c>
      <c r="P95" s="18">
        <f t="shared" si="81"/>
        <v>0.115015006551465</v>
      </c>
      <c r="Q95" s="25">
        <f t="shared" si="82"/>
        <v>0.029903901703381</v>
      </c>
      <c r="R95" s="18">
        <f t="shared" si="83"/>
        <v>0.074022</v>
      </c>
      <c r="S95" s="26">
        <f t="shared" si="84"/>
        <v>0.40398667562861</v>
      </c>
      <c r="T95" s="3">
        <v>0.01</v>
      </c>
      <c r="U95" s="27">
        <f t="shared" si="85"/>
        <v>0.0040398667562861</v>
      </c>
      <c r="V95" s="26"/>
      <c r="W95" s="3"/>
      <c r="X95" s="3"/>
      <c r="Y95" s="29"/>
      <c r="Z95" s="3"/>
      <c r="AA95" s="28"/>
      <c r="AB95" s="3"/>
      <c r="AC95" s="3"/>
      <c r="AD95" s="28"/>
      <c r="AE95" s="26">
        <v>0.005</v>
      </c>
      <c r="AF95" s="3">
        <v>0.49</v>
      </c>
      <c r="AG95" s="27">
        <f t="shared" si="86"/>
        <v>0.00245</v>
      </c>
      <c r="AH95" s="36"/>
      <c r="AI95" s="3"/>
      <c r="AJ95" s="27"/>
      <c r="AK95" s="37"/>
      <c r="AL95" s="28"/>
      <c r="AM95" s="28"/>
      <c r="AN95" s="37"/>
      <c r="AO95" s="28"/>
      <c r="AP95" s="27"/>
      <c r="AQ95" s="3">
        <v>0.015</v>
      </c>
      <c r="AR95" s="3">
        <v>0.5</v>
      </c>
      <c r="AS95" s="3">
        <f t="shared" si="87"/>
        <v>0.0075</v>
      </c>
      <c r="AT95" s="2">
        <f t="shared" si="88"/>
        <v>0.0139898667562861</v>
      </c>
      <c r="AU95" s="30">
        <f t="shared" si="89"/>
        <v>28.47</v>
      </c>
      <c r="AV95" s="1">
        <f t="shared" si="90"/>
        <v>0.26</v>
      </c>
      <c r="AW95" s="2">
        <f t="shared" si="91"/>
        <v>0</v>
      </c>
      <c r="AX95" s="1">
        <f t="shared" si="92"/>
        <v>0</v>
      </c>
      <c r="AZ95" s="2">
        <f t="shared" si="93"/>
        <v>0</v>
      </c>
      <c r="BA95" s="1">
        <f t="shared" si="94"/>
        <v>0</v>
      </c>
    </row>
    <row r="96" s="1" customFormat="1" spans="1:53">
      <c r="A96" s="13"/>
      <c r="B96" s="13"/>
      <c r="C96" s="16">
        <v>6</v>
      </c>
      <c r="D96" s="21">
        <v>23.4856666666667</v>
      </c>
      <c r="E96" s="20">
        <f t="shared" si="95"/>
        <v>20.6289032258065</v>
      </c>
      <c r="F96" s="16" t="s">
        <v>73</v>
      </c>
      <c r="G96" s="13">
        <v>7</v>
      </c>
      <c r="H96" s="18">
        <f t="shared" si="76"/>
        <v>23.4856666666667</v>
      </c>
      <c r="I96" s="18">
        <f t="shared" si="77"/>
        <v>296.635666666667</v>
      </c>
      <c r="J96" s="18">
        <f t="shared" si="78"/>
        <v>0.293015575529216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6"/>
        <v>0.709798744662034</v>
      </c>
      <c r="P96" s="18">
        <f t="shared" si="81"/>
        <v>0.207982087677061</v>
      </c>
      <c r="Q96" s="25">
        <f t="shared" si="82"/>
        <v>0.0540753427960358</v>
      </c>
      <c r="R96" s="18">
        <f t="shared" si="83"/>
        <v>0.074022</v>
      </c>
      <c r="S96" s="26">
        <f t="shared" si="84"/>
        <v>0.730530690822131</v>
      </c>
      <c r="T96" s="3">
        <v>0.01</v>
      </c>
      <c r="U96" s="27">
        <f t="shared" si="85"/>
        <v>0.00730530690822131</v>
      </c>
      <c r="V96" s="26"/>
      <c r="W96" s="3"/>
      <c r="X96" s="3"/>
      <c r="Y96" s="29"/>
      <c r="Z96" s="3"/>
      <c r="AA96" s="28"/>
      <c r="AB96" s="3"/>
      <c r="AC96" s="3"/>
      <c r="AD96" s="28"/>
      <c r="AE96" s="26">
        <v>0.005</v>
      </c>
      <c r="AF96" s="3">
        <v>0.49</v>
      </c>
      <c r="AG96" s="27">
        <f t="shared" si="86"/>
        <v>0.00245</v>
      </c>
      <c r="AH96" s="36"/>
      <c r="AI96" s="3"/>
      <c r="AJ96" s="27"/>
      <c r="AK96" s="37"/>
      <c r="AL96" s="28"/>
      <c r="AM96" s="28"/>
      <c r="AN96" s="37"/>
      <c r="AO96" s="28"/>
      <c r="AP96" s="27"/>
      <c r="AQ96" s="3">
        <v>0.015</v>
      </c>
      <c r="AR96" s="3">
        <v>0.5</v>
      </c>
      <c r="AS96" s="3">
        <f t="shared" si="87"/>
        <v>0.0075</v>
      </c>
      <c r="AT96" s="2">
        <f t="shared" si="88"/>
        <v>0.0172553069082213</v>
      </c>
      <c r="AU96" s="30">
        <f t="shared" si="89"/>
        <v>28.47</v>
      </c>
      <c r="AV96" s="1">
        <f t="shared" si="90"/>
        <v>0.26</v>
      </c>
      <c r="AW96" s="2">
        <f t="shared" si="91"/>
        <v>0</v>
      </c>
      <c r="AX96" s="1">
        <f t="shared" si="92"/>
        <v>0</v>
      </c>
      <c r="AZ96" s="2">
        <f t="shared" si="93"/>
        <v>0</v>
      </c>
      <c r="BA96" s="1">
        <f t="shared" si="94"/>
        <v>0</v>
      </c>
    </row>
    <row r="97" s="1" customFormat="1" spans="1:53">
      <c r="A97" s="13"/>
      <c r="B97" s="13"/>
      <c r="C97" s="16">
        <v>7</v>
      </c>
      <c r="D97" s="21">
        <v>25.6524838709677</v>
      </c>
      <c r="E97" s="20">
        <f t="shared" si="95"/>
        <v>23.4856666666667</v>
      </c>
      <c r="F97" s="16" t="s">
        <v>73</v>
      </c>
      <c r="G97" s="13">
        <v>8</v>
      </c>
      <c r="H97" s="18">
        <f t="shared" si="76"/>
        <v>25.6524838709677</v>
      </c>
      <c r="I97" s="18">
        <f t="shared" si="77"/>
        <v>298.802483870968</v>
      </c>
      <c r="J97" s="18">
        <f t="shared" si="78"/>
        <v>0.37176245672528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6"/>
        <v>0.786516656984973</v>
      </c>
      <c r="P97" s="18">
        <f t="shared" si="81"/>
        <v>0.292397364656088</v>
      </c>
      <c r="Q97" s="25">
        <f t="shared" si="82"/>
        <v>0.0760233148105828</v>
      </c>
      <c r="R97" s="18">
        <f t="shared" si="83"/>
        <v>0.074022</v>
      </c>
      <c r="S97" s="26">
        <f t="shared" si="84"/>
        <v>1.02703675678289</v>
      </c>
      <c r="T97" s="3">
        <v>0.01</v>
      </c>
      <c r="U97" s="27">
        <f t="shared" si="85"/>
        <v>0.0102703675678289</v>
      </c>
      <c r="V97" s="26"/>
      <c r="W97" s="3"/>
      <c r="X97" s="3"/>
      <c r="Y97" s="29"/>
      <c r="Z97" s="3"/>
      <c r="AA97" s="28"/>
      <c r="AB97" s="3"/>
      <c r="AC97" s="3"/>
      <c r="AD97" s="28"/>
      <c r="AE97" s="26">
        <v>0.005</v>
      </c>
      <c r="AF97" s="3">
        <v>0.49</v>
      </c>
      <c r="AG97" s="27">
        <f t="shared" si="86"/>
        <v>0.00245</v>
      </c>
      <c r="AH97" s="36"/>
      <c r="AI97" s="3"/>
      <c r="AJ97" s="27"/>
      <c r="AK97" s="37"/>
      <c r="AL97" s="28"/>
      <c r="AM97" s="28"/>
      <c r="AN97" s="37"/>
      <c r="AO97" s="28"/>
      <c r="AP97" s="27"/>
      <c r="AQ97" s="3">
        <v>0.015</v>
      </c>
      <c r="AR97" s="3">
        <v>0.5</v>
      </c>
      <c r="AS97" s="3">
        <f t="shared" si="87"/>
        <v>0.0075</v>
      </c>
      <c r="AT97" s="2">
        <f t="shared" si="88"/>
        <v>0.0202203675678289</v>
      </c>
      <c r="AU97" s="30">
        <f t="shared" si="89"/>
        <v>28.47</v>
      </c>
      <c r="AV97" s="1">
        <f t="shared" si="90"/>
        <v>0.26</v>
      </c>
      <c r="AW97" s="2">
        <f t="shared" si="91"/>
        <v>0</v>
      </c>
      <c r="AX97" s="1">
        <f t="shared" si="92"/>
        <v>0</v>
      </c>
      <c r="AZ97" s="2">
        <f t="shared" si="93"/>
        <v>0</v>
      </c>
      <c r="BA97" s="1">
        <f t="shared" si="94"/>
        <v>0</v>
      </c>
    </row>
    <row r="98" s="1" customFormat="1" spans="1:53">
      <c r="A98" s="13"/>
      <c r="B98" s="13"/>
      <c r="C98" s="16">
        <v>8</v>
      </c>
      <c r="D98" s="21">
        <v>26.3763870967742</v>
      </c>
      <c r="E98" s="20">
        <f t="shared" si="95"/>
        <v>25.6524838709677</v>
      </c>
      <c r="F98" s="16" t="s">
        <v>73</v>
      </c>
      <c r="G98" s="13">
        <v>9</v>
      </c>
      <c r="H98" s="18">
        <f t="shared" si="76"/>
        <v>26.3763870967742</v>
      </c>
      <c r="I98" s="18">
        <f t="shared" si="77"/>
        <v>299.526387096774</v>
      </c>
      <c r="J98" s="18">
        <f t="shared" si="78"/>
        <v>0.402224296468976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6"/>
        <v>0.778819292328885</v>
      </c>
      <c r="P98" s="18">
        <f t="shared" si="81"/>
        <v>0.313260041933451</v>
      </c>
      <c r="Q98" s="25">
        <f t="shared" si="82"/>
        <v>0.0814476109026974</v>
      </c>
      <c r="R98" s="18">
        <f t="shared" si="83"/>
        <v>0.074022</v>
      </c>
      <c r="S98" s="26">
        <f t="shared" si="84"/>
        <v>1.10031626952389</v>
      </c>
      <c r="T98" s="3">
        <v>0.01</v>
      </c>
      <c r="U98" s="27">
        <f t="shared" si="85"/>
        <v>0.0110031626952389</v>
      </c>
      <c r="V98" s="26"/>
      <c r="W98" s="3"/>
      <c r="X98" s="3"/>
      <c r="Y98" s="29"/>
      <c r="Z98" s="3"/>
      <c r="AA98" s="28"/>
      <c r="AB98" s="3"/>
      <c r="AC98" s="3"/>
      <c r="AD98" s="28"/>
      <c r="AE98" s="26">
        <v>0.005</v>
      </c>
      <c r="AF98" s="3">
        <v>0.49</v>
      </c>
      <c r="AG98" s="27">
        <f t="shared" si="86"/>
        <v>0.00245</v>
      </c>
      <c r="AH98" s="36"/>
      <c r="AI98" s="3"/>
      <c r="AJ98" s="27"/>
      <c r="AK98" s="37"/>
      <c r="AL98" s="28"/>
      <c r="AM98" s="28"/>
      <c r="AN98" s="37"/>
      <c r="AO98" s="28"/>
      <c r="AP98" s="27"/>
      <c r="AQ98" s="3">
        <v>0.015</v>
      </c>
      <c r="AR98" s="3">
        <v>0.5</v>
      </c>
      <c r="AS98" s="3">
        <f t="shared" si="87"/>
        <v>0.0075</v>
      </c>
      <c r="AT98" s="2">
        <f t="shared" si="88"/>
        <v>0.0209531626952389</v>
      </c>
      <c r="AU98" s="30">
        <f t="shared" si="89"/>
        <v>28.47</v>
      </c>
      <c r="AV98" s="1">
        <f t="shared" si="90"/>
        <v>0.26</v>
      </c>
      <c r="AW98" s="2">
        <f t="shared" si="91"/>
        <v>0</v>
      </c>
      <c r="AX98" s="1">
        <f t="shared" si="92"/>
        <v>0</v>
      </c>
      <c r="AZ98" s="2">
        <f t="shared" si="93"/>
        <v>0</v>
      </c>
      <c r="BA98" s="1">
        <f t="shared" si="94"/>
        <v>0</v>
      </c>
    </row>
    <row r="99" s="1" customFormat="1" spans="1:53">
      <c r="A99" s="13"/>
      <c r="B99" s="13"/>
      <c r="C99" s="16">
        <v>9</v>
      </c>
      <c r="D99" s="21">
        <v>25.9918666666667</v>
      </c>
      <c r="E99" s="20">
        <f t="shared" si="95"/>
        <v>26.3763870967742</v>
      </c>
      <c r="F99" s="16" t="s">
        <v>73</v>
      </c>
      <c r="G99" s="13">
        <v>10</v>
      </c>
      <c r="H99" s="18">
        <f t="shared" si="76"/>
        <v>25.9918666666667</v>
      </c>
      <c r="I99" s="18">
        <f t="shared" si="77"/>
        <v>299.141866666667</v>
      </c>
      <c r="J99" s="18">
        <f t="shared" si="78"/>
        <v>0.38576356074558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6"/>
        <v>0.750259250395433</v>
      </c>
      <c r="P99" s="18">
        <f t="shared" si="81"/>
        <v>0.289422679914852</v>
      </c>
      <c r="Q99" s="25">
        <f t="shared" si="82"/>
        <v>0.0752498967778615</v>
      </c>
      <c r="R99" s="18">
        <f t="shared" si="83"/>
        <v>0.074022</v>
      </c>
      <c r="S99" s="26">
        <f t="shared" si="84"/>
        <v>1.01658826805357</v>
      </c>
      <c r="T99" s="3">
        <v>0.01</v>
      </c>
      <c r="U99" s="27">
        <f t="shared" si="85"/>
        <v>0.0101658826805357</v>
      </c>
      <c r="V99" s="26"/>
      <c r="W99" s="3"/>
      <c r="X99" s="3"/>
      <c r="Y99" s="29"/>
      <c r="Z99" s="3"/>
      <c r="AA99" s="28"/>
      <c r="AB99" s="3"/>
      <c r="AC99" s="3"/>
      <c r="AD99" s="28"/>
      <c r="AE99" s="26">
        <v>0.005</v>
      </c>
      <c r="AF99" s="3">
        <v>0.49</v>
      </c>
      <c r="AG99" s="27">
        <f t="shared" si="86"/>
        <v>0.00245</v>
      </c>
      <c r="AH99" s="36"/>
      <c r="AI99" s="3"/>
      <c r="AJ99" s="27"/>
      <c r="AK99" s="37"/>
      <c r="AL99" s="28"/>
      <c r="AM99" s="28"/>
      <c r="AN99" s="37"/>
      <c r="AO99" s="28"/>
      <c r="AP99" s="27"/>
      <c r="AQ99" s="3">
        <v>0.015</v>
      </c>
      <c r="AR99" s="3">
        <v>0.5</v>
      </c>
      <c r="AS99" s="3">
        <f t="shared" si="87"/>
        <v>0.0075</v>
      </c>
      <c r="AT99" s="2">
        <f t="shared" si="88"/>
        <v>0.0201158826805357</v>
      </c>
      <c r="AU99" s="30">
        <f t="shared" si="89"/>
        <v>28.47</v>
      </c>
      <c r="AV99" s="1">
        <f t="shared" si="90"/>
        <v>0.26</v>
      </c>
      <c r="AW99" s="2">
        <f t="shared" si="91"/>
        <v>0</v>
      </c>
      <c r="AX99" s="1">
        <f t="shared" si="92"/>
        <v>0</v>
      </c>
      <c r="AZ99" s="2">
        <f t="shared" si="93"/>
        <v>0</v>
      </c>
      <c r="BA99" s="1">
        <f t="shared" si="94"/>
        <v>0</v>
      </c>
    </row>
    <row r="100" s="1" customFormat="1" spans="1:53">
      <c r="A100" s="13"/>
      <c r="B100" s="13"/>
      <c r="C100" s="16">
        <v>10</v>
      </c>
      <c r="D100" s="21">
        <v>25.0121290322581</v>
      </c>
      <c r="E100" s="20">
        <f t="shared" si="95"/>
        <v>25.9918666666667</v>
      </c>
      <c r="F100" s="16" t="s">
        <v>73</v>
      </c>
      <c r="G100" s="13">
        <v>11</v>
      </c>
      <c r="H100" s="18">
        <f t="shared" si="76"/>
        <v>25.0121290322581</v>
      </c>
      <c r="I100" s="18">
        <f t="shared" si="77"/>
        <v>298.162129032258</v>
      </c>
      <c r="J100" s="18">
        <f t="shared" si="78"/>
        <v>0.346634506562372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0.437794741956552</v>
      </c>
      <c r="O100" s="18">
        <f t="shared" si="96"/>
        <v>0.307741828524029</v>
      </c>
      <c r="P100" s="18">
        <f t="shared" si="81"/>
        <v>0.106673936879029</v>
      </c>
      <c r="Q100" s="25">
        <f t="shared" si="82"/>
        <v>0.0277352235885475</v>
      </c>
      <c r="R100" s="18">
        <f t="shared" si="83"/>
        <v>0.074022</v>
      </c>
      <c r="S100" s="26">
        <f t="shared" si="84"/>
        <v>0.374688924759497</v>
      </c>
      <c r="T100" s="3">
        <v>0.01</v>
      </c>
      <c r="U100" s="27">
        <f t="shared" si="85"/>
        <v>0.00374688924759497</v>
      </c>
      <c r="V100" s="26"/>
      <c r="W100" s="3"/>
      <c r="X100" s="3"/>
      <c r="Y100" s="29"/>
      <c r="Z100" s="3"/>
      <c r="AA100" s="28"/>
      <c r="AB100" s="3"/>
      <c r="AC100" s="3"/>
      <c r="AD100" s="28"/>
      <c r="AE100" s="26">
        <v>0.005</v>
      </c>
      <c r="AF100" s="3">
        <v>0.49</v>
      </c>
      <c r="AG100" s="27">
        <f t="shared" si="86"/>
        <v>0.00245</v>
      </c>
      <c r="AH100" s="36"/>
      <c r="AI100" s="3"/>
      <c r="AJ100" s="27"/>
      <c r="AK100" s="37"/>
      <c r="AL100" s="28"/>
      <c r="AM100" s="28"/>
      <c r="AN100" s="37"/>
      <c r="AO100" s="28"/>
      <c r="AP100" s="27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0.013696889247595</v>
      </c>
      <c r="AU100" s="30">
        <f t="shared" si="89"/>
        <v>28.47</v>
      </c>
      <c r="AV100" s="1">
        <f t="shared" si="90"/>
        <v>0.26</v>
      </c>
      <c r="AW100" s="2">
        <f t="shared" si="91"/>
        <v>0</v>
      </c>
      <c r="AX100" s="1">
        <f t="shared" si="92"/>
        <v>0</v>
      </c>
      <c r="AZ100" s="2">
        <f t="shared" si="93"/>
        <v>0</v>
      </c>
      <c r="BA100" s="1">
        <f t="shared" si="94"/>
        <v>0</v>
      </c>
    </row>
    <row r="101" s="1" customFormat="1" spans="1:54">
      <c r="A101" s="13"/>
      <c r="B101" s="13"/>
      <c r="C101" s="16">
        <v>11</v>
      </c>
      <c r="D101" s="21">
        <v>23.3936666666667</v>
      </c>
      <c r="E101" s="20">
        <f t="shared" si="95"/>
        <v>25.0121290322581</v>
      </c>
      <c r="F101" s="16" t="s">
        <v>75</v>
      </c>
      <c r="G101" s="13">
        <v>12</v>
      </c>
      <c r="H101" s="18">
        <f t="shared" si="76"/>
        <v>23.3936666666667</v>
      </c>
      <c r="I101" s="18">
        <f t="shared" si="77"/>
        <v>296.543666666667</v>
      </c>
      <c r="J101" s="18">
        <f t="shared" si="78"/>
        <v>0.290046830755561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6"/>
        <v>0.485767891645</v>
      </c>
      <c r="P101" s="18">
        <f t="shared" si="81"/>
        <v>0.140895437454443</v>
      </c>
      <c r="Q101" s="25">
        <f t="shared" si="82"/>
        <v>0.0366328137381552</v>
      </c>
      <c r="R101" s="18">
        <f t="shared" si="83"/>
        <v>0.074022</v>
      </c>
      <c r="S101" s="26">
        <f t="shared" si="84"/>
        <v>0.494890893763411</v>
      </c>
      <c r="T101" s="3">
        <v>0.01</v>
      </c>
      <c r="U101" s="27">
        <f t="shared" si="85"/>
        <v>0.00494890893763411</v>
      </c>
      <c r="V101" s="26"/>
      <c r="W101" s="3"/>
      <c r="X101" s="3"/>
      <c r="Y101" s="29"/>
      <c r="Z101" s="3"/>
      <c r="AA101" s="28"/>
      <c r="AB101" s="3"/>
      <c r="AC101" s="3"/>
      <c r="AD101" s="28"/>
      <c r="AE101" s="26">
        <v>0.005</v>
      </c>
      <c r="AF101" s="3">
        <v>0.49</v>
      </c>
      <c r="AG101" s="27">
        <f t="shared" si="86"/>
        <v>0.00245</v>
      </c>
      <c r="AH101" s="36"/>
      <c r="AI101" s="3"/>
      <c r="AJ101" s="27"/>
      <c r="AK101" s="37"/>
      <c r="AL101" s="28"/>
      <c r="AM101" s="28"/>
      <c r="AN101" s="37"/>
      <c r="AO101" s="28"/>
      <c r="AP101" s="27"/>
      <c r="AQ101" s="3">
        <v>0.015</v>
      </c>
      <c r="AR101" s="3">
        <v>0.5</v>
      </c>
      <c r="AS101" s="3">
        <f t="shared" si="87"/>
        <v>0.0075</v>
      </c>
      <c r="AT101" s="2">
        <f t="shared" si="88"/>
        <v>0.0148989089376341</v>
      </c>
      <c r="AU101" s="30">
        <f t="shared" si="89"/>
        <v>28.47</v>
      </c>
      <c r="AV101" s="1">
        <f t="shared" si="90"/>
        <v>0.26</v>
      </c>
      <c r="AW101" s="2">
        <f t="shared" si="91"/>
        <v>0</v>
      </c>
      <c r="AX101" s="1">
        <f t="shared" si="92"/>
        <v>0</v>
      </c>
      <c r="AY101" s="1">
        <f>SUM(AX90:AX101)</f>
        <v>0</v>
      </c>
      <c r="AZ101" s="2">
        <f t="shared" si="93"/>
        <v>0</v>
      </c>
      <c r="BA101" s="1">
        <f t="shared" si="94"/>
        <v>0</v>
      </c>
      <c r="BB101" s="1">
        <f>SUM(BA90:BA101)</f>
        <v>0</v>
      </c>
    </row>
    <row r="102" s="1" customFormat="1" spans="1:46">
      <c r="A102" s="13"/>
      <c r="B102" s="13"/>
      <c r="C102" s="16">
        <v>12</v>
      </c>
      <c r="D102" s="21">
        <v>21.2001612903226</v>
      </c>
      <c r="E102" s="20">
        <f t="shared" si="95"/>
        <v>23.3936666666667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102"/>
  <sheetViews>
    <sheetView workbookViewId="0">
      <pane xSplit="4" topLeftCell="E1" activePane="topRight" state="frozen"/>
      <selection/>
      <selection pane="topRight" activeCell="AT42" sqref="AT42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36</v>
      </c>
      <c r="M1" s="2"/>
    </row>
    <row r="2" s="1" customFormat="1" spans="1:13">
      <c r="A2" s="4" t="s">
        <v>4</v>
      </c>
      <c r="B2" s="5" t="s">
        <v>5</v>
      </c>
      <c r="C2" s="3"/>
      <c r="D2" s="3"/>
      <c r="E2" s="6">
        <v>48.19</v>
      </c>
      <c r="F2" s="3">
        <v>1166.832</v>
      </c>
      <c r="G2" s="7">
        <f>(F2+F3+F4)/3</f>
        <v>1338.18733333333</v>
      </c>
      <c r="H2" s="3">
        <v>0.13</v>
      </c>
      <c r="I2" s="22">
        <f>(H2+H3+H4)/3</f>
        <v>0.12</v>
      </c>
      <c r="M2" s="2"/>
    </row>
    <row r="3" s="1" customFormat="1" spans="1:13">
      <c r="A3" s="4"/>
      <c r="B3" s="5" t="s">
        <v>6</v>
      </c>
      <c r="C3" s="3"/>
      <c r="D3" s="3"/>
      <c r="E3" s="8"/>
      <c r="F3" s="3">
        <v>1192.09</v>
      </c>
      <c r="G3" s="9"/>
      <c r="H3" s="3">
        <v>0.13</v>
      </c>
      <c r="I3" s="22"/>
      <c r="M3" s="2"/>
    </row>
    <row r="4" s="1" customFormat="1" spans="1:13">
      <c r="A4" s="4"/>
      <c r="B4" s="5" t="s">
        <v>7</v>
      </c>
      <c r="C4" s="3"/>
      <c r="D4" s="3"/>
      <c r="E4" s="10"/>
      <c r="F4" s="3">
        <v>1655.64</v>
      </c>
      <c r="G4" s="11"/>
      <c r="H4" s="3">
        <v>0.1</v>
      </c>
      <c r="I4" s="22"/>
      <c r="M4" s="2"/>
    </row>
    <row r="5" s="1" customFormat="1" spans="1:13">
      <c r="A5" s="4" t="s">
        <v>8</v>
      </c>
      <c r="B5" s="5" t="s">
        <v>9</v>
      </c>
      <c r="C5" s="3"/>
      <c r="D5" s="3"/>
      <c r="E5" s="6">
        <v>947.574789059927</v>
      </c>
      <c r="F5" s="3">
        <v>91.104</v>
      </c>
      <c r="G5" s="7">
        <f>(F5+F6)/2</f>
        <v>92.50925</v>
      </c>
      <c r="H5" s="3">
        <v>0.18</v>
      </c>
      <c r="I5" s="22">
        <f>(H5+H6)/2</f>
        <v>0.155</v>
      </c>
      <c r="M5" s="2"/>
    </row>
    <row r="6" s="1" customFormat="1" spans="1:13">
      <c r="A6" s="4"/>
      <c r="B6" s="5" t="s">
        <v>10</v>
      </c>
      <c r="C6" s="3"/>
      <c r="D6" s="3"/>
      <c r="E6" s="10"/>
      <c r="F6" s="3">
        <v>93.9145</v>
      </c>
      <c r="G6" s="11"/>
      <c r="H6" s="3">
        <v>0.13</v>
      </c>
      <c r="I6" s="22"/>
      <c r="M6" s="2"/>
    </row>
    <row r="7" s="1" customFormat="1" spans="1:13">
      <c r="A7" s="4" t="s">
        <v>11</v>
      </c>
      <c r="B7" s="5"/>
      <c r="C7" s="3"/>
      <c r="D7" s="3"/>
      <c r="E7" s="12">
        <v>4043.09678075703</v>
      </c>
      <c r="F7" s="3">
        <v>122.786</v>
      </c>
      <c r="G7" s="3"/>
      <c r="H7" s="3">
        <v>0.29</v>
      </c>
      <c r="M7" s="2"/>
    </row>
    <row r="8" s="1" customFormat="1" spans="1:13">
      <c r="A8" s="4" t="s">
        <v>12</v>
      </c>
      <c r="B8" s="5"/>
      <c r="C8" s="3"/>
      <c r="D8" s="3"/>
      <c r="E8" s="3">
        <v>0.28</v>
      </c>
      <c r="F8" s="3">
        <v>625.464</v>
      </c>
      <c r="G8" s="3"/>
      <c r="H8" s="3">
        <v>0.26</v>
      </c>
      <c r="M8" s="2"/>
    </row>
    <row r="9" s="1" customFormat="1" spans="1:13">
      <c r="A9" s="4" t="s">
        <v>13</v>
      </c>
      <c r="B9" s="5"/>
      <c r="C9" s="3"/>
      <c r="D9" s="3"/>
      <c r="E9" s="3">
        <v>3.173</v>
      </c>
      <c r="F9" s="3">
        <v>341.64</v>
      </c>
      <c r="G9" s="3"/>
      <c r="H9" s="3">
        <v>0.26</v>
      </c>
      <c r="M9" s="2"/>
    </row>
    <row r="10" s="1" customFormat="1" spans="1:13">
      <c r="A10" s="4" t="s">
        <v>14</v>
      </c>
      <c r="B10" s="5"/>
      <c r="C10" s="3"/>
      <c r="D10" s="3"/>
      <c r="E10" s="3">
        <v>0.9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15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16</v>
      </c>
      <c r="B14" s="4" t="s">
        <v>17</v>
      </c>
      <c r="C14" s="4">
        <v>308.16</v>
      </c>
      <c r="D14" s="13"/>
      <c r="E14" s="13"/>
      <c r="F14" s="13"/>
      <c r="G14" s="14" t="s">
        <v>18</v>
      </c>
      <c r="H14" s="14" t="s">
        <v>19</v>
      </c>
      <c r="I14" s="14">
        <f>(AV38+AV53+AY69+AY85+AY101+BB101+AG69)</f>
        <v>127843982.271483</v>
      </c>
      <c r="J14" s="14" t="s">
        <v>20</v>
      </c>
      <c r="K14" s="14">
        <f>I14/(10000*1000)</f>
        <v>12.7843982271483</v>
      </c>
      <c r="L14" s="14" t="s">
        <v>21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22</v>
      </c>
      <c r="B15" s="4" t="s">
        <v>17</v>
      </c>
      <c r="C15" s="4"/>
      <c r="D15" s="13"/>
      <c r="E15" s="13"/>
      <c r="F15" s="13"/>
      <c r="G15" s="14"/>
      <c r="H15" s="14" t="s">
        <v>23</v>
      </c>
      <c r="I15" s="14">
        <v>64137042.9715594</v>
      </c>
      <c r="J15" s="14" t="s">
        <v>20</v>
      </c>
      <c r="K15" s="14">
        <f>I15/(10000*1000)</f>
        <v>6.41370429715594</v>
      </c>
      <c r="L15" s="14" t="s">
        <v>21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24</v>
      </c>
      <c r="B16" s="4" t="s">
        <v>25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26</v>
      </c>
      <c r="B17" s="4" t="s">
        <v>27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29</v>
      </c>
      <c r="AT17" s="2"/>
    </row>
    <row r="18" s="1" customFormat="1" spans="1:46">
      <c r="A18" s="4" t="s">
        <v>30</v>
      </c>
      <c r="B18" s="4" t="s">
        <v>31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33</v>
      </c>
      <c r="B19" s="4" t="s">
        <v>31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36</v>
      </c>
      <c r="B20" s="4" t="s">
        <v>37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38</v>
      </c>
      <c r="B21" s="4" t="s">
        <v>39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40</v>
      </c>
      <c r="B22" s="4" t="s">
        <v>35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41</v>
      </c>
      <c r="B23" s="4" t="s">
        <v>42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4" t="s">
        <v>43</v>
      </c>
      <c r="T25" s="24"/>
      <c r="U25" s="24"/>
      <c r="V25" s="24" t="s">
        <v>44</v>
      </c>
      <c r="W25" s="24"/>
      <c r="X25" s="24"/>
      <c r="Y25" s="24" t="s">
        <v>45</v>
      </c>
      <c r="Z25" s="24"/>
      <c r="AA25" s="24"/>
      <c r="AB25" s="24" t="s">
        <v>46</v>
      </c>
      <c r="AC25" s="24"/>
      <c r="AD25" s="24"/>
      <c r="AE25" s="24" t="s">
        <v>47</v>
      </c>
      <c r="AF25" s="24"/>
      <c r="AG25" s="24"/>
      <c r="AH25" s="24" t="s">
        <v>48</v>
      </c>
      <c r="AI25" s="24"/>
      <c r="AJ25" s="24"/>
      <c r="AK25" s="32" t="s">
        <v>49</v>
      </c>
      <c r="AL25" s="33"/>
      <c r="AM25" s="34"/>
      <c r="AN25" s="24" t="s">
        <v>50</v>
      </c>
      <c r="AO25" s="24"/>
      <c r="AP25" s="24"/>
      <c r="AT25" s="2"/>
    </row>
    <row r="26" s="1" customFormat="1" spans="1:47">
      <c r="A26" s="15" t="s">
        <v>4</v>
      </c>
      <c r="B26" s="15"/>
      <c r="C26" s="16" t="s">
        <v>51</v>
      </c>
      <c r="D26" s="16" t="s">
        <v>52</v>
      </c>
      <c r="E26" s="16" t="s">
        <v>53</v>
      </c>
      <c r="F26" s="16" t="s">
        <v>54</v>
      </c>
      <c r="G26" s="13" t="s">
        <v>51</v>
      </c>
      <c r="H26" s="13" t="s">
        <v>53</v>
      </c>
      <c r="I26" s="13" t="s">
        <v>55</v>
      </c>
      <c r="J26" s="13" t="s">
        <v>56</v>
      </c>
      <c r="K26" s="23" t="s">
        <v>57</v>
      </c>
      <c r="L26" s="23" t="s">
        <v>58</v>
      </c>
      <c r="M26" s="13" t="s">
        <v>59</v>
      </c>
      <c r="N26" s="23" t="s">
        <v>60</v>
      </c>
      <c r="O26" s="13" t="s">
        <v>61</v>
      </c>
      <c r="P26" s="13" t="s">
        <v>62</v>
      </c>
      <c r="Q26" s="23" t="s">
        <v>63</v>
      </c>
      <c r="R26" s="23" t="s">
        <v>64</v>
      </c>
      <c r="S26" s="4" t="s">
        <v>65</v>
      </c>
      <c r="T26" s="3" t="s">
        <v>66</v>
      </c>
      <c r="U26" s="3"/>
      <c r="V26" s="4" t="s">
        <v>65</v>
      </c>
      <c r="W26" s="3" t="s">
        <v>66</v>
      </c>
      <c r="X26" s="3"/>
      <c r="Y26" s="4" t="s">
        <v>65</v>
      </c>
      <c r="Z26" s="3" t="s">
        <v>66</v>
      </c>
      <c r="AA26" s="3"/>
      <c r="AB26" s="4" t="s">
        <v>65</v>
      </c>
      <c r="AC26" s="3" t="s">
        <v>66</v>
      </c>
      <c r="AD26" s="3"/>
      <c r="AE26" s="4" t="s">
        <v>65</v>
      </c>
      <c r="AF26" s="3" t="s">
        <v>66</v>
      </c>
      <c r="AG26" s="3"/>
      <c r="AH26" s="4" t="s">
        <v>65</v>
      </c>
      <c r="AI26" s="3" t="s">
        <v>66</v>
      </c>
      <c r="AJ26" s="3"/>
      <c r="AK26" s="4" t="s">
        <v>65</v>
      </c>
      <c r="AL26" s="3" t="s">
        <v>66</v>
      </c>
      <c r="AM26" s="3"/>
      <c r="AN26" s="35" t="s">
        <v>65</v>
      </c>
      <c r="AO26" s="35" t="s">
        <v>66</v>
      </c>
      <c r="AP26" s="35"/>
      <c r="AQ26" s="1" t="s">
        <v>67</v>
      </c>
      <c r="AR26" s="1" t="s">
        <v>68</v>
      </c>
      <c r="AS26" s="1" t="s">
        <v>36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1338.18733333333</v>
      </c>
      <c r="C27" s="16" t="s">
        <v>72</v>
      </c>
      <c r="D27" s="17">
        <v>15</v>
      </c>
      <c r="E27" s="16"/>
      <c r="F27" s="16"/>
      <c r="G27" s="13">
        <v>1</v>
      </c>
      <c r="H27" s="18">
        <f t="shared" ref="H27:H38" si="0">E28</f>
        <v>15</v>
      </c>
      <c r="I27" s="18">
        <f t="shared" ref="I27:I38" si="1">H27+273.15</f>
        <v>288.15</v>
      </c>
      <c r="J27" s="18">
        <f t="shared" ref="J27:J38" si="2">EXP(($C$16*(I27-$C$14))/($C$17*I27*$C$14))</f>
        <v>0.11145232763902</v>
      </c>
      <c r="K27" s="18">
        <f t="shared" ref="K27:K38" si="3">$B$27/12</f>
        <v>111.515611111111</v>
      </c>
      <c r="L27" s="18">
        <f t="shared" ref="L27:L38" si="4">K27*$B$28/100</f>
        <v>1.11515611111111</v>
      </c>
      <c r="M27" s="13" t="s">
        <v>73</v>
      </c>
      <c r="N27" s="13"/>
      <c r="O27" s="18">
        <f>L27</f>
        <v>1.11515611111111</v>
      </c>
      <c r="P27" s="18">
        <f t="shared" ref="P27:P38" si="5">O27*J27</f>
        <v>0.124286744264211</v>
      </c>
      <c r="Q27" s="25">
        <f t="shared" ref="Q27:Q38" si="6">P27*$B$29</f>
        <v>0.0149144093117053</v>
      </c>
      <c r="R27" s="18">
        <f t="shared" ref="R27:R38" si="7">L27*$B$29</f>
        <v>0.133818733333333</v>
      </c>
      <c r="S27" s="26">
        <f t="shared" ref="S27:S38" si="8">Q27/R27</f>
        <v>0.11145232763902</v>
      </c>
      <c r="T27" s="3">
        <v>0.01</v>
      </c>
      <c r="U27" s="27">
        <f t="shared" ref="U27:U38" si="9">S27*T27</f>
        <v>0.0011145232763902</v>
      </c>
      <c r="V27" s="26"/>
      <c r="W27" s="3"/>
      <c r="X27" s="27"/>
      <c r="Y27" s="29">
        <v>0.02</v>
      </c>
      <c r="Z27" s="3">
        <v>0.21</v>
      </c>
      <c r="AA27" s="28">
        <f t="shared" ref="AA27:AA38" si="10">Y27*Z27</f>
        <v>0.0042</v>
      </c>
      <c r="AB27" s="3">
        <v>0.01</v>
      </c>
      <c r="AC27" s="3">
        <v>0.29</v>
      </c>
      <c r="AD27" s="28">
        <f t="shared" ref="AD27:AD38" si="11">AB27*AC27</f>
        <v>0.0029</v>
      </c>
      <c r="AE27" s="26"/>
      <c r="AF27" s="3"/>
      <c r="AG27" s="27"/>
      <c r="AH27" s="26"/>
      <c r="AI27" s="3"/>
      <c r="AJ27" s="27"/>
      <c r="AK27" s="1">
        <v>0.1</v>
      </c>
      <c r="AL27" s="28">
        <v>0.11</v>
      </c>
      <c r="AM27" s="28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0.0230145232763902</v>
      </c>
      <c r="AR27" s="30">
        <f t="shared" ref="AR27:AR38" si="15">$B$27/12</f>
        <v>111.515611111111</v>
      </c>
      <c r="AS27" s="1">
        <f t="shared" ref="AS27:AS38" si="16">$B$29</f>
        <v>0.12</v>
      </c>
      <c r="AT27" s="2">
        <f>$E$2/12</f>
        <v>4.01583333333333</v>
      </c>
      <c r="AU27" s="1">
        <f t="shared" ref="AU27:AU38" si="17">AT27*10000*AS27*0.67*AR27*AQ27</f>
        <v>8286.46653928302</v>
      </c>
    </row>
    <row r="28" s="1" customFormat="1" spans="1:47">
      <c r="A28" s="13" t="s">
        <v>74</v>
      </c>
      <c r="B28" s="13">
        <v>1</v>
      </c>
      <c r="C28" s="16">
        <v>1</v>
      </c>
      <c r="D28" s="19">
        <v>19.5111290322581</v>
      </c>
      <c r="E28" s="20">
        <f t="shared" ref="E28:E39" si="18">D27</f>
        <v>15</v>
      </c>
      <c r="F28" s="16" t="s">
        <v>73</v>
      </c>
      <c r="G28" s="13">
        <v>2</v>
      </c>
      <c r="H28" s="18">
        <f t="shared" si="0"/>
        <v>19.5111290322581</v>
      </c>
      <c r="I28" s="18">
        <f t="shared" si="1"/>
        <v>292.661129032258</v>
      </c>
      <c r="J28" s="18">
        <f t="shared" si="2"/>
        <v>0.187626363088179</v>
      </c>
      <c r="K28" s="18">
        <f t="shared" si="3"/>
        <v>111.515611111111</v>
      </c>
      <c r="L28" s="18">
        <f t="shared" si="4"/>
        <v>1.11515611111111</v>
      </c>
      <c r="M28" s="13" t="s">
        <v>73</v>
      </c>
      <c r="N28" s="13"/>
      <c r="O28" s="18">
        <f t="shared" ref="O28:O38" si="19">L28+O27-P27-N28</f>
        <v>2.10602547795801</v>
      </c>
      <c r="P28" s="18">
        <f t="shared" si="5"/>
        <v>0.395145901000306</v>
      </c>
      <c r="Q28" s="25">
        <f t="shared" si="6"/>
        <v>0.0474175081200367</v>
      </c>
      <c r="R28" s="18">
        <f t="shared" si="7"/>
        <v>0.133818733333333</v>
      </c>
      <c r="S28" s="26">
        <f t="shared" si="8"/>
        <v>0.354341331283737</v>
      </c>
      <c r="T28" s="3">
        <v>0.01</v>
      </c>
      <c r="U28" s="27">
        <f t="shared" si="9"/>
        <v>0.00354341331283737</v>
      </c>
      <c r="V28" s="26"/>
      <c r="W28" s="3"/>
      <c r="X28" s="27"/>
      <c r="Y28" s="29">
        <v>0.02</v>
      </c>
      <c r="Z28" s="3">
        <v>0.21</v>
      </c>
      <c r="AA28" s="28">
        <f t="shared" si="10"/>
        <v>0.0042</v>
      </c>
      <c r="AB28" s="3">
        <v>0.01</v>
      </c>
      <c r="AC28" s="3">
        <v>0.29</v>
      </c>
      <c r="AD28" s="28">
        <f t="shared" si="11"/>
        <v>0.0029</v>
      </c>
      <c r="AE28" s="26"/>
      <c r="AF28" s="3"/>
      <c r="AG28" s="27"/>
      <c r="AH28" s="26"/>
      <c r="AI28" s="3"/>
      <c r="AJ28" s="27"/>
      <c r="AK28" s="28">
        <v>0.1</v>
      </c>
      <c r="AL28" s="28">
        <v>0.11</v>
      </c>
      <c r="AM28" s="28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0.0254434133128374</v>
      </c>
      <c r="AR28" s="30">
        <f t="shared" si="15"/>
        <v>111.515611111111</v>
      </c>
      <c r="AS28" s="1">
        <f t="shared" si="16"/>
        <v>0.12</v>
      </c>
      <c r="AT28" s="2">
        <f t="shared" ref="AT28:AT38" si="20">$E$2/12</f>
        <v>4.01583333333333</v>
      </c>
      <c r="AU28" s="1">
        <f t="shared" si="17"/>
        <v>9160.99762441155</v>
      </c>
    </row>
    <row r="29" s="1" customFormat="1" spans="1:47">
      <c r="A29" s="13" t="s">
        <v>36</v>
      </c>
      <c r="B29" s="13">
        <f>I2</f>
        <v>0.12</v>
      </c>
      <c r="C29" s="16">
        <v>2</v>
      </c>
      <c r="D29" s="21">
        <v>19.4747857142857</v>
      </c>
      <c r="E29" s="20">
        <f t="shared" si="18"/>
        <v>19.5111290322581</v>
      </c>
      <c r="F29" s="16" t="s">
        <v>73</v>
      </c>
      <c r="G29" s="13">
        <v>3</v>
      </c>
      <c r="H29" s="18">
        <f t="shared" si="0"/>
        <v>19.4747857142857</v>
      </c>
      <c r="I29" s="18">
        <f t="shared" si="1"/>
        <v>292.624785714286</v>
      </c>
      <c r="J29" s="18">
        <f t="shared" si="2"/>
        <v>0.186852683578732</v>
      </c>
      <c r="K29" s="18">
        <f t="shared" si="3"/>
        <v>111.515611111111</v>
      </c>
      <c r="L29" s="18">
        <f t="shared" si="4"/>
        <v>1.11515611111111</v>
      </c>
      <c r="M29" s="13" t="s">
        <v>73</v>
      </c>
      <c r="N29" s="13"/>
      <c r="O29" s="18">
        <f t="shared" si="19"/>
        <v>2.82603568806882</v>
      </c>
      <c r="P29" s="18">
        <f t="shared" si="5"/>
        <v>0.528052352204927</v>
      </c>
      <c r="Q29" s="25">
        <f t="shared" si="6"/>
        <v>0.0633662822645912</v>
      </c>
      <c r="R29" s="18">
        <f t="shared" si="7"/>
        <v>0.133818733333333</v>
      </c>
      <c r="S29" s="26">
        <f t="shared" si="8"/>
        <v>0.473523255572522</v>
      </c>
      <c r="T29" s="3">
        <v>0.01</v>
      </c>
      <c r="U29" s="27">
        <f t="shared" si="9"/>
        <v>0.00473523255572522</v>
      </c>
      <c r="V29" s="26"/>
      <c r="W29" s="3"/>
      <c r="X29" s="27"/>
      <c r="Y29" s="29">
        <v>0.02</v>
      </c>
      <c r="Z29" s="3">
        <v>0.21</v>
      </c>
      <c r="AA29" s="28">
        <f t="shared" si="10"/>
        <v>0.0042</v>
      </c>
      <c r="AB29" s="3">
        <v>0.01</v>
      </c>
      <c r="AC29" s="3">
        <v>0.29</v>
      </c>
      <c r="AD29" s="28">
        <f t="shared" si="11"/>
        <v>0.0029</v>
      </c>
      <c r="AE29" s="26"/>
      <c r="AF29" s="3"/>
      <c r="AG29" s="27"/>
      <c r="AH29" s="26"/>
      <c r="AI29" s="3"/>
      <c r="AJ29" s="27"/>
      <c r="AK29" s="1">
        <v>0.1</v>
      </c>
      <c r="AL29" s="28">
        <v>0.11</v>
      </c>
      <c r="AM29" s="28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0.0266352325557252</v>
      </c>
      <c r="AR29" s="30">
        <f t="shared" si="15"/>
        <v>111.515611111111</v>
      </c>
      <c r="AS29" s="1">
        <f t="shared" si="16"/>
        <v>0.12</v>
      </c>
      <c r="AT29" s="2">
        <f t="shared" si="20"/>
        <v>4.01583333333333</v>
      </c>
      <c r="AU29" s="1">
        <f t="shared" si="17"/>
        <v>9590.11667060944</v>
      </c>
    </row>
    <row r="30" s="1" customFormat="1" spans="1:47">
      <c r="A30" s="13"/>
      <c r="B30" s="13"/>
      <c r="C30" s="16">
        <v>3</v>
      </c>
      <c r="D30" s="21">
        <v>18.4552580645161</v>
      </c>
      <c r="E30" s="20">
        <f t="shared" si="18"/>
        <v>19.4747857142857</v>
      </c>
      <c r="F30" s="16" t="s">
        <v>73</v>
      </c>
      <c r="G30" s="13">
        <v>4</v>
      </c>
      <c r="H30" s="18">
        <f t="shared" si="0"/>
        <v>18.4552580645161</v>
      </c>
      <c r="I30" s="18">
        <f t="shared" si="1"/>
        <v>291.605258064516</v>
      </c>
      <c r="J30" s="18">
        <f t="shared" si="2"/>
        <v>0.166332047294889</v>
      </c>
      <c r="K30" s="18">
        <f t="shared" si="3"/>
        <v>111.515611111111</v>
      </c>
      <c r="L30" s="18">
        <f t="shared" si="4"/>
        <v>1.11515611111111</v>
      </c>
      <c r="M30" s="13" t="s">
        <v>73</v>
      </c>
      <c r="N30" s="13"/>
      <c r="O30" s="18">
        <f t="shared" si="19"/>
        <v>3.413139446975</v>
      </c>
      <c r="P30" s="18">
        <f t="shared" si="5"/>
        <v>0.567714471918297</v>
      </c>
      <c r="Q30" s="25">
        <f t="shared" si="6"/>
        <v>0.0681257366301957</v>
      </c>
      <c r="R30" s="18">
        <f t="shared" si="7"/>
        <v>0.133818733333333</v>
      </c>
      <c r="S30" s="26">
        <f t="shared" si="8"/>
        <v>0.509089683732838</v>
      </c>
      <c r="T30" s="3">
        <v>0.01</v>
      </c>
      <c r="U30" s="27">
        <f t="shared" si="9"/>
        <v>0.00509089683732838</v>
      </c>
      <c r="V30" s="26"/>
      <c r="W30" s="3"/>
      <c r="X30" s="27"/>
      <c r="Y30" s="29">
        <v>0.02</v>
      </c>
      <c r="Z30" s="3">
        <v>0.21</v>
      </c>
      <c r="AA30" s="28">
        <f t="shared" si="10"/>
        <v>0.0042</v>
      </c>
      <c r="AB30" s="3">
        <v>0.01</v>
      </c>
      <c r="AC30" s="3">
        <v>0.29</v>
      </c>
      <c r="AD30" s="28">
        <f t="shared" si="11"/>
        <v>0.0029</v>
      </c>
      <c r="AE30" s="26"/>
      <c r="AF30" s="3"/>
      <c r="AG30" s="27"/>
      <c r="AH30" s="26"/>
      <c r="AI30" s="3"/>
      <c r="AJ30" s="27"/>
      <c r="AK30" s="28">
        <v>0.1</v>
      </c>
      <c r="AL30" s="28">
        <v>0.11</v>
      </c>
      <c r="AM30" s="28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0.0269908968373284</v>
      </c>
      <c r="AR30" s="30">
        <f t="shared" si="15"/>
        <v>111.515611111111</v>
      </c>
      <c r="AS30" s="1">
        <f t="shared" si="16"/>
        <v>0.12</v>
      </c>
      <c r="AT30" s="2">
        <f t="shared" si="20"/>
        <v>4.01583333333333</v>
      </c>
      <c r="AU30" s="1">
        <f t="shared" si="17"/>
        <v>9718.17494639159</v>
      </c>
    </row>
    <row r="31" s="1" customFormat="1" spans="1:47">
      <c r="A31" s="13"/>
      <c r="B31" s="13"/>
      <c r="C31" s="16">
        <v>4</v>
      </c>
      <c r="D31" s="21">
        <v>18.9518666666667</v>
      </c>
      <c r="E31" s="20">
        <f t="shared" si="18"/>
        <v>18.4552580645161</v>
      </c>
      <c r="F31" s="16" t="s">
        <v>73</v>
      </c>
      <c r="G31" s="13">
        <v>5</v>
      </c>
      <c r="H31" s="18">
        <f t="shared" si="0"/>
        <v>18.9518666666667</v>
      </c>
      <c r="I31" s="18">
        <f t="shared" si="1"/>
        <v>292.101866666667</v>
      </c>
      <c r="J31" s="18">
        <f t="shared" si="2"/>
        <v>0.176047465210837</v>
      </c>
      <c r="K31" s="18">
        <f t="shared" si="3"/>
        <v>111.515611111111</v>
      </c>
      <c r="L31" s="18">
        <f t="shared" si="4"/>
        <v>1.11515611111111</v>
      </c>
      <c r="M31" s="13" t="s">
        <v>75</v>
      </c>
      <c r="N31" s="18">
        <f>(O30-P30)*C22/100</f>
        <v>2.70315372630387</v>
      </c>
      <c r="O31" s="18">
        <f t="shared" si="19"/>
        <v>1.25742735986395</v>
      </c>
      <c r="P31" s="18">
        <f t="shared" si="5"/>
        <v>0.221366899390803</v>
      </c>
      <c r="Q31" s="25">
        <f t="shared" si="6"/>
        <v>0.0265640279268963</v>
      </c>
      <c r="R31" s="18">
        <f t="shared" si="7"/>
        <v>0.133818733333333</v>
      </c>
      <c r="S31" s="26">
        <f t="shared" si="8"/>
        <v>0.198507542742369</v>
      </c>
      <c r="T31" s="3">
        <v>0.01</v>
      </c>
      <c r="U31" s="27">
        <f t="shared" si="9"/>
        <v>0.00198507542742369</v>
      </c>
      <c r="V31" s="26"/>
      <c r="W31" s="3"/>
      <c r="X31" s="27"/>
      <c r="Y31" s="29">
        <v>0.04</v>
      </c>
      <c r="Z31" s="3">
        <v>0.21</v>
      </c>
      <c r="AA31" s="28">
        <f t="shared" si="10"/>
        <v>0.0084</v>
      </c>
      <c r="AB31" s="3">
        <v>0.015</v>
      </c>
      <c r="AC31" s="3">
        <v>0.29</v>
      </c>
      <c r="AD31" s="28">
        <f t="shared" si="11"/>
        <v>0.00435</v>
      </c>
      <c r="AE31" s="26"/>
      <c r="AF31" s="3"/>
      <c r="AG31" s="27"/>
      <c r="AH31" s="26"/>
      <c r="AI31" s="3"/>
      <c r="AJ31" s="27"/>
      <c r="AK31" s="1">
        <v>0.1</v>
      </c>
      <c r="AL31" s="28">
        <v>0.11</v>
      </c>
      <c r="AM31" s="28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0.0314350754274237</v>
      </c>
      <c r="AR31" s="30">
        <f t="shared" si="15"/>
        <v>111.515611111111</v>
      </c>
      <c r="AS31" s="1">
        <f t="shared" si="16"/>
        <v>0.12</v>
      </c>
      <c r="AT31" s="2">
        <f t="shared" si="20"/>
        <v>4.01583333333333</v>
      </c>
      <c r="AU31" s="1">
        <f t="shared" si="17"/>
        <v>11318.3183314689</v>
      </c>
    </row>
    <row r="32" s="1" customFormat="1" spans="1:47">
      <c r="A32" s="13"/>
      <c r="B32" s="13"/>
      <c r="C32" s="16">
        <v>5</v>
      </c>
      <c r="D32" s="21">
        <v>19.8683870967742</v>
      </c>
      <c r="E32" s="20">
        <f t="shared" si="18"/>
        <v>18.9518666666667</v>
      </c>
      <c r="F32" s="16" t="s">
        <v>75</v>
      </c>
      <c r="G32" s="13">
        <v>6</v>
      </c>
      <c r="H32" s="18">
        <f t="shared" si="0"/>
        <v>19.8683870967742</v>
      </c>
      <c r="I32" s="18">
        <f t="shared" si="1"/>
        <v>293.018387096774</v>
      </c>
      <c r="J32" s="18">
        <f t="shared" si="2"/>
        <v>0.195393658544138</v>
      </c>
      <c r="K32" s="18">
        <f t="shared" si="3"/>
        <v>111.515611111111</v>
      </c>
      <c r="L32" s="18">
        <f t="shared" si="4"/>
        <v>1.11515611111111</v>
      </c>
      <c r="M32" s="13" t="s">
        <v>73</v>
      </c>
      <c r="N32" s="13"/>
      <c r="O32" s="18">
        <f t="shared" si="19"/>
        <v>2.15121657158425</v>
      </c>
      <c r="P32" s="18">
        <f t="shared" si="5"/>
        <v>0.420334076242625</v>
      </c>
      <c r="Q32" s="25">
        <f t="shared" si="6"/>
        <v>0.050440089149115</v>
      </c>
      <c r="R32" s="18">
        <f t="shared" si="7"/>
        <v>0.133818733333333</v>
      </c>
      <c r="S32" s="26">
        <f t="shared" si="8"/>
        <v>0.376928460557702</v>
      </c>
      <c r="T32" s="3">
        <v>0.01</v>
      </c>
      <c r="U32" s="27">
        <f t="shared" si="9"/>
        <v>0.00376928460557702</v>
      </c>
      <c r="V32" s="26"/>
      <c r="W32" s="3"/>
      <c r="X32" s="27"/>
      <c r="Y32" s="29">
        <v>0.04</v>
      </c>
      <c r="Z32" s="3">
        <v>0.21</v>
      </c>
      <c r="AA32" s="28">
        <f t="shared" si="10"/>
        <v>0.0084</v>
      </c>
      <c r="AB32" s="3">
        <v>0.015</v>
      </c>
      <c r="AC32" s="3">
        <v>0.29</v>
      </c>
      <c r="AD32" s="28">
        <f t="shared" si="11"/>
        <v>0.00435</v>
      </c>
      <c r="AE32" s="26"/>
      <c r="AF32" s="3"/>
      <c r="AG32" s="27"/>
      <c r="AH32" s="26"/>
      <c r="AI32" s="3"/>
      <c r="AJ32" s="27"/>
      <c r="AK32" s="28">
        <v>0.1</v>
      </c>
      <c r="AL32" s="28">
        <v>0.11</v>
      </c>
      <c r="AM32" s="28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0.033219284605577</v>
      </c>
      <c r="AR32" s="30">
        <f t="shared" si="15"/>
        <v>111.515611111111</v>
      </c>
      <c r="AS32" s="1">
        <f t="shared" si="16"/>
        <v>0.12</v>
      </c>
      <c r="AT32" s="2">
        <f t="shared" si="20"/>
        <v>4.01583333333333</v>
      </c>
      <c r="AU32" s="1">
        <f t="shared" si="17"/>
        <v>11960.7296243857</v>
      </c>
    </row>
    <row r="33" s="1" customFormat="1" spans="1:47">
      <c r="A33" s="13"/>
      <c r="B33" s="13"/>
      <c r="C33" s="16">
        <v>6</v>
      </c>
      <c r="D33" s="21">
        <v>22.7809333333333</v>
      </c>
      <c r="E33" s="20">
        <f t="shared" si="18"/>
        <v>19.8683870967742</v>
      </c>
      <c r="F33" s="16" t="s">
        <v>73</v>
      </c>
      <c r="G33" s="13">
        <v>7</v>
      </c>
      <c r="H33" s="18">
        <f t="shared" si="0"/>
        <v>22.7809333333333</v>
      </c>
      <c r="I33" s="18">
        <f t="shared" si="1"/>
        <v>295.930933333333</v>
      </c>
      <c r="J33" s="18">
        <f t="shared" si="2"/>
        <v>0.270983559803382</v>
      </c>
      <c r="K33" s="18">
        <f t="shared" si="3"/>
        <v>111.515611111111</v>
      </c>
      <c r="L33" s="18">
        <f t="shared" si="4"/>
        <v>1.11515611111111</v>
      </c>
      <c r="M33" s="13" t="s">
        <v>73</v>
      </c>
      <c r="N33" s="13"/>
      <c r="O33" s="18">
        <f t="shared" si="19"/>
        <v>2.84603860645274</v>
      </c>
      <c r="P33" s="18">
        <f t="shared" si="5"/>
        <v>0.77122967291442</v>
      </c>
      <c r="Q33" s="25">
        <f t="shared" si="6"/>
        <v>0.0925475607497304</v>
      </c>
      <c r="R33" s="18">
        <f t="shared" si="7"/>
        <v>0.133818733333333</v>
      </c>
      <c r="S33" s="26">
        <f t="shared" si="8"/>
        <v>0.69158897595601</v>
      </c>
      <c r="T33" s="3">
        <v>0.01</v>
      </c>
      <c r="U33" s="27">
        <f t="shared" si="9"/>
        <v>0.0069158897595601</v>
      </c>
      <c r="V33" s="26"/>
      <c r="W33" s="3"/>
      <c r="X33" s="27"/>
      <c r="Y33" s="29">
        <v>0.04</v>
      </c>
      <c r="Z33" s="3">
        <v>0.21</v>
      </c>
      <c r="AA33" s="28">
        <f t="shared" si="10"/>
        <v>0.0084</v>
      </c>
      <c r="AB33" s="3">
        <v>0.015</v>
      </c>
      <c r="AC33" s="3">
        <v>0.29</v>
      </c>
      <c r="AD33" s="28">
        <f t="shared" si="11"/>
        <v>0.00435</v>
      </c>
      <c r="AE33" s="26"/>
      <c r="AF33" s="3"/>
      <c r="AG33" s="27"/>
      <c r="AH33" s="26"/>
      <c r="AI33" s="3"/>
      <c r="AJ33" s="27"/>
      <c r="AK33" s="1">
        <v>0.1</v>
      </c>
      <c r="AL33" s="28">
        <v>0.11</v>
      </c>
      <c r="AM33" s="28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0.0363658897595601</v>
      </c>
      <c r="AR33" s="30">
        <f t="shared" si="15"/>
        <v>111.515611111111</v>
      </c>
      <c r="AS33" s="1">
        <f t="shared" si="16"/>
        <v>0.12</v>
      </c>
      <c r="AT33" s="2">
        <f t="shared" si="20"/>
        <v>4.01583333333333</v>
      </c>
      <c r="AU33" s="1">
        <f t="shared" si="17"/>
        <v>13093.6767642278</v>
      </c>
    </row>
    <row r="34" s="1" customFormat="1" spans="1:47">
      <c r="A34" s="13"/>
      <c r="B34" s="13"/>
      <c r="C34" s="16">
        <v>7</v>
      </c>
      <c r="D34" s="21">
        <v>25.4052258064516</v>
      </c>
      <c r="E34" s="20">
        <f t="shared" si="18"/>
        <v>22.7809333333333</v>
      </c>
      <c r="F34" s="16" t="s">
        <v>73</v>
      </c>
      <c r="G34" s="13">
        <v>8</v>
      </c>
      <c r="H34" s="18">
        <f t="shared" si="0"/>
        <v>25.4052258064516</v>
      </c>
      <c r="I34" s="18">
        <f t="shared" si="1"/>
        <v>298.555225806452</v>
      </c>
      <c r="J34" s="18">
        <f t="shared" si="2"/>
        <v>0.361863809013494</v>
      </c>
      <c r="K34" s="18">
        <f t="shared" si="3"/>
        <v>111.515611111111</v>
      </c>
      <c r="L34" s="18">
        <f t="shared" si="4"/>
        <v>1.11515611111111</v>
      </c>
      <c r="M34" s="13" t="s">
        <v>73</v>
      </c>
      <c r="N34" s="13"/>
      <c r="O34" s="18">
        <f t="shared" si="19"/>
        <v>3.18996504464943</v>
      </c>
      <c r="P34" s="18">
        <f t="shared" si="5"/>
        <v>1.15433290167674</v>
      </c>
      <c r="Q34" s="25">
        <f t="shared" si="6"/>
        <v>0.138519948201209</v>
      </c>
      <c r="R34" s="18">
        <f t="shared" si="7"/>
        <v>0.133818733333333</v>
      </c>
      <c r="S34" s="26">
        <f t="shared" si="8"/>
        <v>1.03513121631607</v>
      </c>
      <c r="T34" s="3">
        <v>0.01</v>
      </c>
      <c r="U34" s="27">
        <f t="shared" si="9"/>
        <v>0.0103513121631607</v>
      </c>
      <c r="V34" s="26"/>
      <c r="W34" s="3"/>
      <c r="X34" s="27"/>
      <c r="Y34" s="29">
        <v>0.04</v>
      </c>
      <c r="Z34" s="3">
        <v>0.21</v>
      </c>
      <c r="AA34" s="28">
        <f t="shared" si="10"/>
        <v>0.0084</v>
      </c>
      <c r="AB34" s="3">
        <v>0.015</v>
      </c>
      <c r="AC34" s="3">
        <v>0.29</v>
      </c>
      <c r="AD34" s="28">
        <f t="shared" si="11"/>
        <v>0.00435</v>
      </c>
      <c r="AE34" s="26"/>
      <c r="AF34" s="3"/>
      <c r="AG34" s="27"/>
      <c r="AH34" s="26"/>
      <c r="AI34" s="3"/>
      <c r="AJ34" s="27"/>
      <c r="AK34" s="28">
        <v>0.1</v>
      </c>
      <c r="AL34" s="28">
        <v>0.11</v>
      </c>
      <c r="AM34" s="28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0.0398013121631607</v>
      </c>
      <c r="AR34" s="30">
        <f t="shared" si="15"/>
        <v>111.515611111111</v>
      </c>
      <c r="AS34" s="1">
        <f t="shared" si="16"/>
        <v>0.12</v>
      </c>
      <c r="AT34" s="2">
        <f t="shared" si="20"/>
        <v>4.01583333333333</v>
      </c>
      <c r="AU34" s="1">
        <f t="shared" si="17"/>
        <v>14330.6136520296</v>
      </c>
    </row>
    <row r="35" s="1" customFormat="1" spans="1:47">
      <c r="A35" s="13"/>
      <c r="B35" s="13"/>
      <c r="C35" s="16">
        <v>8</v>
      </c>
      <c r="D35" s="21">
        <v>26.0161290322581</v>
      </c>
      <c r="E35" s="20">
        <f t="shared" si="18"/>
        <v>25.4052258064516</v>
      </c>
      <c r="F35" s="16" t="s">
        <v>73</v>
      </c>
      <c r="G35" s="13">
        <v>9</v>
      </c>
      <c r="H35" s="18">
        <f t="shared" si="0"/>
        <v>26.0161290322581</v>
      </c>
      <c r="I35" s="18">
        <f t="shared" si="1"/>
        <v>299.166129032258</v>
      </c>
      <c r="J35" s="18">
        <f t="shared" si="2"/>
        <v>0.386783217084049</v>
      </c>
      <c r="K35" s="18">
        <f t="shared" si="3"/>
        <v>111.515611111111</v>
      </c>
      <c r="L35" s="18">
        <f t="shared" si="4"/>
        <v>1.11515611111111</v>
      </c>
      <c r="M35" s="13" t="s">
        <v>73</v>
      </c>
      <c r="N35" s="13"/>
      <c r="O35" s="18">
        <f t="shared" si="19"/>
        <v>3.1507882540838</v>
      </c>
      <c r="P35" s="18">
        <f t="shared" si="5"/>
        <v>1.21867201726517</v>
      </c>
      <c r="Q35" s="25">
        <f t="shared" si="6"/>
        <v>0.14624064207182</v>
      </c>
      <c r="R35" s="18">
        <f t="shared" si="7"/>
        <v>0.133818733333333</v>
      </c>
      <c r="S35" s="26">
        <f t="shared" si="8"/>
        <v>1.09282638109826</v>
      </c>
      <c r="T35" s="3">
        <v>0.01</v>
      </c>
      <c r="U35" s="27">
        <f t="shared" si="9"/>
        <v>0.0109282638109826</v>
      </c>
      <c r="V35" s="26"/>
      <c r="W35" s="3"/>
      <c r="X35" s="27"/>
      <c r="Y35" s="29">
        <v>0.04</v>
      </c>
      <c r="Z35" s="3">
        <v>0.21</v>
      </c>
      <c r="AA35" s="28">
        <f t="shared" si="10"/>
        <v>0.0084</v>
      </c>
      <c r="AB35" s="3">
        <v>0.015</v>
      </c>
      <c r="AC35" s="3">
        <v>0.29</v>
      </c>
      <c r="AD35" s="28">
        <f t="shared" si="11"/>
        <v>0.00435</v>
      </c>
      <c r="AE35" s="26"/>
      <c r="AF35" s="3"/>
      <c r="AG35" s="27"/>
      <c r="AH35" s="26"/>
      <c r="AI35" s="3"/>
      <c r="AJ35" s="27"/>
      <c r="AK35" s="1">
        <v>0.1</v>
      </c>
      <c r="AL35" s="28">
        <v>0.11</v>
      </c>
      <c r="AM35" s="28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0.0403782638109826</v>
      </c>
      <c r="AR35" s="30">
        <f t="shared" si="15"/>
        <v>111.515611111111</v>
      </c>
      <c r="AS35" s="1">
        <f t="shared" si="16"/>
        <v>0.12</v>
      </c>
      <c r="AT35" s="2">
        <f t="shared" si="20"/>
        <v>4.01583333333333</v>
      </c>
      <c r="AU35" s="1">
        <f t="shared" si="17"/>
        <v>14538.3472847034</v>
      </c>
    </row>
    <row r="36" s="1" customFormat="1" spans="1:47">
      <c r="A36" s="13"/>
      <c r="B36" s="13"/>
      <c r="C36" s="16">
        <v>9</v>
      </c>
      <c r="D36" s="21">
        <v>25.7507333333333</v>
      </c>
      <c r="E36" s="20">
        <f t="shared" si="18"/>
        <v>26.0161290322581</v>
      </c>
      <c r="F36" s="16" t="s">
        <v>73</v>
      </c>
      <c r="G36" s="13">
        <v>10</v>
      </c>
      <c r="H36" s="18">
        <f t="shared" si="0"/>
        <v>25.7507333333333</v>
      </c>
      <c r="I36" s="18">
        <f t="shared" si="1"/>
        <v>298.900733333333</v>
      </c>
      <c r="J36" s="18">
        <f t="shared" si="2"/>
        <v>0.375765850027023</v>
      </c>
      <c r="K36" s="18">
        <f t="shared" si="3"/>
        <v>111.515611111111</v>
      </c>
      <c r="L36" s="18">
        <f t="shared" si="4"/>
        <v>1.11515611111111</v>
      </c>
      <c r="M36" s="13" t="s">
        <v>73</v>
      </c>
      <c r="N36" s="13"/>
      <c r="O36" s="18">
        <f t="shared" si="19"/>
        <v>3.04727234792974</v>
      </c>
      <c r="P36" s="18">
        <f t="shared" si="5"/>
        <v>1.14506088408366</v>
      </c>
      <c r="Q36" s="25">
        <f t="shared" si="6"/>
        <v>0.137407306090039</v>
      </c>
      <c r="R36" s="18">
        <f t="shared" si="7"/>
        <v>0.133818733333333</v>
      </c>
      <c r="S36" s="26">
        <f t="shared" si="8"/>
        <v>1.02681666958965</v>
      </c>
      <c r="T36" s="3">
        <v>0.01</v>
      </c>
      <c r="U36" s="27">
        <f t="shared" si="9"/>
        <v>0.0102681666958965</v>
      </c>
      <c r="V36" s="26"/>
      <c r="W36" s="3"/>
      <c r="X36" s="27"/>
      <c r="Y36" s="29">
        <v>0.04</v>
      </c>
      <c r="Z36" s="3">
        <v>0.21</v>
      </c>
      <c r="AA36" s="28">
        <f t="shared" si="10"/>
        <v>0.0084</v>
      </c>
      <c r="AB36" s="3">
        <v>0.015</v>
      </c>
      <c r="AC36" s="3">
        <v>0.29</v>
      </c>
      <c r="AD36" s="28">
        <f t="shared" si="11"/>
        <v>0.00435</v>
      </c>
      <c r="AE36" s="26"/>
      <c r="AF36" s="3"/>
      <c r="AG36" s="27"/>
      <c r="AH36" s="26"/>
      <c r="AI36" s="3"/>
      <c r="AJ36" s="27"/>
      <c r="AK36" s="28">
        <v>0.1</v>
      </c>
      <c r="AL36" s="28">
        <v>0.11</v>
      </c>
      <c r="AM36" s="28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0.0397181666958965</v>
      </c>
      <c r="AR36" s="30">
        <f t="shared" si="15"/>
        <v>111.515611111111</v>
      </c>
      <c r="AS36" s="1">
        <f t="shared" si="16"/>
        <v>0.12</v>
      </c>
      <c r="AT36" s="2">
        <f t="shared" si="20"/>
        <v>4.01583333333333</v>
      </c>
      <c r="AU36" s="1">
        <f t="shared" si="17"/>
        <v>14300.6768106662</v>
      </c>
    </row>
    <row r="37" s="1" customFormat="1" spans="1:47">
      <c r="A37" s="13"/>
      <c r="B37" s="13"/>
      <c r="C37" s="16">
        <v>10</v>
      </c>
      <c r="D37" s="21">
        <v>24.4302258064516</v>
      </c>
      <c r="E37" s="20">
        <f t="shared" si="18"/>
        <v>25.7507333333333</v>
      </c>
      <c r="F37" s="16" t="s">
        <v>73</v>
      </c>
      <c r="G37" s="13">
        <v>11</v>
      </c>
      <c r="H37" s="18">
        <f t="shared" si="0"/>
        <v>24.4302258064516</v>
      </c>
      <c r="I37" s="18">
        <f t="shared" si="1"/>
        <v>297.580225806452</v>
      </c>
      <c r="J37" s="18">
        <f t="shared" si="2"/>
        <v>0.325191329022602</v>
      </c>
      <c r="K37" s="18">
        <f t="shared" si="3"/>
        <v>111.515611111111</v>
      </c>
      <c r="L37" s="18">
        <f t="shared" si="4"/>
        <v>1.11515611111111</v>
      </c>
      <c r="M37" s="13" t="s">
        <v>75</v>
      </c>
      <c r="N37" s="18">
        <f>(O36-P36)*C22/100</f>
        <v>1.80710089065378</v>
      </c>
      <c r="O37" s="18">
        <f t="shared" si="19"/>
        <v>1.21026668430342</v>
      </c>
      <c r="P37" s="18">
        <f t="shared" si="5"/>
        <v>0.393568231540406</v>
      </c>
      <c r="Q37" s="25">
        <f t="shared" si="6"/>
        <v>0.0472281877848487</v>
      </c>
      <c r="R37" s="18">
        <f t="shared" si="7"/>
        <v>0.133818733333333</v>
      </c>
      <c r="S37" s="26">
        <f t="shared" si="8"/>
        <v>0.352926579174879</v>
      </c>
      <c r="T37" s="3">
        <v>0.01</v>
      </c>
      <c r="U37" s="27">
        <f t="shared" si="9"/>
        <v>0.00352926579174879</v>
      </c>
      <c r="V37" s="26"/>
      <c r="W37" s="3"/>
      <c r="X37" s="27"/>
      <c r="Y37" s="29">
        <v>0.04</v>
      </c>
      <c r="Z37" s="3">
        <v>0.21</v>
      </c>
      <c r="AA37" s="28">
        <f t="shared" si="10"/>
        <v>0.0084</v>
      </c>
      <c r="AB37" s="3">
        <v>0.015</v>
      </c>
      <c r="AC37" s="3">
        <v>0.29</v>
      </c>
      <c r="AD37" s="28">
        <f t="shared" si="11"/>
        <v>0.00435</v>
      </c>
      <c r="AE37" s="26"/>
      <c r="AF37" s="3"/>
      <c r="AG37" s="27"/>
      <c r="AH37" s="26"/>
      <c r="AI37" s="3"/>
      <c r="AJ37" s="27"/>
      <c r="AK37" s="1">
        <v>0.1</v>
      </c>
      <c r="AL37" s="28">
        <v>0.11</v>
      </c>
      <c r="AM37" s="28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0.0329792657917488</v>
      </c>
      <c r="AR37" s="30">
        <f t="shared" si="15"/>
        <v>111.515611111111</v>
      </c>
      <c r="AS37" s="1">
        <f t="shared" si="16"/>
        <v>0.12</v>
      </c>
      <c r="AT37" s="2">
        <f t="shared" si="20"/>
        <v>4.01583333333333</v>
      </c>
      <c r="AU37" s="1">
        <f t="shared" si="17"/>
        <v>11874.3099386203</v>
      </c>
    </row>
    <row r="38" s="1" customFormat="1" spans="1:48">
      <c r="A38" s="13"/>
      <c r="B38" s="13"/>
      <c r="C38" s="16">
        <v>11</v>
      </c>
      <c r="D38" s="21">
        <v>22.3301</v>
      </c>
      <c r="E38" s="20">
        <f t="shared" si="18"/>
        <v>24.4302258064516</v>
      </c>
      <c r="F38" s="16" t="s">
        <v>75</v>
      </c>
      <c r="G38" s="13">
        <v>12</v>
      </c>
      <c r="H38" s="18">
        <f t="shared" si="0"/>
        <v>22.3301</v>
      </c>
      <c r="I38" s="18">
        <f t="shared" si="1"/>
        <v>295.4801</v>
      </c>
      <c r="J38" s="18">
        <f t="shared" si="2"/>
        <v>0.257715705321597</v>
      </c>
      <c r="K38" s="18">
        <f t="shared" si="3"/>
        <v>111.515611111111</v>
      </c>
      <c r="L38" s="18">
        <f t="shared" si="4"/>
        <v>1.11515611111111</v>
      </c>
      <c r="M38" s="13" t="s">
        <v>73</v>
      </c>
      <c r="N38" s="13"/>
      <c r="O38" s="18">
        <f t="shared" si="19"/>
        <v>1.93185456387412</v>
      </c>
      <c r="P38" s="18">
        <f t="shared" si="5"/>
        <v>0.497869261507565</v>
      </c>
      <c r="Q38" s="25">
        <f t="shared" si="6"/>
        <v>0.0597443113809078</v>
      </c>
      <c r="R38" s="18">
        <f t="shared" si="7"/>
        <v>0.133818733333333</v>
      </c>
      <c r="S38" s="26">
        <f t="shared" si="8"/>
        <v>0.446457008616939</v>
      </c>
      <c r="T38" s="3">
        <v>0.01</v>
      </c>
      <c r="U38" s="27">
        <f t="shared" si="9"/>
        <v>0.00446457008616939</v>
      </c>
      <c r="V38" s="26"/>
      <c r="W38" s="3"/>
      <c r="X38" s="27"/>
      <c r="Y38" s="29">
        <v>0.04</v>
      </c>
      <c r="Z38" s="3">
        <v>0.21</v>
      </c>
      <c r="AA38" s="28">
        <f t="shared" si="10"/>
        <v>0.0084</v>
      </c>
      <c r="AB38" s="3">
        <v>0.015</v>
      </c>
      <c r="AC38" s="3">
        <v>0.29</v>
      </c>
      <c r="AD38" s="28">
        <f t="shared" si="11"/>
        <v>0.00435</v>
      </c>
      <c r="AE38" s="26"/>
      <c r="AF38" s="3"/>
      <c r="AG38" s="27"/>
      <c r="AH38" s="26"/>
      <c r="AI38" s="3"/>
      <c r="AJ38" s="27"/>
      <c r="AK38" s="28">
        <v>0.1</v>
      </c>
      <c r="AL38" s="28">
        <v>0.11</v>
      </c>
      <c r="AM38" s="28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0.0339145700861694</v>
      </c>
      <c r="AR38" s="30">
        <f t="shared" si="15"/>
        <v>111.515611111111</v>
      </c>
      <c r="AS38" s="1">
        <f t="shared" si="16"/>
        <v>0.12</v>
      </c>
      <c r="AT38" s="2">
        <f t="shared" si="20"/>
        <v>4.01583333333333</v>
      </c>
      <c r="AU38" s="1">
        <f t="shared" si="17"/>
        <v>12211.0698031061</v>
      </c>
      <c r="AV38" s="1">
        <f>SUM(AU27:AU38)</f>
        <v>140383.497989903</v>
      </c>
    </row>
    <row r="39" s="1" customFormat="1" spans="1:46">
      <c r="A39" s="13"/>
      <c r="B39" s="13"/>
      <c r="C39" s="16">
        <v>12</v>
      </c>
      <c r="D39" s="21">
        <v>20.4479032258064</v>
      </c>
      <c r="E39" s="20">
        <f t="shared" si="18"/>
        <v>22.3301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4" t="s">
        <v>43</v>
      </c>
      <c r="T40" s="24"/>
      <c r="U40" s="24"/>
      <c r="V40" s="24" t="s">
        <v>44</v>
      </c>
      <c r="W40" s="24"/>
      <c r="X40" s="24"/>
      <c r="Y40" s="24" t="s">
        <v>45</v>
      </c>
      <c r="Z40" s="24"/>
      <c r="AA40" s="24"/>
      <c r="AB40" s="24" t="s">
        <v>46</v>
      </c>
      <c r="AC40" s="24"/>
      <c r="AD40" s="24"/>
      <c r="AE40" s="24" t="s">
        <v>47</v>
      </c>
      <c r="AF40" s="24"/>
      <c r="AG40" s="24"/>
      <c r="AH40" s="24" t="s">
        <v>48</v>
      </c>
      <c r="AI40" s="24"/>
      <c r="AJ40" s="24"/>
      <c r="AK40" s="32" t="s">
        <v>49</v>
      </c>
      <c r="AL40" s="33"/>
      <c r="AM40" s="34"/>
      <c r="AN40" s="24" t="s">
        <v>50</v>
      </c>
      <c r="AO40" s="24"/>
      <c r="AP40" s="24"/>
      <c r="AT40" s="2"/>
    </row>
    <row r="41" s="1" customFormat="1" spans="1:47">
      <c r="A41" s="15" t="s">
        <v>8</v>
      </c>
      <c r="B41" s="15"/>
      <c r="C41" s="16" t="s">
        <v>51</v>
      </c>
      <c r="D41" s="16" t="s">
        <v>52</v>
      </c>
      <c r="E41" s="16" t="s">
        <v>53</v>
      </c>
      <c r="F41" s="16" t="s">
        <v>54</v>
      </c>
      <c r="G41" s="13" t="s">
        <v>51</v>
      </c>
      <c r="H41" s="13" t="s">
        <v>53</v>
      </c>
      <c r="I41" s="13" t="s">
        <v>55</v>
      </c>
      <c r="J41" s="13" t="s">
        <v>56</v>
      </c>
      <c r="K41" s="23" t="s">
        <v>57</v>
      </c>
      <c r="L41" s="23" t="s">
        <v>58</v>
      </c>
      <c r="M41" s="13" t="s">
        <v>59</v>
      </c>
      <c r="N41" s="23" t="s">
        <v>60</v>
      </c>
      <c r="O41" s="13" t="s">
        <v>61</v>
      </c>
      <c r="P41" s="13" t="s">
        <v>62</v>
      </c>
      <c r="Q41" s="23" t="s">
        <v>63</v>
      </c>
      <c r="R41" s="23" t="s">
        <v>64</v>
      </c>
      <c r="S41" s="4" t="s">
        <v>65</v>
      </c>
      <c r="T41" s="3" t="s">
        <v>66</v>
      </c>
      <c r="U41" s="3"/>
      <c r="V41" s="4" t="s">
        <v>65</v>
      </c>
      <c r="W41" s="3" t="s">
        <v>66</v>
      </c>
      <c r="X41" s="3"/>
      <c r="Y41" s="4" t="s">
        <v>65</v>
      </c>
      <c r="Z41" s="3" t="s">
        <v>66</v>
      </c>
      <c r="AA41" s="3"/>
      <c r="AB41" s="4" t="s">
        <v>65</v>
      </c>
      <c r="AC41" s="3" t="s">
        <v>66</v>
      </c>
      <c r="AD41" s="3"/>
      <c r="AE41" s="4" t="s">
        <v>65</v>
      </c>
      <c r="AF41" s="3" t="s">
        <v>66</v>
      </c>
      <c r="AG41" s="3"/>
      <c r="AH41" s="4" t="s">
        <v>65</v>
      </c>
      <c r="AI41" s="3" t="s">
        <v>66</v>
      </c>
      <c r="AJ41" s="3"/>
      <c r="AK41" s="4" t="s">
        <v>65</v>
      </c>
      <c r="AL41" s="3" t="s">
        <v>66</v>
      </c>
      <c r="AM41" s="3"/>
      <c r="AN41" s="35" t="s">
        <v>65</v>
      </c>
      <c r="AO41" s="35" t="s">
        <v>66</v>
      </c>
      <c r="AP41" s="35"/>
      <c r="AQ41" s="1" t="s">
        <v>67</v>
      </c>
      <c r="AR41" s="1" t="s">
        <v>68</v>
      </c>
      <c r="AS41" s="1" t="s">
        <v>36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15</v>
      </c>
      <c r="E42" s="16"/>
      <c r="F42" s="16"/>
      <c r="G42" s="13">
        <v>1</v>
      </c>
      <c r="H42" s="18">
        <f t="shared" ref="H42:H53" si="21">E43</f>
        <v>15</v>
      </c>
      <c r="I42" s="18">
        <f t="shared" ref="I42:I53" si="22">H42+273.15</f>
        <v>288.15</v>
      </c>
      <c r="J42" s="18">
        <f t="shared" ref="J42:J53" si="23">EXP(($C$16*(I42-$C$14))/($C$17*I42*$C$14))</f>
        <v>0.11145232763902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0.00859197603386667</v>
      </c>
      <c r="Q42" s="25">
        <f t="shared" ref="Q42:Q53" si="27">P42*$B$44</f>
        <v>0.00133175628524933</v>
      </c>
      <c r="R42" s="18">
        <f t="shared" ref="R42:R53" si="28">L42*$B$44</f>
        <v>0.0119491114583333</v>
      </c>
      <c r="S42" s="26">
        <f t="shared" ref="S42:S53" si="29">Q42/R42</f>
        <v>0.11145232763902</v>
      </c>
      <c r="T42" s="3">
        <v>0.01</v>
      </c>
      <c r="U42" s="27">
        <f t="shared" ref="U42:U53" si="30">S42*T42</f>
        <v>0.0011145232763902</v>
      </c>
      <c r="V42" s="26"/>
      <c r="W42" s="3"/>
      <c r="X42" s="27"/>
      <c r="Y42" s="29">
        <v>0.02</v>
      </c>
      <c r="Z42" s="3">
        <v>0.49</v>
      </c>
      <c r="AA42" s="28">
        <f t="shared" ref="AA42:AA53" si="31">Y42*Z42</f>
        <v>0.0098</v>
      </c>
      <c r="AB42" s="3"/>
      <c r="AC42" s="3"/>
      <c r="AD42" s="28"/>
      <c r="AE42" s="26"/>
      <c r="AF42" s="3"/>
      <c r="AG42" s="27"/>
      <c r="AH42" s="26"/>
      <c r="AI42" s="3"/>
      <c r="AJ42" s="27"/>
      <c r="AL42" s="28"/>
      <c r="AM42" s="28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0.0159145232763902</v>
      </c>
      <c r="AR42" s="30">
        <f t="shared" ref="AR42:AR53" si="34">$B$42/12</f>
        <v>7.70910416666667</v>
      </c>
      <c r="AS42" s="1">
        <f t="shared" ref="AS42:AS53" si="35">$B$44</f>
        <v>0.155</v>
      </c>
      <c r="AT42" s="2">
        <f>$E$5/12</f>
        <v>78.9645657549939</v>
      </c>
      <c r="AU42" s="1">
        <f t="shared" ref="AU42:AU53" si="36">AT42*10000*AS42*0.67*AR42*AQ42</f>
        <v>10060.8876675326</v>
      </c>
    </row>
    <row r="43" s="1" customFormat="1" spans="1:47">
      <c r="A43" s="13" t="s">
        <v>74</v>
      </c>
      <c r="B43" s="13">
        <v>1</v>
      </c>
      <c r="C43" s="16">
        <v>1</v>
      </c>
      <c r="D43" s="19">
        <v>19.5111290322581</v>
      </c>
      <c r="E43" s="20">
        <f t="shared" ref="E43:E54" si="37">D42</f>
        <v>15</v>
      </c>
      <c r="F43" s="16" t="s">
        <v>73</v>
      </c>
      <c r="G43" s="13">
        <v>2</v>
      </c>
      <c r="H43" s="18">
        <f t="shared" si="21"/>
        <v>19.5111290322581</v>
      </c>
      <c r="I43" s="18">
        <f t="shared" si="22"/>
        <v>292.661129032258</v>
      </c>
      <c r="J43" s="18">
        <f t="shared" si="23"/>
        <v>0.187626363088179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8">L43+O42-P42-N43</f>
        <v>0.145590107299467</v>
      </c>
      <c r="P43" s="18">
        <f t="shared" si="26"/>
        <v>0.0273165423342167</v>
      </c>
      <c r="Q43" s="25">
        <f t="shared" si="27"/>
        <v>0.00423406406180358</v>
      </c>
      <c r="R43" s="18">
        <f t="shared" si="28"/>
        <v>0.0119491114583333</v>
      </c>
      <c r="S43" s="26">
        <f t="shared" si="29"/>
        <v>0.354341331283737</v>
      </c>
      <c r="T43" s="3">
        <v>0.01</v>
      </c>
      <c r="U43" s="27">
        <f t="shared" si="30"/>
        <v>0.00354341331283737</v>
      </c>
      <c r="V43" s="26"/>
      <c r="W43" s="3"/>
      <c r="X43" s="27"/>
      <c r="Y43" s="29">
        <v>0.02</v>
      </c>
      <c r="Z43" s="3">
        <v>0.49</v>
      </c>
      <c r="AA43" s="28">
        <f t="shared" si="31"/>
        <v>0.0098</v>
      </c>
      <c r="AB43" s="3"/>
      <c r="AC43" s="3"/>
      <c r="AD43" s="28"/>
      <c r="AE43" s="26"/>
      <c r="AF43" s="3"/>
      <c r="AG43" s="27"/>
      <c r="AH43" s="26"/>
      <c r="AI43" s="3"/>
      <c r="AJ43" s="27"/>
      <c r="AK43" s="28"/>
      <c r="AL43" s="28"/>
      <c r="AM43" s="28"/>
      <c r="AN43" s="3">
        <v>0.01</v>
      </c>
      <c r="AO43" s="3">
        <v>0.5</v>
      </c>
      <c r="AP43" s="3">
        <f t="shared" si="32"/>
        <v>0.005</v>
      </c>
      <c r="AQ43" s="1">
        <f t="shared" si="33"/>
        <v>0.0183434133128374</v>
      </c>
      <c r="AR43" s="30">
        <f t="shared" si="34"/>
        <v>7.70910416666667</v>
      </c>
      <c r="AS43" s="1">
        <f t="shared" si="35"/>
        <v>0.155</v>
      </c>
      <c r="AT43" s="2">
        <f t="shared" ref="AT43:AT53" si="39">$E$5/12</f>
        <v>78.9645657549939</v>
      </c>
      <c r="AU43" s="1">
        <f t="shared" si="36"/>
        <v>11596.3901383943</v>
      </c>
    </row>
    <row r="44" s="1" customFormat="1" spans="1:47">
      <c r="A44" s="13" t="s">
        <v>36</v>
      </c>
      <c r="B44" s="13">
        <f>I5</f>
        <v>0.155</v>
      </c>
      <c r="C44" s="16">
        <v>2</v>
      </c>
      <c r="D44" s="21">
        <v>19.4747857142857</v>
      </c>
      <c r="E44" s="20">
        <f t="shared" si="37"/>
        <v>19.5111290322581</v>
      </c>
      <c r="F44" s="16" t="s">
        <v>73</v>
      </c>
      <c r="G44" s="13">
        <v>3</v>
      </c>
      <c r="H44" s="18">
        <f t="shared" si="21"/>
        <v>19.4747857142857</v>
      </c>
      <c r="I44" s="18">
        <f t="shared" si="22"/>
        <v>292.624785714286</v>
      </c>
      <c r="J44" s="18">
        <f t="shared" si="23"/>
        <v>0.186852683578732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8"/>
        <v>0.195364606631917</v>
      </c>
      <c r="P44" s="18">
        <f t="shared" si="26"/>
        <v>0.036504401025477</v>
      </c>
      <c r="Q44" s="25">
        <f t="shared" si="27"/>
        <v>0.00565818215894893</v>
      </c>
      <c r="R44" s="18">
        <f t="shared" si="28"/>
        <v>0.0119491114583333</v>
      </c>
      <c r="S44" s="26">
        <f t="shared" si="29"/>
        <v>0.473523255572522</v>
      </c>
      <c r="T44" s="3">
        <v>0.01</v>
      </c>
      <c r="U44" s="27">
        <f t="shared" si="30"/>
        <v>0.00473523255572522</v>
      </c>
      <c r="V44" s="26"/>
      <c r="W44" s="3"/>
      <c r="X44" s="27"/>
      <c r="Y44" s="29">
        <v>0.02</v>
      </c>
      <c r="Z44" s="3">
        <v>0.49</v>
      </c>
      <c r="AA44" s="28">
        <f t="shared" si="31"/>
        <v>0.0098</v>
      </c>
      <c r="AB44" s="3"/>
      <c r="AC44" s="3"/>
      <c r="AD44" s="28"/>
      <c r="AE44" s="26"/>
      <c r="AF44" s="3"/>
      <c r="AG44" s="27"/>
      <c r="AH44" s="26"/>
      <c r="AI44" s="3"/>
      <c r="AJ44" s="27"/>
      <c r="AL44" s="28"/>
      <c r="AM44" s="28"/>
      <c r="AN44" s="3">
        <v>0.01</v>
      </c>
      <c r="AO44" s="3">
        <v>0.5</v>
      </c>
      <c r="AP44" s="3">
        <f t="shared" si="32"/>
        <v>0.005</v>
      </c>
      <c r="AQ44" s="1">
        <f t="shared" si="33"/>
        <v>0.0195352325557252</v>
      </c>
      <c r="AR44" s="30">
        <f t="shared" si="34"/>
        <v>7.70910416666667</v>
      </c>
      <c r="AS44" s="1">
        <f t="shared" si="35"/>
        <v>0.155</v>
      </c>
      <c r="AT44" s="2">
        <f t="shared" si="39"/>
        <v>78.9645657549939</v>
      </c>
      <c r="AU44" s="1">
        <f t="shared" si="36"/>
        <v>12349.8377481312</v>
      </c>
    </row>
    <row r="45" s="1" customFormat="1" spans="1:47">
      <c r="A45" s="13"/>
      <c r="B45" s="13"/>
      <c r="C45" s="16">
        <v>3</v>
      </c>
      <c r="D45" s="21">
        <v>18.4552580645161</v>
      </c>
      <c r="E45" s="20">
        <f t="shared" si="37"/>
        <v>19.4747857142857</v>
      </c>
      <c r="F45" s="16" t="s">
        <v>73</v>
      </c>
      <c r="G45" s="13">
        <v>4</v>
      </c>
      <c r="H45" s="18">
        <f t="shared" si="21"/>
        <v>18.4552580645161</v>
      </c>
      <c r="I45" s="18">
        <f t="shared" si="22"/>
        <v>291.605258064516</v>
      </c>
      <c r="J45" s="18">
        <f t="shared" si="23"/>
        <v>0.166332047294889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8"/>
        <v>0.235951247273106</v>
      </c>
      <c r="P45" s="18">
        <f t="shared" si="26"/>
        <v>0.0392462540207184</v>
      </c>
      <c r="Q45" s="25">
        <f t="shared" si="27"/>
        <v>0.00608316937321135</v>
      </c>
      <c r="R45" s="18">
        <f t="shared" si="28"/>
        <v>0.0119491114583333</v>
      </c>
      <c r="S45" s="26">
        <f t="shared" si="29"/>
        <v>0.509089683732838</v>
      </c>
      <c r="T45" s="3">
        <v>0.01</v>
      </c>
      <c r="U45" s="27">
        <f t="shared" si="30"/>
        <v>0.00509089683732838</v>
      </c>
      <c r="V45" s="26"/>
      <c r="W45" s="3"/>
      <c r="X45" s="27"/>
      <c r="Y45" s="29">
        <v>0.02</v>
      </c>
      <c r="Z45" s="3">
        <v>0.49</v>
      </c>
      <c r="AA45" s="28">
        <f t="shared" si="31"/>
        <v>0.0098</v>
      </c>
      <c r="AB45" s="3"/>
      <c r="AC45" s="3"/>
      <c r="AD45" s="28"/>
      <c r="AE45" s="26"/>
      <c r="AF45" s="3"/>
      <c r="AG45" s="27"/>
      <c r="AH45" s="26"/>
      <c r="AI45" s="3"/>
      <c r="AJ45" s="27"/>
      <c r="AK45" s="28"/>
      <c r="AL45" s="28"/>
      <c r="AM45" s="28"/>
      <c r="AN45" s="3">
        <v>0.01</v>
      </c>
      <c r="AO45" s="3">
        <v>0.5</v>
      </c>
      <c r="AP45" s="3">
        <f t="shared" si="32"/>
        <v>0.005</v>
      </c>
      <c r="AQ45" s="1">
        <f t="shared" si="33"/>
        <v>0.0198908968373284</v>
      </c>
      <c r="AR45" s="30">
        <f t="shared" si="34"/>
        <v>7.70910416666667</v>
      </c>
      <c r="AS45" s="1">
        <f t="shared" si="35"/>
        <v>0.155</v>
      </c>
      <c r="AT45" s="2">
        <f t="shared" si="39"/>
        <v>78.9645657549939</v>
      </c>
      <c r="AU45" s="1">
        <f t="shared" si="36"/>
        <v>12574.6825846631</v>
      </c>
    </row>
    <row r="46" s="1" customFormat="1" spans="1:47">
      <c r="A46" s="13"/>
      <c r="B46" s="13"/>
      <c r="C46" s="16">
        <v>4</v>
      </c>
      <c r="D46" s="21">
        <v>18.9518666666667</v>
      </c>
      <c r="E46" s="20">
        <f t="shared" si="37"/>
        <v>18.4552580645161</v>
      </c>
      <c r="F46" s="16" t="s">
        <v>73</v>
      </c>
      <c r="G46" s="13">
        <v>5</v>
      </c>
      <c r="H46" s="18">
        <f t="shared" si="21"/>
        <v>18.9518666666667</v>
      </c>
      <c r="I46" s="18">
        <f t="shared" si="22"/>
        <v>292.101866666667</v>
      </c>
      <c r="J46" s="18">
        <f t="shared" si="23"/>
        <v>0.176047465210837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0.186869743589769</v>
      </c>
      <c r="O46" s="18">
        <f t="shared" si="38"/>
        <v>0.086926291329286</v>
      </c>
      <c r="P46" s="18">
        <f t="shared" si="26"/>
        <v>0.0153031532486996</v>
      </c>
      <c r="Q46" s="25">
        <f t="shared" si="27"/>
        <v>0.00237198875354843</v>
      </c>
      <c r="R46" s="18">
        <f t="shared" si="28"/>
        <v>0.0119491114583333</v>
      </c>
      <c r="S46" s="26">
        <f t="shared" si="29"/>
        <v>0.198507542742369</v>
      </c>
      <c r="T46" s="3">
        <v>0.01</v>
      </c>
      <c r="U46" s="27">
        <f t="shared" si="30"/>
        <v>0.00198507542742369</v>
      </c>
      <c r="V46" s="26"/>
      <c r="W46" s="3"/>
      <c r="X46" s="27"/>
      <c r="Y46" s="29">
        <v>0.04</v>
      </c>
      <c r="Z46" s="3">
        <v>0.49</v>
      </c>
      <c r="AA46" s="28">
        <f t="shared" si="31"/>
        <v>0.0196</v>
      </c>
      <c r="AB46" s="3"/>
      <c r="AC46" s="3"/>
      <c r="AD46" s="28"/>
      <c r="AE46" s="26"/>
      <c r="AF46" s="3"/>
      <c r="AG46" s="27"/>
      <c r="AH46" s="26"/>
      <c r="AI46" s="3"/>
      <c r="AJ46" s="27"/>
      <c r="AL46" s="28"/>
      <c r="AM46" s="28"/>
      <c r="AN46" s="3">
        <v>0.015</v>
      </c>
      <c r="AO46" s="3">
        <v>0.5</v>
      </c>
      <c r="AP46" s="3">
        <f t="shared" si="32"/>
        <v>0.0075</v>
      </c>
      <c r="AQ46" s="1">
        <f t="shared" si="33"/>
        <v>0.0290850754274237</v>
      </c>
      <c r="AR46" s="30">
        <f t="shared" si="34"/>
        <v>7.70910416666667</v>
      </c>
      <c r="AS46" s="1">
        <f t="shared" si="35"/>
        <v>0.155</v>
      </c>
      <c r="AT46" s="2">
        <f t="shared" si="39"/>
        <v>78.9645657549939</v>
      </c>
      <c r="AU46" s="1">
        <f t="shared" si="36"/>
        <v>18387.0840235056</v>
      </c>
    </row>
    <row r="47" s="1" customFormat="1" spans="1:47">
      <c r="A47" s="13"/>
      <c r="B47" s="13"/>
      <c r="C47" s="16">
        <v>5</v>
      </c>
      <c r="D47" s="21">
        <v>19.8683870967742</v>
      </c>
      <c r="E47" s="20">
        <f t="shared" si="37"/>
        <v>18.9518666666667</v>
      </c>
      <c r="F47" s="16" t="s">
        <v>75</v>
      </c>
      <c r="G47" s="13">
        <v>6</v>
      </c>
      <c r="H47" s="18">
        <f t="shared" si="21"/>
        <v>19.8683870967742</v>
      </c>
      <c r="I47" s="18">
        <f t="shared" si="22"/>
        <v>293.018387096774</v>
      </c>
      <c r="J47" s="18">
        <f t="shared" si="23"/>
        <v>0.195393658544138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8"/>
        <v>0.148714179747253</v>
      </c>
      <c r="P47" s="18">
        <f t="shared" si="26"/>
        <v>0.0290578076582063</v>
      </c>
      <c r="Q47" s="25">
        <f t="shared" si="27"/>
        <v>0.00450396018702198</v>
      </c>
      <c r="R47" s="18">
        <f t="shared" si="28"/>
        <v>0.0119491114583333</v>
      </c>
      <c r="S47" s="26">
        <f t="shared" si="29"/>
        <v>0.376928460557702</v>
      </c>
      <c r="T47" s="3">
        <v>0.01</v>
      </c>
      <c r="U47" s="27">
        <f t="shared" si="30"/>
        <v>0.00376928460557702</v>
      </c>
      <c r="V47" s="26"/>
      <c r="W47" s="3"/>
      <c r="X47" s="27"/>
      <c r="Y47" s="29">
        <v>0.04</v>
      </c>
      <c r="Z47" s="3">
        <v>0.49</v>
      </c>
      <c r="AA47" s="28">
        <f t="shared" si="31"/>
        <v>0.0196</v>
      </c>
      <c r="AB47" s="3"/>
      <c r="AC47" s="3"/>
      <c r="AD47" s="28"/>
      <c r="AE47" s="26"/>
      <c r="AF47" s="3"/>
      <c r="AG47" s="27"/>
      <c r="AH47" s="26"/>
      <c r="AI47" s="3"/>
      <c r="AJ47" s="27"/>
      <c r="AK47" s="28"/>
      <c r="AL47" s="28"/>
      <c r="AM47" s="28"/>
      <c r="AN47" s="3">
        <v>0.015</v>
      </c>
      <c r="AO47" s="3">
        <v>0.5</v>
      </c>
      <c r="AP47" s="3">
        <f t="shared" si="32"/>
        <v>0.0075</v>
      </c>
      <c r="AQ47" s="1">
        <f t="shared" si="33"/>
        <v>0.030869284605577</v>
      </c>
      <c r="AR47" s="30">
        <f t="shared" si="34"/>
        <v>7.70910416666667</v>
      </c>
      <c r="AS47" s="1">
        <f t="shared" si="35"/>
        <v>0.155</v>
      </c>
      <c r="AT47" s="2">
        <f t="shared" si="39"/>
        <v>78.9645657549939</v>
      </c>
      <c r="AU47" s="1">
        <f t="shared" si="36"/>
        <v>19515.0303530957</v>
      </c>
    </row>
    <row r="48" s="1" customFormat="1" spans="1:47">
      <c r="A48" s="13"/>
      <c r="B48" s="13"/>
      <c r="C48" s="16">
        <v>6</v>
      </c>
      <c r="D48" s="21">
        <v>22.7809333333333</v>
      </c>
      <c r="E48" s="20">
        <f t="shared" si="37"/>
        <v>19.8683870967742</v>
      </c>
      <c r="F48" s="16" t="s">
        <v>73</v>
      </c>
      <c r="G48" s="13">
        <v>7</v>
      </c>
      <c r="H48" s="18">
        <f t="shared" si="21"/>
        <v>22.7809333333333</v>
      </c>
      <c r="I48" s="18">
        <f t="shared" si="22"/>
        <v>295.930933333333</v>
      </c>
      <c r="J48" s="18">
        <f t="shared" si="23"/>
        <v>0.270983559803382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8"/>
        <v>0.196747413755713</v>
      </c>
      <c r="P48" s="18">
        <f t="shared" si="26"/>
        <v>0.0533153145616321</v>
      </c>
      <c r="Q48" s="25">
        <f t="shared" si="27"/>
        <v>0.00826387375705298</v>
      </c>
      <c r="R48" s="18">
        <f t="shared" si="28"/>
        <v>0.0119491114583333</v>
      </c>
      <c r="S48" s="26">
        <f t="shared" si="29"/>
        <v>0.69158897595601</v>
      </c>
      <c r="T48" s="3">
        <v>0.01</v>
      </c>
      <c r="U48" s="27">
        <f t="shared" si="30"/>
        <v>0.0069158897595601</v>
      </c>
      <c r="V48" s="26"/>
      <c r="W48" s="3"/>
      <c r="X48" s="27"/>
      <c r="Y48" s="29">
        <v>0.04</v>
      </c>
      <c r="Z48" s="3">
        <v>0.49</v>
      </c>
      <c r="AA48" s="28">
        <f t="shared" si="31"/>
        <v>0.0196</v>
      </c>
      <c r="AB48" s="3"/>
      <c r="AC48" s="3"/>
      <c r="AD48" s="28"/>
      <c r="AE48" s="26"/>
      <c r="AF48" s="3"/>
      <c r="AG48" s="27"/>
      <c r="AH48" s="26"/>
      <c r="AI48" s="3"/>
      <c r="AJ48" s="27"/>
      <c r="AL48" s="28"/>
      <c r="AM48" s="28"/>
      <c r="AN48" s="3">
        <v>0.015</v>
      </c>
      <c r="AO48" s="3">
        <v>0.5</v>
      </c>
      <c r="AP48" s="3">
        <f t="shared" si="32"/>
        <v>0.0075</v>
      </c>
      <c r="AQ48" s="1">
        <f t="shared" si="33"/>
        <v>0.0340158897595601</v>
      </c>
      <c r="AR48" s="30">
        <f t="shared" si="34"/>
        <v>7.70910416666667</v>
      </c>
      <c r="AS48" s="1">
        <f t="shared" si="35"/>
        <v>0.155</v>
      </c>
      <c r="AT48" s="2">
        <f t="shared" si="39"/>
        <v>78.9645657549939</v>
      </c>
      <c r="AU48" s="1">
        <f t="shared" si="36"/>
        <v>21504.2599667322</v>
      </c>
    </row>
    <row r="49" s="1" customFormat="1" spans="1:47">
      <c r="A49" s="13"/>
      <c r="B49" s="13"/>
      <c r="C49" s="16">
        <v>7</v>
      </c>
      <c r="D49" s="21">
        <v>25.4052258064516</v>
      </c>
      <c r="E49" s="20">
        <f t="shared" si="37"/>
        <v>22.7809333333333</v>
      </c>
      <c r="F49" s="16" t="s">
        <v>73</v>
      </c>
      <c r="G49" s="13">
        <v>8</v>
      </c>
      <c r="H49" s="18">
        <f t="shared" si="21"/>
        <v>25.4052258064516</v>
      </c>
      <c r="I49" s="18">
        <f t="shared" si="22"/>
        <v>298.555225806452</v>
      </c>
      <c r="J49" s="18">
        <f t="shared" si="23"/>
        <v>0.361863809013494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8"/>
        <v>0.220523140860748</v>
      </c>
      <c r="P49" s="18">
        <f t="shared" si="26"/>
        <v>0.0797993437274895</v>
      </c>
      <c r="Q49" s="25">
        <f t="shared" si="27"/>
        <v>0.0123688982777609</v>
      </c>
      <c r="R49" s="18">
        <f t="shared" si="28"/>
        <v>0.0119491114583333</v>
      </c>
      <c r="S49" s="26">
        <f t="shared" si="29"/>
        <v>1.03513121631607</v>
      </c>
      <c r="T49" s="3">
        <v>0.01</v>
      </c>
      <c r="U49" s="27">
        <f t="shared" si="30"/>
        <v>0.0103513121631607</v>
      </c>
      <c r="V49" s="26"/>
      <c r="W49" s="3"/>
      <c r="X49" s="27"/>
      <c r="Y49" s="29">
        <v>0.04</v>
      </c>
      <c r="Z49" s="3">
        <v>0.49</v>
      </c>
      <c r="AA49" s="28">
        <f t="shared" si="31"/>
        <v>0.0196</v>
      </c>
      <c r="AB49" s="3"/>
      <c r="AC49" s="3"/>
      <c r="AD49" s="28"/>
      <c r="AE49" s="26"/>
      <c r="AF49" s="3"/>
      <c r="AG49" s="27"/>
      <c r="AH49" s="26"/>
      <c r="AI49" s="3"/>
      <c r="AJ49" s="27"/>
      <c r="AK49" s="28"/>
      <c r="AL49" s="28"/>
      <c r="AM49" s="28"/>
      <c r="AN49" s="3">
        <v>0.015</v>
      </c>
      <c r="AO49" s="3">
        <v>0.5</v>
      </c>
      <c r="AP49" s="3">
        <f t="shared" si="32"/>
        <v>0.0075</v>
      </c>
      <c r="AQ49" s="1">
        <f t="shared" si="33"/>
        <v>0.0374513121631607</v>
      </c>
      <c r="AR49" s="30">
        <f t="shared" si="34"/>
        <v>7.70910416666667</v>
      </c>
      <c r="AS49" s="1">
        <f t="shared" si="35"/>
        <v>0.155</v>
      </c>
      <c r="AT49" s="2">
        <f t="shared" si="39"/>
        <v>78.9645657549939</v>
      </c>
      <c r="AU49" s="1">
        <f t="shared" si="36"/>
        <v>23676.0748739639</v>
      </c>
    </row>
    <row r="50" s="1" customFormat="1" spans="1:47">
      <c r="A50" s="13"/>
      <c r="B50" s="13"/>
      <c r="C50" s="16">
        <v>8</v>
      </c>
      <c r="D50" s="21">
        <v>26.0161290322581</v>
      </c>
      <c r="E50" s="20">
        <f t="shared" si="37"/>
        <v>25.4052258064516</v>
      </c>
      <c r="F50" s="16" t="s">
        <v>73</v>
      </c>
      <c r="G50" s="13">
        <v>9</v>
      </c>
      <c r="H50" s="18">
        <f t="shared" si="21"/>
        <v>26.0161290322581</v>
      </c>
      <c r="I50" s="18">
        <f t="shared" si="22"/>
        <v>299.166129032258</v>
      </c>
      <c r="J50" s="18">
        <f t="shared" si="23"/>
        <v>0.386783217084049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8"/>
        <v>0.217814838799925</v>
      </c>
      <c r="P50" s="18">
        <f t="shared" si="26"/>
        <v>0.0842471240796786</v>
      </c>
      <c r="Q50" s="25">
        <f t="shared" si="27"/>
        <v>0.0130583042323502</v>
      </c>
      <c r="R50" s="18">
        <f t="shared" si="28"/>
        <v>0.0119491114583333</v>
      </c>
      <c r="S50" s="26">
        <f t="shared" si="29"/>
        <v>1.09282638109826</v>
      </c>
      <c r="T50" s="3">
        <v>0.01</v>
      </c>
      <c r="U50" s="27">
        <f t="shared" si="30"/>
        <v>0.0109282638109826</v>
      </c>
      <c r="V50" s="26"/>
      <c r="W50" s="3"/>
      <c r="X50" s="27"/>
      <c r="Y50" s="29">
        <v>0.04</v>
      </c>
      <c r="Z50" s="3">
        <v>0.49</v>
      </c>
      <c r="AA50" s="28">
        <f t="shared" si="31"/>
        <v>0.0196</v>
      </c>
      <c r="AB50" s="3"/>
      <c r="AC50" s="3"/>
      <c r="AD50" s="28"/>
      <c r="AE50" s="26"/>
      <c r="AF50" s="3"/>
      <c r="AG50" s="27"/>
      <c r="AH50" s="26"/>
      <c r="AI50" s="3"/>
      <c r="AJ50" s="27"/>
      <c r="AL50" s="28"/>
      <c r="AM50" s="28"/>
      <c r="AN50" s="3">
        <v>0.015</v>
      </c>
      <c r="AO50" s="3">
        <v>0.5</v>
      </c>
      <c r="AP50" s="3">
        <f t="shared" si="32"/>
        <v>0.0075</v>
      </c>
      <c r="AQ50" s="1">
        <f t="shared" si="33"/>
        <v>0.0380282638109826</v>
      </c>
      <c r="AR50" s="30">
        <f t="shared" si="34"/>
        <v>7.70910416666667</v>
      </c>
      <c r="AS50" s="1">
        <f t="shared" si="35"/>
        <v>0.155</v>
      </c>
      <c r="AT50" s="2">
        <f t="shared" si="39"/>
        <v>78.9645657549939</v>
      </c>
      <c r="AU50" s="1">
        <f t="shared" si="36"/>
        <v>24040.8137742454</v>
      </c>
    </row>
    <row r="51" s="1" customFormat="1" spans="1:47">
      <c r="A51" s="13"/>
      <c r="B51" s="13"/>
      <c r="C51" s="16">
        <v>9</v>
      </c>
      <c r="D51" s="21">
        <v>25.7507333333333</v>
      </c>
      <c r="E51" s="20">
        <f t="shared" si="37"/>
        <v>26.0161290322581</v>
      </c>
      <c r="F51" s="16" t="s">
        <v>73</v>
      </c>
      <c r="G51" s="13">
        <v>10</v>
      </c>
      <c r="H51" s="18">
        <f t="shared" si="21"/>
        <v>25.7507333333333</v>
      </c>
      <c r="I51" s="18">
        <f t="shared" si="22"/>
        <v>298.900733333333</v>
      </c>
      <c r="J51" s="18">
        <f t="shared" si="23"/>
        <v>0.375765850027023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8"/>
        <v>0.210658756386913</v>
      </c>
      <c r="P51" s="18">
        <f t="shared" si="26"/>
        <v>0.079158366659364</v>
      </c>
      <c r="Q51" s="25">
        <f t="shared" si="27"/>
        <v>0.0122695468322014</v>
      </c>
      <c r="R51" s="18">
        <f t="shared" si="28"/>
        <v>0.0119491114583333</v>
      </c>
      <c r="S51" s="26">
        <f t="shared" si="29"/>
        <v>1.02681666958966</v>
      </c>
      <c r="T51" s="3">
        <v>0.01</v>
      </c>
      <c r="U51" s="27">
        <f t="shared" si="30"/>
        <v>0.0102681666958966</v>
      </c>
      <c r="V51" s="26"/>
      <c r="W51" s="3"/>
      <c r="X51" s="27"/>
      <c r="Y51" s="29">
        <v>0.04</v>
      </c>
      <c r="Z51" s="3">
        <v>0.49</v>
      </c>
      <c r="AA51" s="28">
        <f t="shared" si="31"/>
        <v>0.0196</v>
      </c>
      <c r="AB51" s="3"/>
      <c r="AC51" s="3"/>
      <c r="AD51" s="28"/>
      <c r="AE51" s="26"/>
      <c r="AF51" s="3"/>
      <c r="AG51" s="27"/>
      <c r="AH51" s="26"/>
      <c r="AI51" s="3"/>
      <c r="AJ51" s="27"/>
      <c r="AK51" s="28"/>
      <c r="AL51" s="28"/>
      <c r="AM51" s="28"/>
      <c r="AN51" s="3">
        <v>0.015</v>
      </c>
      <c r="AO51" s="3">
        <v>0.5</v>
      </c>
      <c r="AP51" s="3">
        <f t="shared" si="32"/>
        <v>0.0075</v>
      </c>
      <c r="AQ51" s="1">
        <f t="shared" si="33"/>
        <v>0.0373681666958966</v>
      </c>
      <c r="AR51" s="30">
        <f t="shared" si="34"/>
        <v>7.70910416666667</v>
      </c>
      <c r="AS51" s="1">
        <f t="shared" si="35"/>
        <v>0.155</v>
      </c>
      <c r="AT51" s="2">
        <f t="shared" si="39"/>
        <v>78.9645657549939</v>
      </c>
      <c r="AU51" s="1">
        <f t="shared" si="36"/>
        <v>23623.5117408005</v>
      </c>
    </row>
    <row r="52" s="1" customFormat="1" spans="1:47">
      <c r="A52" s="13"/>
      <c r="B52" s="13"/>
      <c r="C52" s="16">
        <v>10</v>
      </c>
      <c r="D52" s="21">
        <v>24.4302258064516</v>
      </c>
      <c r="E52" s="20">
        <f t="shared" si="37"/>
        <v>25.7507333333333</v>
      </c>
      <c r="F52" s="16" t="s">
        <v>73</v>
      </c>
      <c r="G52" s="13">
        <v>11</v>
      </c>
      <c r="H52" s="18">
        <f t="shared" si="21"/>
        <v>24.4302258064516</v>
      </c>
      <c r="I52" s="18">
        <f t="shared" si="22"/>
        <v>297.580225806452</v>
      </c>
      <c r="J52" s="18">
        <f t="shared" si="23"/>
        <v>0.325191329022602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0.124925370241172</v>
      </c>
      <c r="O52" s="18">
        <f t="shared" si="38"/>
        <v>0.0836660611530442</v>
      </c>
      <c r="P52" s="18">
        <f t="shared" si="26"/>
        <v>0.0272074776204447</v>
      </c>
      <c r="Q52" s="25">
        <f t="shared" si="27"/>
        <v>0.00421715903116893</v>
      </c>
      <c r="R52" s="18">
        <f t="shared" si="28"/>
        <v>0.0119491114583333</v>
      </c>
      <c r="S52" s="26">
        <f t="shared" si="29"/>
        <v>0.352926579174879</v>
      </c>
      <c r="T52" s="3">
        <v>0.01</v>
      </c>
      <c r="U52" s="27">
        <f t="shared" si="30"/>
        <v>0.00352926579174879</v>
      </c>
      <c r="V52" s="26"/>
      <c r="W52" s="3"/>
      <c r="X52" s="27"/>
      <c r="Y52" s="29">
        <v>0.04</v>
      </c>
      <c r="Z52" s="3">
        <v>0.49</v>
      </c>
      <c r="AA52" s="28">
        <f t="shared" si="31"/>
        <v>0.0196</v>
      </c>
      <c r="AB52" s="3"/>
      <c r="AC52" s="3"/>
      <c r="AD52" s="28"/>
      <c r="AE52" s="26"/>
      <c r="AF52" s="3"/>
      <c r="AG52" s="27"/>
      <c r="AH52" s="26"/>
      <c r="AI52" s="3"/>
      <c r="AJ52" s="27"/>
      <c r="AL52" s="28"/>
      <c r="AM52" s="28"/>
      <c r="AN52" s="3">
        <v>0.015</v>
      </c>
      <c r="AO52" s="3">
        <v>0.5</v>
      </c>
      <c r="AP52" s="3">
        <f t="shared" si="32"/>
        <v>0.0075</v>
      </c>
      <c r="AQ52" s="1">
        <f t="shared" si="33"/>
        <v>0.0306292657917488</v>
      </c>
      <c r="AR52" s="30">
        <f t="shared" si="34"/>
        <v>7.70910416666667</v>
      </c>
      <c r="AS52" s="1">
        <f t="shared" si="35"/>
        <v>0.155</v>
      </c>
      <c r="AT52" s="2">
        <f t="shared" si="39"/>
        <v>78.9645657549939</v>
      </c>
      <c r="AU52" s="1">
        <f t="shared" si="36"/>
        <v>19363.2945906049</v>
      </c>
    </row>
    <row r="53" s="1" customFormat="1" spans="1:48">
      <c r="A53" s="13"/>
      <c r="B53" s="13"/>
      <c r="C53" s="16">
        <v>11</v>
      </c>
      <c r="D53" s="21">
        <v>22.3301</v>
      </c>
      <c r="E53" s="20">
        <f t="shared" si="37"/>
        <v>24.4302258064516</v>
      </c>
      <c r="F53" s="16" t="s">
        <v>75</v>
      </c>
      <c r="G53" s="13">
        <v>12</v>
      </c>
      <c r="H53" s="18">
        <f t="shared" si="21"/>
        <v>22.3301</v>
      </c>
      <c r="I53" s="18">
        <f t="shared" si="22"/>
        <v>295.4801</v>
      </c>
      <c r="J53" s="18">
        <f t="shared" si="23"/>
        <v>0.257715705321597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8"/>
        <v>0.133549625199266</v>
      </c>
      <c r="P53" s="18">
        <f t="shared" si="26"/>
        <v>0.0344178358536638</v>
      </c>
      <c r="Q53" s="25">
        <f t="shared" si="27"/>
        <v>0.00533476455731789</v>
      </c>
      <c r="R53" s="18">
        <f t="shared" si="28"/>
        <v>0.0119491114583333</v>
      </c>
      <c r="S53" s="26">
        <f t="shared" si="29"/>
        <v>0.446457008616939</v>
      </c>
      <c r="T53" s="3">
        <v>0.01</v>
      </c>
      <c r="U53" s="27">
        <f t="shared" si="30"/>
        <v>0.00446457008616939</v>
      </c>
      <c r="V53" s="26"/>
      <c r="W53" s="3"/>
      <c r="X53" s="27"/>
      <c r="Y53" s="29">
        <v>0.04</v>
      </c>
      <c r="Z53" s="3">
        <v>0.49</v>
      </c>
      <c r="AA53" s="28">
        <f t="shared" si="31"/>
        <v>0.0196</v>
      </c>
      <c r="AB53" s="3"/>
      <c r="AC53" s="3"/>
      <c r="AD53" s="28"/>
      <c r="AE53" s="26"/>
      <c r="AF53" s="3"/>
      <c r="AG53" s="27"/>
      <c r="AH53" s="26"/>
      <c r="AI53" s="3"/>
      <c r="AJ53" s="27"/>
      <c r="AK53" s="28"/>
      <c r="AL53" s="28"/>
      <c r="AM53" s="28"/>
      <c r="AN53" s="3">
        <v>0.015</v>
      </c>
      <c r="AO53" s="3">
        <v>0.5</v>
      </c>
      <c r="AP53" s="3">
        <f t="shared" si="32"/>
        <v>0.0075</v>
      </c>
      <c r="AQ53" s="1">
        <f t="shared" si="33"/>
        <v>0.0315645700861694</v>
      </c>
      <c r="AR53" s="30">
        <f t="shared" si="34"/>
        <v>7.70910416666667</v>
      </c>
      <c r="AS53" s="1">
        <f t="shared" si="35"/>
        <v>0.155</v>
      </c>
      <c r="AT53" s="2">
        <f t="shared" si="39"/>
        <v>78.9645657549939</v>
      </c>
      <c r="AU53" s="1">
        <f t="shared" si="36"/>
        <v>19954.5778654918</v>
      </c>
      <c r="AV53" s="1">
        <f>SUM(AU42:AU53)</f>
        <v>216646.445327161</v>
      </c>
    </row>
    <row r="54" s="1" customFormat="1" spans="1:46">
      <c r="A54" s="13"/>
      <c r="B54" s="13"/>
      <c r="C54" s="16">
        <v>12</v>
      </c>
      <c r="D54" s="21">
        <v>20.4479032258064</v>
      </c>
      <c r="E54" s="20">
        <f t="shared" si="37"/>
        <v>22.3301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9">
      <c r="S56" s="24" t="s">
        <v>43</v>
      </c>
      <c r="T56" s="24"/>
      <c r="U56" s="24"/>
      <c r="V56" s="24" t="s">
        <v>44</v>
      </c>
      <c r="W56" s="24" t="s">
        <v>45</v>
      </c>
      <c r="X56" s="24" t="s">
        <v>46</v>
      </c>
      <c r="Y56" s="24" t="s">
        <v>47</v>
      </c>
      <c r="Z56" s="24" t="s">
        <v>48</v>
      </c>
      <c r="AA56" s="24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</row>
    <row r="57" s="1" customFormat="1" spans="1:79">
      <c r="A57" s="15" t="s">
        <v>11</v>
      </c>
      <c r="B57" s="15"/>
      <c r="C57" s="16" t="s">
        <v>51</v>
      </c>
      <c r="D57" s="16" t="s">
        <v>52</v>
      </c>
      <c r="E57" s="16" t="s">
        <v>53</v>
      </c>
      <c r="F57" s="16" t="s">
        <v>54</v>
      </c>
      <c r="G57" s="13" t="s">
        <v>51</v>
      </c>
      <c r="H57" s="13" t="s">
        <v>53</v>
      </c>
      <c r="I57" s="13" t="s">
        <v>55</v>
      </c>
      <c r="J57" s="13" t="s">
        <v>56</v>
      </c>
      <c r="K57" s="23" t="s">
        <v>57</v>
      </c>
      <c r="L57" s="23" t="s">
        <v>58</v>
      </c>
      <c r="M57" s="13" t="s">
        <v>59</v>
      </c>
      <c r="N57" s="23" t="s">
        <v>60</v>
      </c>
      <c r="O57" s="13" t="s">
        <v>61</v>
      </c>
      <c r="P57" s="13" t="s">
        <v>62</v>
      </c>
      <c r="Q57" s="23" t="s">
        <v>63</v>
      </c>
      <c r="R57" s="23" t="s">
        <v>64</v>
      </c>
      <c r="S57" s="4" t="s">
        <v>65</v>
      </c>
      <c r="T57" s="3" t="s">
        <v>66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</row>
    <row r="58" s="1" customFormat="1" spans="1:79">
      <c r="A58" s="13" t="s">
        <v>71</v>
      </c>
      <c r="B58" s="13">
        <f>F7</f>
        <v>122.786</v>
      </c>
      <c r="C58" s="16" t="s">
        <v>72</v>
      </c>
      <c r="D58" s="17">
        <v>15</v>
      </c>
      <c r="E58" s="16"/>
      <c r="F58" s="16"/>
      <c r="G58" s="13">
        <v>1</v>
      </c>
      <c r="H58" s="18">
        <f t="shared" ref="H58:H69" si="40">E59</f>
        <v>15</v>
      </c>
      <c r="I58" s="18">
        <f t="shared" ref="I58:I69" si="41">H58+273.15</f>
        <v>288.15</v>
      </c>
      <c r="J58" s="18">
        <f t="shared" ref="J58:J69" si="42">EXP(($C$16*(I58-$C$14))/($C$17*I58*$C$14))</f>
        <v>0.11145232763902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73</v>
      </c>
      <c r="N58" s="13"/>
      <c r="O58" s="18">
        <f>L58</f>
        <v>2.762685</v>
      </c>
      <c r="P58" s="18">
        <f t="shared" ref="P58:P69" si="45">O58*J58</f>
        <v>0.307907673783406</v>
      </c>
      <c r="Q58" s="25">
        <f t="shared" ref="Q58:Q69" si="46">P58*$B$60</f>
        <v>0.0892932253971877</v>
      </c>
      <c r="R58" s="18">
        <f t="shared" ref="R58:R69" si="47">L58*$B$60</f>
        <v>0.80117865</v>
      </c>
      <c r="S58" s="26">
        <f t="shared" ref="S58:S69" si="48">Q58/R58</f>
        <v>0.11145232763902</v>
      </c>
      <c r="T58" s="3">
        <v>0.27</v>
      </c>
      <c r="U58" s="27">
        <f t="shared" ref="U58:U69" si="49">S58*T58</f>
        <v>0.0300921284625354</v>
      </c>
      <c r="V58" s="3">
        <v>220.1</v>
      </c>
      <c r="W58" s="28">
        <v>12.1</v>
      </c>
      <c r="X58" s="28">
        <v>4.5</v>
      </c>
      <c r="Y58" s="28">
        <v>1.5</v>
      </c>
      <c r="Z58" s="28">
        <v>6.8</v>
      </c>
      <c r="AA58" s="3">
        <v>30.2</v>
      </c>
      <c r="AB58" s="2">
        <f t="shared" ref="AB58:AB69" si="50">U58*0.67*AD58+(V58+W58+X58+Y58+Z58+AA58)/1000</f>
        <v>0.281046900560271</v>
      </c>
      <c r="AC58" s="30">
        <f t="shared" ref="AC58:AC69" si="51">$B$58/12</f>
        <v>10.2321666666667</v>
      </c>
      <c r="AD58" s="1">
        <f t="shared" ref="AD58:AD69" si="52">$B$60</f>
        <v>0.29</v>
      </c>
      <c r="AE58" s="31">
        <f>$E$7/12</f>
        <v>336.924731729753</v>
      </c>
      <c r="AF58" s="1">
        <f t="shared" ref="AF58:AF69" si="53">AE58*10000*AC58*AB58</f>
        <v>9689007.60854747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</row>
    <row r="59" s="1" customFormat="1" spans="1:79">
      <c r="A59" s="13" t="s">
        <v>74</v>
      </c>
      <c r="B59" s="13">
        <v>27</v>
      </c>
      <c r="C59" s="16">
        <v>1</v>
      </c>
      <c r="D59" s="19">
        <v>19.5111290322581</v>
      </c>
      <c r="E59" s="20">
        <f t="shared" ref="E59:E70" si="54">D58</f>
        <v>15</v>
      </c>
      <c r="F59" s="16" t="s">
        <v>73</v>
      </c>
      <c r="G59" s="13">
        <v>2</v>
      </c>
      <c r="H59" s="18">
        <f t="shared" si="40"/>
        <v>19.5111290322581</v>
      </c>
      <c r="I59" s="18">
        <f t="shared" si="41"/>
        <v>292.661129032258</v>
      </c>
      <c r="J59" s="18">
        <f t="shared" si="42"/>
        <v>0.187626363088179</v>
      </c>
      <c r="K59" s="18">
        <f t="shared" si="43"/>
        <v>10.2321666666667</v>
      </c>
      <c r="L59" s="18">
        <f t="shared" si="44"/>
        <v>2.762685</v>
      </c>
      <c r="M59" s="13" t="s">
        <v>73</v>
      </c>
      <c r="N59" s="13"/>
      <c r="O59" s="18">
        <f t="shared" ref="O59:O69" si="55">L59+O58-P58-N59</f>
        <v>5.21746232621659</v>
      </c>
      <c r="P59" s="18">
        <f t="shared" si="45"/>
        <v>0.978933480817609</v>
      </c>
      <c r="Q59" s="25">
        <f t="shared" si="46"/>
        <v>0.283890709437107</v>
      </c>
      <c r="R59" s="18">
        <f t="shared" si="47"/>
        <v>0.80117865</v>
      </c>
      <c r="S59" s="26">
        <f t="shared" si="48"/>
        <v>0.354341331283737</v>
      </c>
      <c r="T59" s="3">
        <v>0.27</v>
      </c>
      <c r="U59" s="27">
        <f t="shared" si="49"/>
        <v>0.0956721594466089</v>
      </c>
      <c r="V59" s="3">
        <v>220.1</v>
      </c>
      <c r="W59" s="28">
        <v>12.1</v>
      </c>
      <c r="X59" s="28">
        <v>4.5</v>
      </c>
      <c r="Y59" s="28">
        <v>1.5</v>
      </c>
      <c r="Z59" s="28">
        <v>6.8</v>
      </c>
      <c r="AA59" s="3">
        <v>30.2</v>
      </c>
      <c r="AB59" s="2">
        <f t="shared" si="50"/>
        <v>0.293789100580476</v>
      </c>
      <c r="AC59" s="30">
        <f t="shared" si="51"/>
        <v>10.2321666666667</v>
      </c>
      <c r="AD59" s="1">
        <f t="shared" si="52"/>
        <v>0.29</v>
      </c>
      <c r="AE59" s="31">
        <f t="shared" ref="AE59:AE69" si="56">$E$7/12</f>
        <v>336.924731729753</v>
      </c>
      <c r="AF59" s="1">
        <f t="shared" si="53"/>
        <v>10128291.1327539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</row>
    <row r="60" s="1" customFormat="1" spans="1:79">
      <c r="A60" s="13" t="s">
        <v>36</v>
      </c>
      <c r="B60" s="13">
        <f>H7</f>
        <v>0.29</v>
      </c>
      <c r="C60" s="16">
        <v>2</v>
      </c>
      <c r="D60" s="21">
        <v>19.4747857142857</v>
      </c>
      <c r="E60" s="20">
        <f t="shared" si="54"/>
        <v>19.5111290322581</v>
      </c>
      <c r="F60" s="16" t="s">
        <v>73</v>
      </c>
      <c r="G60" s="13">
        <v>3</v>
      </c>
      <c r="H60" s="18">
        <f t="shared" si="40"/>
        <v>19.4747857142857</v>
      </c>
      <c r="I60" s="18">
        <f t="shared" si="41"/>
        <v>292.624785714286</v>
      </c>
      <c r="J60" s="18">
        <f t="shared" si="42"/>
        <v>0.186852683578732</v>
      </c>
      <c r="K60" s="18">
        <f t="shared" si="43"/>
        <v>10.2321666666667</v>
      </c>
      <c r="L60" s="18">
        <f t="shared" si="44"/>
        <v>2.762685</v>
      </c>
      <c r="M60" s="13" t="s">
        <v>73</v>
      </c>
      <c r="N60" s="13"/>
      <c r="O60" s="18">
        <f t="shared" si="55"/>
        <v>7.00121384539898</v>
      </c>
      <c r="P60" s="18">
        <f t="shared" si="45"/>
        <v>1.30819559532137</v>
      </c>
      <c r="Q60" s="25">
        <f t="shared" si="46"/>
        <v>0.379376722643198</v>
      </c>
      <c r="R60" s="18">
        <f t="shared" si="47"/>
        <v>0.80117865</v>
      </c>
      <c r="S60" s="26">
        <f t="shared" si="48"/>
        <v>0.473523255572522</v>
      </c>
      <c r="T60" s="3">
        <v>0.27</v>
      </c>
      <c r="U60" s="27">
        <f t="shared" si="49"/>
        <v>0.127851279004581</v>
      </c>
      <c r="V60" s="3">
        <v>220.1</v>
      </c>
      <c r="W60" s="28">
        <v>12.1</v>
      </c>
      <c r="X60" s="28">
        <v>4.5</v>
      </c>
      <c r="Y60" s="28">
        <v>1.5</v>
      </c>
      <c r="Z60" s="28">
        <v>6.8</v>
      </c>
      <c r="AA60" s="3">
        <v>30.2</v>
      </c>
      <c r="AB60" s="2">
        <f t="shared" si="50"/>
        <v>0.30004150351059</v>
      </c>
      <c r="AC60" s="30">
        <f t="shared" si="51"/>
        <v>10.2321666666667</v>
      </c>
      <c r="AD60" s="1">
        <f t="shared" si="52"/>
        <v>0.29</v>
      </c>
      <c r="AE60" s="31">
        <f t="shared" si="56"/>
        <v>336.924731729753</v>
      </c>
      <c r="AF60" s="1">
        <f t="shared" si="53"/>
        <v>10343840.8486227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</row>
    <row r="61" s="1" customFormat="1" spans="1:79">
      <c r="A61" s="13"/>
      <c r="B61" s="13"/>
      <c r="C61" s="16">
        <v>3</v>
      </c>
      <c r="D61" s="21">
        <v>18.4552580645161</v>
      </c>
      <c r="E61" s="20">
        <f t="shared" si="54"/>
        <v>19.4747857142857</v>
      </c>
      <c r="F61" s="16" t="s">
        <v>73</v>
      </c>
      <c r="G61" s="13">
        <v>4</v>
      </c>
      <c r="H61" s="18">
        <f t="shared" si="40"/>
        <v>18.4552580645161</v>
      </c>
      <c r="I61" s="18">
        <f t="shared" si="41"/>
        <v>291.605258064516</v>
      </c>
      <c r="J61" s="18">
        <f t="shared" si="42"/>
        <v>0.166332047294889</v>
      </c>
      <c r="K61" s="18">
        <f t="shared" si="43"/>
        <v>10.2321666666667</v>
      </c>
      <c r="L61" s="18">
        <f t="shared" si="44"/>
        <v>2.762685</v>
      </c>
      <c r="M61" s="13" t="s">
        <v>73</v>
      </c>
      <c r="N61" s="13"/>
      <c r="O61" s="18">
        <f t="shared" si="55"/>
        <v>8.45570325007761</v>
      </c>
      <c r="P61" s="18">
        <f t="shared" si="45"/>
        <v>1.40645443290346</v>
      </c>
      <c r="Q61" s="25">
        <f t="shared" si="46"/>
        <v>0.407871785542002</v>
      </c>
      <c r="R61" s="18">
        <f t="shared" si="47"/>
        <v>0.80117865</v>
      </c>
      <c r="S61" s="26">
        <f t="shared" si="48"/>
        <v>0.509089683732838</v>
      </c>
      <c r="T61" s="3">
        <v>0.27</v>
      </c>
      <c r="U61" s="27">
        <f t="shared" si="49"/>
        <v>0.137454214607866</v>
      </c>
      <c r="V61" s="3">
        <v>220.1</v>
      </c>
      <c r="W61" s="28">
        <v>12.1</v>
      </c>
      <c r="X61" s="28">
        <v>4.5</v>
      </c>
      <c r="Y61" s="28">
        <v>1.5</v>
      </c>
      <c r="Z61" s="28">
        <v>6.8</v>
      </c>
      <c r="AA61" s="3">
        <v>30.2</v>
      </c>
      <c r="AB61" s="2">
        <f t="shared" si="50"/>
        <v>0.301907353898308</v>
      </c>
      <c r="AC61" s="30">
        <f t="shared" si="51"/>
        <v>10.2321666666667</v>
      </c>
      <c r="AD61" s="1">
        <f t="shared" si="52"/>
        <v>0.29</v>
      </c>
      <c r="AE61" s="31">
        <f t="shared" si="56"/>
        <v>336.924731729753</v>
      </c>
      <c r="AF61" s="1">
        <f t="shared" si="53"/>
        <v>10408165.4811555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</row>
    <row r="62" s="1" customFormat="1" spans="1:79">
      <c r="A62" s="13"/>
      <c r="B62" s="13"/>
      <c r="C62" s="16">
        <v>4</v>
      </c>
      <c r="D62" s="21">
        <v>18.9518666666667</v>
      </c>
      <c r="E62" s="20">
        <f t="shared" si="54"/>
        <v>18.4552580645161</v>
      </c>
      <c r="F62" s="16" t="s">
        <v>73</v>
      </c>
      <c r="G62" s="13">
        <v>5</v>
      </c>
      <c r="H62" s="18">
        <f t="shared" si="40"/>
        <v>18.9518666666667</v>
      </c>
      <c r="I62" s="18">
        <f t="shared" si="41"/>
        <v>292.101866666667</v>
      </c>
      <c r="J62" s="18">
        <f t="shared" si="42"/>
        <v>0.176047465210837</v>
      </c>
      <c r="K62" s="18">
        <f t="shared" si="43"/>
        <v>10.2321666666667</v>
      </c>
      <c r="L62" s="18">
        <f t="shared" si="44"/>
        <v>2.762685</v>
      </c>
      <c r="M62" s="13" t="s">
        <v>75</v>
      </c>
      <c r="N62" s="18">
        <f>(O61-P61)*$C$22/100</f>
        <v>6.69678637631544</v>
      </c>
      <c r="O62" s="18">
        <f t="shared" si="55"/>
        <v>3.11514744085871</v>
      </c>
      <c r="P62" s="18">
        <f t="shared" si="45"/>
        <v>0.548413810721201</v>
      </c>
      <c r="Q62" s="25">
        <f t="shared" si="46"/>
        <v>0.159040005109148</v>
      </c>
      <c r="R62" s="18">
        <f t="shared" si="47"/>
        <v>0.80117865</v>
      </c>
      <c r="S62" s="26">
        <f t="shared" si="48"/>
        <v>0.198507542742369</v>
      </c>
      <c r="T62" s="3">
        <v>0.27</v>
      </c>
      <c r="U62" s="27">
        <f t="shared" si="49"/>
        <v>0.0535970365404396</v>
      </c>
      <c r="V62" s="3">
        <v>220.1</v>
      </c>
      <c r="W62" s="28">
        <v>12.1</v>
      </c>
      <c r="X62" s="28">
        <v>4.5</v>
      </c>
      <c r="Y62" s="28">
        <v>1.5</v>
      </c>
      <c r="Z62" s="28">
        <v>6.8</v>
      </c>
      <c r="AA62" s="3">
        <v>30.2</v>
      </c>
      <c r="AB62" s="2">
        <f t="shared" si="50"/>
        <v>0.285613904199807</v>
      </c>
      <c r="AC62" s="30">
        <f t="shared" si="51"/>
        <v>10.2321666666667</v>
      </c>
      <c r="AD62" s="1">
        <f t="shared" si="52"/>
        <v>0.29</v>
      </c>
      <c r="AE62" s="31">
        <f t="shared" si="56"/>
        <v>336.924731729753</v>
      </c>
      <c r="AF62" s="1">
        <f t="shared" si="53"/>
        <v>9846453.68933869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</row>
    <row r="63" s="1" customFormat="1" spans="1:79">
      <c r="A63" s="13"/>
      <c r="B63" s="13"/>
      <c r="C63" s="16">
        <v>5</v>
      </c>
      <c r="D63" s="21">
        <v>19.8683870967742</v>
      </c>
      <c r="E63" s="20">
        <f t="shared" si="54"/>
        <v>18.9518666666667</v>
      </c>
      <c r="F63" s="16" t="s">
        <v>75</v>
      </c>
      <c r="G63" s="13">
        <v>6</v>
      </c>
      <c r="H63" s="18">
        <f t="shared" si="40"/>
        <v>19.8683870967742</v>
      </c>
      <c r="I63" s="18">
        <f t="shared" si="41"/>
        <v>293.018387096774</v>
      </c>
      <c r="J63" s="18">
        <f t="shared" si="42"/>
        <v>0.195393658544138</v>
      </c>
      <c r="K63" s="18">
        <f t="shared" si="43"/>
        <v>10.2321666666667</v>
      </c>
      <c r="L63" s="18">
        <f t="shared" si="44"/>
        <v>2.762685</v>
      </c>
      <c r="M63" s="13" t="s">
        <v>73</v>
      </c>
      <c r="N63" s="13"/>
      <c r="O63" s="18">
        <f t="shared" si="55"/>
        <v>5.32941863013751</v>
      </c>
      <c r="P63" s="18">
        <f t="shared" si="45"/>
        <v>1.04133460405586</v>
      </c>
      <c r="Q63" s="25">
        <f t="shared" si="46"/>
        <v>0.301987035176198</v>
      </c>
      <c r="R63" s="18">
        <f t="shared" si="47"/>
        <v>0.80117865</v>
      </c>
      <c r="S63" s="26">
        <f t="shared" si="48"/>
        <v>0.376928460557702</v>
      </c>
      <c r="T63" s="3">
        <v>0.27</v>
      </c>
      <c r="U63" s="27">
        <f t="shared" si="49"/>
        <v>0.10177068435058</v>
      </c>
      <c r="V63" s="3">
        <v>220.1</v>
      </c>
      <c r="W63" s="28">
        <v>12.1</v>
      </c>
      <c r="X63" s="28">
        <v>4.5</v>
      </c>
      <c r="Y63" s="28">
        <v>1.5</v>
      </c>
      <c r="Z63" s="28">
        <v>6.8</v>
      </c>
      <c r="AA63" s="3">
        <v>30.2</v>
      </c>
      <c r="AB63" s="2">
        <f t="shared" si="50"/>
        <v>0.294974043969318</v>
      </c>
      <c r="AC63" s="30">
        <f t="shared" si="51"/>
        <v>10.2321666666667</v>
      </c>
      <c r="AD63" s="1">
        <f t="shared" si="52"/>
        <v>0.29</v>
      </c>
      <c r="AE63" s="31">
        <f t="shared" si="56"/>
        <v>336.924731729753</v>
      </c>
      <c r="AF63" s="1">
        <f t="shared" si="53"/>
        <v>10169141.70071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</row>
    <row r="64" s="1" customFormat="1" spans="1:79">
      <c r="A64" s="13"/>
      <c r="B64" s="13"/>
      <c r="C64" s="16">
        <v>6</v>
      </c>
      <c r="D64" s="21">
        <v>22.7809333333333</v>
      </c>
      <c r="E64" s="20">
        <f t="shared" si="54"/>
        <v>19.8683870967742</v>
      </c>
      <c r="F64" s="16" t="s">
        <v>73</v>
      </c>
      <c r="G64" s="13">
        <v>7</v>
      </c>
      <c r="H64" s="18">
        <f t="shared" si="40"/>
        <v>22.7809333333333</v>
      </c>
      <c r="I64" s="18">
        <f t="shared" si="41"/>
        <v>295.930933333333</v>
      </c>
      <c r="J64" s="18">
        <f t="shared" si="42"/>
        <v>0.270983559803382</v>
      </c>
      <c r="K64" s="18">
        <f t="shared" si="43"/>
        <v>10.2321666666667</v>
      </c>
      <c r="L64" s="18">
        <f t="shared" si="44"/>
        <v>2.762685</v>
      </c>
      <c r="M64" s="13" t="s">
        <v>73</v>
      </c>
      <c r="N64" s="13"/>
      <c r="O64" s="18">
        <f t="shared" si="55"/>
        <v>7.05076902608165</v>
      </c>
      <c r="P64" s="18">
        <f t="shared" si="45"/>
        <v>1.91064249003903</v>
      </c>
      <c r="Q64" s="25">
        <f t="shared" si="46"/>
        <v>0.554086322111319</v>
      </c>
      <c r="R64" s="18">
        <f t="shared" si="47"/>
        <v>0.80117865</v>
      </c>
      <c r="S64" s="26">
        <f t="shared" si="48"/>
        <v>0.69158897595601</v>
      </c>
      <c r="T64" s="3">
        <v>0.27</v>
      </c>
      <c r="U64" s="27">
        <f t="shared" si="49"/>
        <v>0.186729023508123</v>
      </c>
      <c r="V64" s="3">
        <v>229.1</v>
      </c>
      <c r="W64" s="28">
        <v>15.1</v>
      </c>
      <c r="X64" s="28">
        <v>6</v>
      </c>
      <c r="Y64" s="28">
        <v>3</v>
      </c>
      <c r="Z64" s="28">
        <v>7</v>
      </c>
      <c r="AA64" s="3">
        <v>30.2</v>
      </c>
      <c r="AB64" s="2">
        <f t="shared" si="50"/>
        <v>0.326681449267628</v>
      </c>
      <c r="AC64" s="30">
        <f t="shared" si="51"/>
        <v>10.2321666666667</v>
      </c>
      <c r="AD64" s="1">
        <f t="shared" si="52"/>
        <v>0.29</v>
      </c>
      <c r="AE64" s="31">
        <f t="shared" si="56"/>
        <v>336.924731729753</v>
      </c>
      <c r="AF64" s="1">
        <f t="shared" si="53"/>
        <v>11262244.9890586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</row>
    <row r="65" s="1" customFormat="1" spans="1:79">
      <c r="A65" s="13"/>
      <c r="B65" s="13"/>
      <c r="C65" s="16">
        <v>7</v>
      </c>
      <c r="D65" s="21">
        <v>25.4052258064516</v>
      </c>
      <c r="E65" s="20">
        <f t="shared" si="54"/>
        <v>22.7809333333333</v>
      </c>
      <c r="F65" s="16" t="s">
        <v>73</v>
      </c>
      <c r="G65" s="13">
        <v>8</v>
      </c>
      <c r="H65" s="18">
        <f t="shared" si="40"/>
        <v>25.4052258064516</v>
      </c>
      <c r="I65" s="18">
        <f t="shared" si="41"/>
        <v>298.555225806452</v>
      </c>
      <c r="J65" s="18">
        <f t="shared" si="42"/>
        <v>0.361863809013494</v>
      </c>
      <c r="K65" s="18">
        <f t="shared" si="43"/>
        <v>10.2321666666667</v>
      </c>
      <c r="L65" s="18">
        <f t="shared" si="44"/>
        <v>2.762685</v>
      </c>
      <c r="M65" s="13" t="s">
        <v>73</v>
      </c>
      <c r="N65" s="13"/>
      <c r="O65" s="18">
        <f t="shared" si="55"/>
        <v>7.90281153604262</v>
      </c>
      <c r="P65" s="18">
        <f t="shared" si="45"/>
        <v>2.85974148434816</v>
      </c>
      <c r="Q65" s="25">
        <f t="shared" si="46"/>
        <v>0.829325030460967</v>
      </c>
      <c r="R65" s="18">
        <f t="shared" si="47"/>
        <v>0.80117865</v>
      </c>
      <c r="S65" s="26">
        <f t="shared" si="48"/>
        <v>1.03513121631607</v>
      </c>
      <c r="T65" s="3">
        <v>0.27</v>
      </c>
      <c r="U65" s="27">
        <f t="shared" si="49"/>
        <v>0.279485428405339</v>
      </c>
      <c r="V65" s="3">
        <v>229.1</v>
      </c>
      <c r="W65" s="28">
        <v>15.1</v>
      </c>
      <c r="X65" s="28">
        <v>6</v>
      </c>
      <c r="Y65" s="28">
        <v>3</v>
      </c>
      <c r="Z65" s="28">
        <v>7</v>
      </c>
      <c r="AA65" s="3">
        <v>30.2</v>
      </c>
      <c r="AB65" s="2">
        <f t="shared" si="50"/>
        <v>0.344704018739157</v>
      </c>
      <c r="AC65" s="30">
        <f t="shared" si="51"/>
        <v>10.2321666666667</v>
      </c>
      <c r="AD65" s="1">
        <f t="shared" si="52"/>
        <v>0.29</v>
      </c>
      <c r="AE65" s="31">
        <f t="shared" si="56"/>
        <v>336.924731729753</v>
      </c>
      <c r="AF65" s="1">
        <f t="shared" si="53"/>
        <v>11883567.6664734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</row>
    <row r="66" s="1" customFormat="1" spans="1:79">
      <c r="A66" s="13"/>
      <c r="B66" s="13"/>
      <c r="C66" s="16">
        <v>8</v>
      </c>
      <c r="D66" s="21">
        <v>26.0161290322581</v>
      </c>
      <c r="E66" s="20">
        <f t="shared" si="54"/>
        <v>25.4052258064516</v>
      </c>
      <c r="F66" s="16" t="s">
        <v>73</v>
      </c>
      <c r="G66" s="13">
        <v>9</v>
      </c>
      <c r="H66" s="18">
        <f t="shared" si="40"/>
        <v>26.0161290322581</v>
      </c>
      <c r="I66" s="18">
        <f t="shared" si="41"/>
        <v>299.166129032258</v>
      </c>
      <c r="J66" s="18">
        <f t="shared" si="42"/>
        <v>0.386783217084049</v>
      </c>
      <c r="K66" s="18">
        <f t="shared" si="43"/>
        <v>10.2321666666667</v>
      </c>
      <c r="L66" s="18">
        <f t="shared" si="44"/>
        <v>2.762685</v>
      </c>
      <c r="M66" s="13" t="s">
        <v>73</v>
      </c>
      <c r="N66" s="13"/>
      <c r="O66" s="18">
        <f t="shared" si="55"/>
        <v>7.80575505169445</v>
      </c>
      <c r="P66" s="18">
        <f t="shared" si="45"/>
        <v>3.01913505066445</v>
      </c>
      <c r="Q66" s="25">
        <f t="shared" si="46"/>
        <v>0.87554916469269</v>
      </c>
      <c r="R66" s="18">
        <f t="shared" si="47"/>
        <v>0.80117865</v>
      </c>
      <c r="S66" s="26">
        <f t="shared" si="48"/>
        <v>1.09282638109826</v>
      </c>
      <c r="T66" s="3">
        <v>0.27</v>
      </c>
      <c r="U66" s="27">
        <f t="shared" si="49"/>
        <v>0.29506312289653</v>
      </c>
      <c r="V66" s="3">
        <v>229.1</v>
      </c>
      <c r="W66" s="28">
        <v>15.1</v>
      </c>
      <c r="X66" s="28">
        <v>6</v>
      </c>
      <c r="Y66" s="28">
        <v>3</v>
      </c>
      <c r="Z66" s="28">
        <v>7</v>
      </c>
      <c r="AA66" s="3">
        <v>30.2</v>
      </c>
      <c r="AB66" s="2">
        <f t="shared" si="50"/>
        <v>0.347730764778796</v>
      </c>
      <c r="AC66" s="30">
        <f t="shared" si="51"/>
        <v>10.2321666666667</v>
      </c>
      <c r="AD66" s="1">
        <f t="shared" si="52"/>
        <v>0.29</v>
      </c>
      <c r="AE66" s="31">
        <f t="shared" si="56"/>
        <v>336.924731729753</v>
      </c>
      <c r="AF66" s="1">
        <f t="shared" si="53"/>
        <v>11987913.828444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</row>
    <row r="67" s="1" customFormat="1" spans="1:79">
      <c r="A67" s="13"/>
      <c r="B67" s="13"/>
      <c r="C67" s="16">
        <v>9</v>
      </c>
      <c r="D67" s="21">
        <v>25.7507333333333</v>
      </c>
      <c r="E67" s="20">
        <f t="shared" si="54"/>
        <v>26.0161290322581</v>
      </c>
      <c r="F67" s="16" t="s">
        <v>73</v>
      </c>
      <c r="G67" s="13">
        <v>10</v>
      </c>
      <c r="H67" s="18">
        <f t="shared" si="40"/>
        <v>25.7507333333333</v>
      </c>
      <c r="I67" s="18">
        <f t="shared" si="41"/>
        <v>298.900733333333</v>
      </c>
      <c r="J67" s="18">
        <f t="shared" si="42"/>
        <v>0.375765850027023</v>
      </c>
      <c r="K67" s="18">
        <f t="shared" si="43"/>
        <v>10.2321666666667</v>
      </c>
      <c r="L67" s="18">
        <f t="shared" si="44"/>
        <v>2.762685</v>
      </c>
      <c r="M67" s="13" t="s">
        <v>73</v>
      </c>
      <c r="N67" s="13"/>
      <c r="O67" s="18">
        <f t="shared" si="55"/>
        <v>7.54930500103</v>
      </c>
      <c r="P67" s="18">
        <f t="shared" si="45"/>
        <v>2.8367710108253</v>
      </c>
      <c r="Q67" s="25">
        <f t="shared" si="46"/>
        <v>0.822663593139336</v>
      </c>
      <c r="R67" s="18">
        <f t="shared" si="47"/>
        <v>0.80117865</v>
      </c>
      <c r="S67" s="26">
        <f t="shared" si="48"/>
        <v>1.02681666958966</v>
      </c>
      <c r="T67" s="3">
        <v>0.27</v>
      </c>
      <c r="U67" s="27">
        <f t="shared" si="49"/>
        <v>0.277240500789207</v>
      </c>
      <c r="V67" s="3">
        <v>220.1</v>
      </c>
      <c r="W67" s="28">
        <v>12.1</v>
      </c>
      <c r="X67" s="28">
        <v>4.5</v>
      </c>
      <c r="Y67" s="28">
        <v>1.5</v>
      </c>
      <c r="Z67" s="28">
        <v>6.8</v>
      </c>
      <c r="AA67" s="3">
        <v>30.2</v>
      </c>
      <c r="AB67" s="2">
        <f t="shared" si="50"/>
        <v>0.329067829303343</v>
      </c>
      <c r="AC67" s="30">
        <f t="shared" si="51"/>
        <v>10.2321666666667</v>
      </c>
      <c r="AD67" s="1">
        <f t="shared" si="52"/>
        <v>0.29</v>
      </c>
      <c r="AE67" s="31">
        <f t="shared" si="56"/>
        <v>336.924731729753</v>
      </c>
      <c r="AF67" s="1">
        <f t="shared" si="53"/>
        <v>11344514.725095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</row>
    <row r="68" s="1" customFormat="1" spans="1:79">
      <c r="A68" s="13"/>
      <c r="B68" s="13"/>
      <c r="C68" s="16">
        <v>10</v>
      </c>
      <c r="D68" s="21">
        <v>24.4302258064516</v>
      </c>
      <c r="E68" s="20">
        <f t="shared" si="54"/>
        <v>25.7507333333333</v>
      </c>
      <c r="F68" s="16" t="s">
        <v>73</v>
      </c>
      <c r="G68" s="13">
        <v>11</v>
      </c>
      <c r="H68" s="18">
        <f t="shared" si="40"/>
        <v>24.4302258064516</v>
      </c>
      <c r="I68" s="18">
        <f t="shared" si="41"/>
        <v>297.580225806452</v>
      </c>
      <c r="J68" s="18">
        <f t="shared" si="42"/>
        <v>0.325191329022602</v>
      </c>
      <c r="K68" s="18">
        <f t="shared" si="43"/>
        <v>10.2321666666667</v>
      </c>
      <c r="L68" s="18">
        <f t="shared" si="44"/>
        <v>2.762685</v>
      </c>
      <c r="M68" s="13" t="s">
        <v>75</v>
      </c>
      <c r="N68" s="18">
        <f>(O67-P67)*$C$22/100</f>
        <v>4.47690729069447</v>
      </c>
      <c r="O68" s="18">
        <f t="shared" si="55"/>
        <v>2.99831169951023</v>
      </c>
      <c r="P68" s="18">
        <f t="shared" si="45"/>
        <v>0.97502496638775</v>
      </c>
      <c r="Q68" s="25">
        <f t="shared" si="46"/>
        <v>0.282757240252447</v>
      </c>
      <c r="R68" s="18">
        <f t="shared" si="47"/>
        <v>0.80117865</v>
      </c>
      <c r="S68" s="26">
        <f t="shared" si="48"/>
        <v>0.352926579174879</v>
      </c>
      <c r="T68" s="3">
        <v>0.27</v>
      </c>
      <c r="U68" s="27">
        <f t="shared" si="49"/>
        <v>0.0952901763772173</v>
      </c>
      <c r="V68" s="3">
        <v>220.1</v>
      </c>
      <c r="W68" s="28">
        <v>12.1</v>
      </c>
      <c r="X68" s="28">
        <v>4.5</v>
      </c>
      <c r="Y68" s="28">
        <v>1.5</v>
      </c>
      <c r="Z68" s="28">
        <v>6.8</v>
      </c>
      <c r="AA68" s="3">
        <v>30.2</v>
      </c>
      <c r="AB68" s="2">
        <f t="shared" si="50"/>
        <v>0.293714881270093</v>
      </c>
      <c r="AC68" s="30">
        <f t="shared" si="51"/>
        <v>10.2321666666667</v>
      </c>
      <c r="AD68" s="1">
        <f t="shared" si="52"/>
        <v>0.29</v>
      </c>
      <c r="AE68" s="31">
        <f t="shared" si="56"/>
        <v>336.924731729753</v>
      </c>
      <c r="AF68" s="1">
        <f t="shared" si="53"/>
        <v>10125732.4442874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</row>
    <row r="69" s="1" customFormat="1" spans="1:79">
      <c r="A69" s="13"/>
      <c r="B69" s="13"/>
      <c r="C69" s="16">
        <v>11</v>
      </c>
      <c r="D69" s="21">
        <v>22.3301</v>
      </c>
      <c r="E69" s="20">
        <f t="shared" si="54"/>
        <v>24.4302258064516</v>
      </c>
      <c r="F69" s="16" t="s">
        <v>75</v>
      </c>
      <c r="G69" s="13">
        <v>12</v>
      </c>
      <c r="H69" s="18">
        <f t="shared" si="40"/>
        <v>22.3301</v>
      </c>
      <c r="I69" s="18">
        <f t="shared" si="41"/>
        <v>295.4801</v>
      </c>
      <c r="J69" s="18">
        <f t="shared" si="42"/>
        <v>0.257715705321597</v>
      </c>
      <c r="K69" s="18">
        <f t="shared" si="43"/>
        <v>10.2321666666667</v>
      </c>
      <c r="L69" s="18">
        <f t="shared" si="44"/>
        <v>2.762685</v>
      </c>
      <c r="M69" s="13" t="s">
        <v>73</v>
      </c>
      <c r="N69" s="13"/>
      <c r="O69" s="18">
        <f t="shared" si="55"/>
        <v>4.78597173312248</v>
      </c>
      <c r="P69" s="18">
        <f t="shared" si="45"/>
        <v>1.23342008085089</v>
      </c>
      <c r="Q69" s="25">
        <f t="shared" si="46"/>
        <v>0.357691823446757</v>
      </c>
      <c r="R69" s="18">
        <f t="shared" si="47"/>
        <v>0.80117865</v>
      </c>
      <c r="S69" s="26">
        <f t="shared" si="48"/>
        <v>0.446457008616939</v>
      </c>
      <c r="T69" s="3">
        <v>0.27</v>
      </c>
      <c r="U69" s="27">
        <f t="shared" si="49"/>
        <v>0.120543392326573</v>
      </c>
      <c r="V69" s="3">
        <v>220.1</v>
      </c>
      <c r="W69" s="28">
        <v>12.1</v>
      </c>
      <c r="X69" s="28">
        <v>4.5</v>
      </c>
      <c r="Y69" s="28">
        <v>1.5</v>
      </c>
      <c r="Z69" s="28">
        <v>6.8</v>
      </c>
      <c r="AA69" s="3">
        <v>30.2</v>
      </c>
      <c r="AB69" s="2">
        <f t="shared" si="50"/>
        <v>0.298621581129053</v>
      </c>
      <c r="AC69" s="30">
        <f t="shared" si="51"/>
        <v>10.2321666666667</v>
      </c>
      <c r="AD69" s="1">
        <f t="shared" si="52"/>
        <v>0.29</v>
      </c>
      <c r="AE69" s="31">
        <f t="shared" si="56"/>
        <v>336.924731729753</v>
      </c>
      <c r="AF69" s="1">
        <f t="shared" si="53"/>
        <v>10294889.4503656</v>
      </c>
      <c r="AG69" s="1">
        <f>SUM(AF58:AF69)</f>
        <v>127483763.564852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</row>
    <row r="70" s="1" customFormat="1" spans="1:46">
      <c r="A70" s="13"/>
      <c r="B70" s="13"/>
      <c r="C70" s="16">
        <v>12</v>
      </c>
      <c r="D70" s="21">
        <v>20.4479032258064</v>
      </c>
      <c r="E70" s="20">
        <f t="shared" si="54"/>
        <v>22.3301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46">
      <c r="AT71" s="2"/>
    </row>
    <row r="72" s="1" customFormat="1" spans="19:46">
      <c r="S72" s="24" t="s">
        <v>43</v>
      </c>
      <c r="T72" s="24"/>
      <c r="U72" s="24"/>
      <c r="V72" s="24" t="s">
        <v>44</v>
      </c>
      <c r="W72" s="24"/>
      <c r="X72" s="24"/>
      <c r="Y72" s="24" t="s">
        <v>45</v>
      </c>
      <c r="Z72" s="24"/>
      <c r="AA72" s="24"/>
      <c r="AB72" s="24" t="s">
        <v>46</v>
      </c>
      <c r="AC72" s="24"/>
      <c r="AD72" s="24"/>
      <c r="AE72" s="24" t="s">
        <v>47</v>
      </c>
      <c r="AF72" s="24"/>
      <c r="AG72" s="24"/>
      <c r="AH72" s="24" t="s">
        <v>48</v>
      </c>
      <c r="AI72" s="24"/>
      <c r="AJ72" s="24"/>
      <c r="AK72" s="32" t="s">
        <v>78</v>
      </c>
      <c r="AL72" s="33"/>
      <c r="AM72" s="34"/>
      <c r="AN72" s="33" t="s">
        <v>79</v>
      </c>
      <c r="AO72" s="33"/>
      <c r="AP72" s="34"/>
      <c r="AQ72" s="24" t="s">
        <v>50</v>
      </c>
      <c r="AR72" s="24"/>
      <c r="AS72" s="24"/>
      <c r="AT72" s="2"/>
    </row>
    <row r="73" s="1" customFormat="1" spans="1:50">
      <c r="A73" s="15" t="s">
        <v>12</v>
      </c>
      <c r="B73" s="15"/>
      <c r="C73" s="16" t="s">
        <v>51</v>
      </c>
      <c r="D73" s="16" t="s">
        <v>52</v>
      </c>
      <c r="E73" s="16" t="s">
        <v>53</v>
      </c>
      <c r="F73" s="16" t="s">
        <v>54</v>
      </c>
      <c r="G73" s="13" t="s">
        <v>51</v>
      </c>
      <c r="H73" s="13" t="s">
        <v>53</v>
      </c>
      <c r="I73" s="13" t="s">
        <v>55</v>
      </c>
      <c r="J73" s="13" t="s">
        <v>56</v>
      </c>
      <c r="K73" s="23" t="s">
        <v>57</v>
      </c>
      <c r="L73" s="23" t="s">
        <v>58</v>
      </c>
      <c r="M73" s="13" t="s">
        <v>59</v>
      </c>
      <c r="N73" s="23" t="s">
        <v>60</v>
      </c>
      <c r="O73" s="13" t="s">
        <v>61</v>
      </c>
      <c r="P73" s="13" t="s">
        <v>62</v>
      </c>
      <c r="Q73" s="23" t="s">
        <v>63</v>
      </c>
      <c r="R73" s="23" t="s">
        <v>64</v>
      </c>
      <c r="S73" s="4" t="s">
        <v>65</v>
      </c>
      <c r="T73" s="3" t="s">
        <v>66</v>
      </c>
      <c r="U73" s="3"/>
      <c r="V73" s="4" t="s">
        <v>65</v>
      </c>
      <c r="W73" s="3" t="s">
        <v>66</v>
      </c>
      <c r="X73" s="3"/>
      <c r="Y73" s="4" t="s">
        <v>65</v>
      </c>
      <c r="Z73" s="3" t="s">
        <v>66</v>
      </c>
      <c r="AA73" s="3"/>
      <c r="AB73" s="4" t="s">
        <v>65</v>
      </c>
      <c r="AC73" s="3" t="s">
        <v>66</v>
      </c>
      <c r="AD73" s="3"/>
      <c r="AE73" s="4" t="s">
        <v>65</v>
      </c>
      <c r="AF73" s="3" t="s">
        <v>66</v>
      </c>
      <c r="AG73" s="3"/>
      <c r="AH73" s="4" t="s">
        <v>65</v>
      </c>
      <c r="AI73" s="3" t="s">
        <v>66</v>
      </c>
      <c r="AJ73" s="3"/>
      <c r="AK73" s="4" t="s">
        <v>65</v>
      </c>
      <c r="AL73" s="3" t="s">
        <v>66</v>
      </c>
      <c r="AM73" s="3"/>
      <c r="AN73" s="4" t="s">
        <v>65</v>
      </c>
      <c r="AO73" s="3" t="s">
        <v>66</v>
      </c>
      <c r="AP73" s="3"/>
      <c r="AQ73" s="35" t="s">
        <v>65</v>
      </c>
      <c r="AR73" s="35" t="s">
        <v>66</v>
      </c>
      <c r="AS73" s="35"/>
      <c r="AT73" s="2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15</v>
      </c>
      <c r="E74" s="16"/>
      <c r="F74" s="16"/>
      <c r="G74" s="13">
        <v>1</v>
      </c>
      <c r="H74" s="18">
        <f t="shared" ref="H74:H85" si="57">E75</f>
        <v>15</v>
      </c>
      <c r="I74" s="18">
        <f t="shared" ref="I74:I85" si="58">H74+273.15</f>
        <v>288.15</v>
      </c>
      <c r="J74" s="18">
        <f t="shared" ref="J74:J85" si="59">EXP(($C$16*(I74-$C$14))/($C$17*I74*$C$14))</f>
        <v>0.11145232763902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0.05809118221201</v>
      </c>
      <c r="Q74" s="25">
        <f t="shared" ref="Q74:Q85" si="63">P74*$B$76</f>
        <v>0.0151037073751226</v>
      </c>
      <c r="R74" s="18">
        <f t="shared" ref="R74:R85" si="64">L74*$B$76</f>
        <v>0.1355172</v>
      </c>
      <c r="S74" s="26">
        <f t="shared" ref="S74:S85" si="65">Q74/R74</f>
        <v>0.11145232763902</v>
      </c>
      <c r="T74" s="3">
        <v>0.01</v>
      </c>
      <c r="U74" s="27">
        <f t="shared" ref="U74:U85" si="66">S74*T74</f>
        <v>0.0011145232763902</v>
      </c>
      <c r="V74" s="26"/>
      <c r="W74" s="3"/>
      <c r="X74" s="3"/>
      <c r="Y74" s="29"/>
      <c r="Z74" s="3"/>
      <c r="AA74" s="28"/>
      <c r="AB74" s="3"/>
      <c r="AC74" s="3"/>
      <c r="AD74" s="28"/>
      <c r="AE74" s="26">
        <v>0.001</v>
      </c>
      <c r="AF74" s="3">
        <v>0.49</v>
      </c>
      <c r="AG74" s="27">
        <f t="shared" ref="AG74:AG85" si="67">AF74*AE74</f>
        <v>0.00049</v>
      </c>
      <c r="AH74" s="36"/>
      <c r="AI74" s="3"/>
      <c r="AJ74" s="27"/>
      <c r="AK74" s="37"/>
      <c r="AL74" s="28"/>
      <c r="AM74" s="28"/>
      <c r="AN74" s="37"/>
      <c r="AO74" s="28"/>
      <c r="AP74" s="27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0.0066045232763902</v>
      </c>
      <c r="AU74" s="30">
        <f t="shared" ref="AU74:AU85" si="70">$B$74/12</f>
        <v>52.122</v>
      </c>
      <c r="AV74" s="1">
        <f t="shared" ref="AV74:AV85" si="71">$B$76</f>
        <v>0.26</v>
      </c>
      <c r="AW74" s="2">
        <f>$E$8/12</f>
        <v>0.0233333333333333</v>
      </c>
      <c r="AX74" s="1">
        <f t="shared" ref="AX74:AX85" si="72">AW74*10000*AV74*0.67*AU74*AT74</f>
        <v>13.9922476440442</v>
      </c>
    </row>
    <row r="75" s="1" customFormat="1" spans="1:50">
      <c r="A75" s="13" t="s">
        <v>74</v>
      </c>
      <c r="B75" s="13">
        <v>1</v>
      </c>
      <c r="C75" s="16">
        <v>1</v>
      </c>
      <c r="D75" s="19">
        <v>19.5111290322581</v>
      </c>
      <c r="E75" s="20">
        <f t="shared" ref="E75:E86" si="73">D74</f>
        <v>15</v>
      </c>
      <c r="F75" s="16" t="s">
        <v>73</v>
      </c>
      <c r="G75" s="13">
        <v>2</v>
      </c>
      <c r="H75" s="18">
        <f t="shared" si="57"/>
        <v>19.5111290322581</v>
      </c>
      <c r="I75" s="18">
        <f t="shared" si="58"/>
        <v>292.661129032258</v>
      </c>
      <c r="J75" s="18">
        <f t="shared" si="59"/>
        <v>0.187626363088179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4">L75+O74-P74-N75</f>
        <v>0.98434881778799</v>
      </c>
      <c r="P75" s="18">
        <f t="shared" si="62"/>
        <v>0.184689788691709</v>
      </c>
      <c r="Q75" s="25">
        <f t="shared" si="63"/>
        <v>0.0480193450598444</v>
      </c>
      <c r="R75" s="18">
        <f t="shared" si="64"/>
        <v>0.1355172</v>
      </c>
      <c r="S75" s="26">
        <f t="shared" si="65"/>
        <v>0.354341331283737</v>
      </c>
      <c r="T75" s="3">
        <v>0.01</v>
      </c>
      <c r="U75" s="27">
        <f t="shared" si="66"/>
        <v>0.00354341331283737</v>
      </c>
      <c r="V75" s="26"/>
      <c r="W75" s="3"/>
      <c r="X75" s="3"/>
      <c r="Y75" s="29"/>
      <c r="Z75" s="3"/>
      <c r="AA75" s="28"/>
      <c r="AB75" s="3"/>
      <c r="AC75" s="3"/>
      <c r="AD75" s="28"/>
      <c r="AE75" s="26">
        <v>0.001</v>
      </c>
      <c r="AF75" s="3">
        <v>0.49</v>
      </c>
      <c r="AG75" s="27">
        <f t="shared" si="67"/>
        <v>0.00049</v>
      </c>
      <c r="AH75" s="36"/>
      <c r="AI75" s="3"/>
      <c r="AJ75" s="27"/>
      <c r="AK75" s="37"/>
      <c r="AL75" s="28"/>
      <c r="AM75" s="28"/>
      <c r="AN75" s="37"/>
      <c r="AO75" s="28"/>
      <c r="AP75" s="27"/>
      <c r="AQ75" s="3">
        <v>0.01</v>
      </c>
      <c r="AR75" s="3">
        <v>0.5</v>
      </c>
      <c r="AS75" s="3">
        <f t="shared" si="68"/>
        <v>0.005</v>
      </c>
      <c r="AT75" s="2">
        <f t="shared" si="69"/>
        <v>0.00903341331283737</v>
      </c>
      <c r="AU75" s="30">
        <f t="shared" si="70"/>
        <v>52.122</v>
      </c>
      <c r="AV75" s="1">
        <f t="shared" si="71"/>
        <v>0.26</v>
      </c>
      <c r="AW75" s="2">
        <f t="shared" ref="AW75:AW85" si="75">$E$8/12</f>
        <v>0.0233333333333333</v>
      </c>
      <c r="AX75" s="1">
        <f t="shared" si="72"/>
        <v>19.138059002089</v>
      </c>
    </row>
    <row r="76" s="1" customFormat="1" spans="1:50">
      <c r="A76" s="13" t="s">
        <v>36</v>
      </c>
      <c r="B76" s="13">
        <f>H8</f>
        <v>0.26</v>
      </c>
      <c r="C76" s="16">
        <v>2</v>
      </c>
      <c r="D76" s="21">
        <v>19.4747857142857</v>
      </c>
      <c r="E76" s="20">
        <f t="shared" si="73"/>
        <v>19.5111290322581</v>
      </c>
      <c r="F76" s="16" t="s">
        <v>73</v>
      </c>
      <c r="G76" s="13">
        <v>3</v>
      </c>
      <c r="H76" s="18">
        <f t="shared" si="57"/>
        <v>19.4747857142857</v>
      </c>
      <c r="I76" s="18">
        <f t="shared" si="58"/>
        <v>292.624785714286</v>
      </c>
      <c r="J76" s="18">
        <f t="shared" si="59"/>
        <v>0.186852683578732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4"/>
        <v>1.32087902909628</v>
      </c>
      <c r="P76" s="18">
        <f t="shared" si="62"/>
        <v>0.24680979126951</v>
      </c>
      <c r="Q76" s="25">
        <f t="shared" si="63"/>
        <v>0.0641705457300726</v>
      </c>
      <c r="R76" s="18">
        <f t="shared" si="64"/>
        <v>0.1355172</v>
      </c>
      <c r="S76" s="26">
        <f t="shared" si="65"/>
        <v>0.473523255572522</v>
      </c>
      <c r="T76" s="3">
        <v>0.01</v>
      </c>
      <c r="U76" s="27">
        <f t="shared" si="66"/>
        <v>0.00473523255572522</v>
      </c>
      <c r="V76" s="26"/>
      <c r="W76" s="3"/>
      <c r="X76" s="3"/>
      <c r="Y76" s="29"/>
      <c r="Z76" s="3"/>
      <c r="AA76" s="28"/>
      <c r="AB76" s="3"/>
      <c r="AC76" s="3"/>
      <c r="AD76" s="28"/>
      <c r="AE76" s="26">
        <v>0.001</v>
      </c>
      <c r="AF76" s="3">
        <v>0.49</v>
      </c>
      <c r="AG76" s="27">
        <f t="shared" si="67"/>
        <v>0.00049</v>
      </c>
      <c r="AH76" s="36"/>
      <c r="AI76" s="3"/>
      <c r="AJ76" s="27"/>
      <c r="AK76" s="37"/>
      <c r="AL76" s="28"/>
      <c r="AM76" s="28"/>
      <c r="AN76" s="37"/>
      <c r="AO76" s="28"/>
      <c r="AP76" s="27"/>
      <c r="AQ76" s="3">
        <v>0.01</v>
      </c>
      <c r="AR76" s="3">
        <v>0.5</v>
      </c>
      <c r="AS76" s="3">
        <f t="shared" si="68"/>
        <v>0.005</v>
      </c>
      <c r="AT76" s="2">
        <f t="shared" si="69"/>
        <v>0.0102252325557252</v>
      </c>
      <c r="AU76" s="30">
        <f t="shared" si="70"/>
        <v>52.122</v>
      </c>
      <c r="AV76" s="1">
        <f t="shared" si="71"/>
        <v>0.26</v>
      </c>
      <c r="AW76" s="2">
        <f t="shared" si="75"/>
        <v>0.0233333333333333</v>
      </c>
      <c r="AX76" s="1">
        <f t="shared" si="72"/>
        <v>21.6630300402014</v>
      </c>
    </row>
    <row r="77" s="1" customFormat="1" spans="1:50">
      <c r="A77" s="13"/>
      <c r="B77" s="13"/>
      <c r="C77" s="16">
        <v>3</v>
      </c>
      <c r="D77" s="21">
        <v>18.4552580645161</v>
      </c>
      <c r="E77" s="20">
        <f t="shared" si="73"/>
        <v>19.4747857142857</v>
      </c>
      <c r="F77" s="16" t="s">
        <v>73</v>
      </c>
      <c r="G77" s="13">
        <v>4</v>
      </c>
      <c r="H77" s="18">
        <f t="shared" si="57"/>
        <v>18.4552580645161</v>
      </c>
      <c r="I77" s="18">
        <f t="shared" si="58"/>
        <v>291.605258064516</v>
      </c>
      <c r="J77" s="18">
        <f t="shared" si="59"/>
        <v>0.166332047294889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4"/>
        <v>1.59528923782677</v>
      </c>
      <c r="P77" s="18">
        <f t="shared" si="62"/>
        <v>0.26534772495523</v>
      </c>
      <c r="Q77" s="25">
        <f t="shared" si="63"/>
        <v>0.0689904084883598</v>
      </c>
      <c r="R77" s="18">
        <f t="shared" si="64"/>
        <v>0.1355172</v>
      </c>
      <c r="S77" s="26">
        <f t="shared" si="65"/>
        <v>0.509089683732838</v>
      </c>
      <c r="T77" s="3">
        <v>0.01</v>
      </c>
      <c r="U77" s="27">
        <f t="shared" si="66"/>
        <v>0.00509089683732838</v>
      </c>
      <c r="V77" s="26"/>
      <c r="W77" s="3"/>
      <c r="X77" s="3"/>
      <c r="Y77" s="29"/>
      <c r="Z77" s="3"/>
      <c r="AA77" s="28"/>
      <c r="AB77" s="3"/>
      <c r="AC77" s="3"/>
      <c r="AD77" s="28"/>
      <c r="AE77" s="26">
        <v>0.001</v>
      </c>
      <c r="AF77" s="3">
        <v>0.49</v>
      </c>
      <c r="AG77" s="27">
        <f t="shared" si="67"/>
        <v>0.00049</v>
      </c>
      <c r="AH77" s="36"/>
      <c r="AI77" s="3"/>
      <c r="AJ77" s="27"/>
      <c r="AK77" s="37"/>
      <c r="AL77" s="28"/>
      <c r="AM77" s="28"/>
      <c r="AN77" s="37"/>
      <c r="AO77" s="28"/>
      <c r="AP77" s="27"/>
      <c r="AQ77" s="3">
        <v>0.01</v>
      </c>
      <c r="AR77" s="3">
        <v>0.5</v>
      </c>
      <c r="AS77" s="3">
        <f t="shared" si="68"/>
        <v>0.005</v>
      </c>
      <c r="AT77" s="2">
        <f t="shared" si="69"/>
        <v>0.0105808968373284</v>
      </c>
      <c r="AU77" s="30">
        <f t="shared" si="70"/>
        <v>52.122</v>
      </c>
      <c r="AV77" s="1">
        <f t="shared" si="71"/>
        <v>0.26</v>
      </c>
      <c r="AW77" s="2">
        <f t="shared" si="75"/>
        <v>0.0233333333333333</v>
      </c>
      <c r="AX77" s="1">
        <f t="shared" si="72"/>
        <v>22.4165352514136</v>
      </c>
    </row>
    <row r="78" s="1" customFormat="1" spans="1:50">
      <c r="A78" s="13"/>
      <c r="B78" s="13"/>
      <c r="C78" s="16">
        <v>4</v>
      </c>
      <c r="D78" s="21">
        <v>18.9518666666667</v>
      </c>
      <c r="E78" s="20">
        <f t="shared" si="73"/>
        <v>18.4552580645161</v>
      </c>
      <c r="F78" s="16" t="s">
        <v>73</v>
      </c>
      <c r="G78" s="13">
        <v>5</v>
      </c>
      <c r="H78" s="18">
        <f t="shared" si="57"/>
        <v>18.9518666666667</v>
      </c>
      <c r="I78" s="18">
        <f t="shared" si="58"/>
        <v>292.101866666667</v>
      </c>
      <c r="J78" s="18">
        <f t="shared" si="59"/>
        <v>0.176047465210837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1.26344443722796</v>
      </c>
      <c r="O78" s="18">
        <f t="shared" si="74"/>
        <v>0.587717075643577</v>
      </c>
      <c r="P78" s="18">
        <f t="shared" si="62"/>
        <v>0.103466101428177</v>
      </c>
      <c r="Q78" s="25">
        <f t="shared" si="63"/>
        <v>0.0269011863713261</v>
      </c>
      <c r="R78" s="18">
        <f t="shared" si="64"/>
        <v>0.1355172</v>
      </c>
      <c r="S78" s="26">
        <f t="shared" si="65"/>
        <v>0.198507542742369</v>
      </c>
      <c r="T78" s="3">
        <v>0.01</v>
      </c>
      <c r="U78" s="27">
        <f t="shared" si="66"/>
        <v>0.00198507542742369</v>
      </c>
      <c r="V78" s="26"/>
      <c r="W78" s="3"/>
      <c r="X78" s="3"/>
      <c r="Y78" s="29"/>
      <c r="Z78" s="3"/>
      <c r="AA78" s="28"/>
      <c r="AB78" s="3"/>
      <c r="AC78" s="3"/>
      <c r="AD78" s="28"/>
      <c r="AE78" s="26">
        <v>0.005</v>
      </c>
      <c r="AF78" s="3">
        <v>0.49</v>
      </c>
      <c r="AG78" s="27">
        <f t="shared" si="67"/>
        <v>0.00245</v>
      </c>
      <c r="AH78" s="36"/>
      <c r="AI78" s="3"/>
      <c r="AJ78" s="27"/>
      <c r="AK78" s="37"/>
      <c r="AL78" s="28"/>
      <c r="AM78" s="28"/>
      <c r="AN78" s="37"/>
      <c r="AO78" s="28"/>
      <c r="AP78" s="27"/>
      <c r="AQ78" s="3">
        <v>0.015</v>
      </c>
      <c r="AR78" s="3">
        <v>0.5</v>
      </c>
      <c r="AS78" s="3">
        <f t="shared" si="68"/>
        <v>0.0075</v>
      </c>
      <c r="AT78" s="2">
        <f t="shared" si="69"/>
        <v>0.0119350754274237</v>
      </c>
      <c r="AU78" s="30">
        <f t="shared" si="70"/>
        <v>52.122</v>
      </c>
      <c r="AV78" s="1">
        <f t="shared" si="71"/>
        <v>0.26</v>
      </c>
      <c r="AW78" s="2">
        <f t="shared" si="75"/>
        <v>0.0233333333333333</v>
      </c>
      <c r="AX78" s="1">
        <f t="shared" si="72"/>
        <v>25.2854784580507</v>
      </c>
    </row>
    <row r="79" s="1" customFormat="1" spans="1:50">
      <c r="A79" s="13"/>
      <c r="B79" s="13"/>
      <c r="C79" s="16">
        <v>5</v>
      </c>
      <c r="D79" s="21">
        <v>19.8683870967742</v>
      </c>
      <c r="E79" s="20">
        <f t="shared" si="73"/>
        <v>18.9518666666667</v>
      </c>
      <c r="F79" s="16" t="s">
        <v>75</v>
      </c>
      <c r="G79" s="13">
        <v>6</v>
      </c>
      <c r="H79" s="18">
        <f t="shared" si="57"/>
        <v>19.8683870967742</v>
      </c>
      <c r="I79" s="18">
        <f t="shared" si="58"/>
        <v>293.018387096774</v>
      </c>
      <c r="J79" s="18">
        <f t="shared" si="59"/>
        <v>0.195393658544138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4"/>
        <v>1.0054709742154</v>
      </c>
      <c r="P79" s="18">
        <f t="shared" si="62"/>
        <v>0.196462652211886</v>
      </c>
      <c r="Q79" s="25">
        <f t="shared" si="63"/>
        <v>0.0510802895750902</v>
      </c>
      <c r="R79" s="18">
        <f t="shared" si="64"/>
        <v>0.1355172</v>
      </c>
      <c r="S79" s="26">
        <f t="shared" si="65"/>
        <v>0.376928460557702</v>
      </c>
      <c r="T79" s="3">
        <v>0.01</v>
      </c>
      <c r="U79" s="27">
        <f t="shared" si="66"/>
        <v>0.00376928460557702</v>
      </c>
      <c r="V79" s="26"/>
      <c r="W79" s="3"/>
      <c r="X79" s="3"/>
      <c r="Y79" s="29"/>
      <c r="Z79" s="3"/>
      <c r="AA79" s="28"/>
      <c r="AB79" s="3"/>
      <c r="AC79" s="3"/>
      <c r="AD79" s="28"/>
      <c r="AE79" s="26">
        <v>0.005</v>
      </c>
      <c r="AF79" s="3">
        <v>0.49</v>
      </c>
      <c r="AG79" s="27">
        <f t="shared" si="67"/>
        <v>0.00245</v>
      </c>
      <c r="AH79" s="36"/>
      <c r="AI79" s="3"/>
      <c r="AJ79" s="27"/>
      <c r="AK79" s="37"/>
      <c r="AL79" s="28"/>
      <c r="AM79" s="28"/>
      <c r="AN79" s="37"/>
      <c r="AO79" s="28"/>
      <c r="AP79" s="27"/>
      <c r="AQ79" s="3">
        <v>0.015</v>
      </c>
      <c r="AR79" s="3">
        <v>0.5</v>
      </c>
      <c r="AS79" s="3">
        <f t="shared" si="68"/>
        <v>0.0075</v>
      </c>
      <c r="AT79" s="2">
        <f t="shared" si="69"/>
        <v>0.013719284605577</v>
      </c>
      <c r="AU79" s="30">
        <f t="shared" si="70"/>
        <v>52.122</v>
      </c>
      <c r="AV79" s="1">
        <f t="shared" si="71"/>
        <v>0.26</v>
      </c>
      <c r="AW79" s="2">
        <f t="shared" si="75"/>
        <v>0.0233333333333333</v>
      </c>
      <c r="AX79" s="1">
        <f t="shared" si="72"/>
        <v>29.0654782589058</v>
      </c>
    </row>
    <row r="80" s="1" customFormat="1" spans="1:50">
      <c r="A80" s="13"/>
      <c r="B80" s="13"/>
      <c r="C80" s="16">
        <v>6</v>
      </c>
      <c r="D80" s="21">
        <v>22.7809333333333</v>
      </c>
      <c r="E80" s="20">
        <f t="shared" si="73"/>
        <v>19.8683870967742</v>
      </c>
      <c r="F80" s="16" t="s">
        <v>73</v>
      </c>
      <c r="G80" s="13">
        <v>7</v>
      </c>
      <c r="H80" s="18">
        <f t="shared" si="57"/>
        <v>22.7809333333333</v>
      </c>
      <c r="I80" s="18">
        <f t="shared" si="58"/>
        <v>295.930933333333</v>
      </c>
      <c r="J80" s="18">
        <f t="shared" si="59"/>
        <v>0.270983559803382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4"/>
        <v>1.33022832200351</v>
      </c>
      <c r="P80" s="18">
        <f t="shared" si="62"/>
        <v>0.360470006047792</v>
      </c>
      <c r="Q80" s="25">
        <f t="shared" si="63"/>
        <v>0.0937222015724258</v>
      </c>
      <c r="R80" s="18">
        <f t="shared" si="64"/>
        <v>0.1355172</v>
      </c>
      <c r="S80" s="26">
        <f t="shared" si="65"/>
        <v>0.69158897595601</v>
      </c>
      <c r="T80" s="3">
        <v>0.01</v>
      </c>
      <c r="U80" s="27">
        <f t="shared" si="66"/>
        <v>0.0069158897595601</v>
      </c>
      <c r="V80" s="26"/>
      <c r="W80" s="3"/>
      <c r="X80" s="3"/>
      <c r="Y80" s="29"/>
      <c r="Z80" s="3"/>
      <c r="AA80" s="28"/>
      <c r="AB80" s="3"/>
      <c r="AC80" s="3"/>
      <c r="AD80" s="28"/>
      <c r="AE80" s="26">
        <v>0.005</v>
      </c>
      <c r="AF80" s="3">
        <v>0.49</v>
      </c>
      <c r="AG80" s="27">
        <f t="shared" si="67"/>
        <v>0.00245</v>
      </c>
      <c r="AH80" s="36"/>
      <c r="AI80" s="3"/>
      <c r="AJ80" s="27"/>
      <c r="AK80" s="37"/>
      <c r="AL80" s="28"/>
      <c r="AM80" s="28"/>
      <c r="AN80" s="37"/>
      <c r="AO80" s="28"/>
      <c r="AP80" s="27"/>
      <c r="AQ80" s="3">
        <v>0.015</v>
      </c>
      <c r="AR80" s="3">
        <v>0.5</v>
      </c>
      <c r="AS80" s="3">
        <f t="shared" si="68"/>
        <v>0.0075</v>
      </c>
      <c r="AT80" s="2">
        <f t="shared" si="69"/>
        <v>0.0168658897595601</v>
      </c>
      <c r="AU80" s="30">
        <f t="shared" si="70"/>
        <v>52.122</v>
      </c>
      <c r="AV80" s="1">
        <f t="shared" si="71"/>
        <v>0.26</v>
      </c>
      <c r="AW80" s="2">
        <f t="shared" si="75"/>
        <v>0.0233333333333333</v>
      </c>
      <c r="AX80" s="1">
        <f t="shared" si="72"/>
        <v>35.7318305011559</v>
      </c>
    </row>
    <row r="81" s="1" customFormat="1" spans="1:50">
      <c r="A81" s="13"/>
      <c r="B81" s="13"/>
      <c r="C81" s="16">
        <v>7</v>
      </c>
      <c r="D81" s="21">
        <v>25.4052258064516</v>
      </c>
      <c r="E81" s="20">
        <f t="shared" si="73"/>
        <v>22.7809333333333</v>
      </c>
      <c r="F81" s="16" t="s">
        <v>73</v>
      </c>
      <c r="G81" s="13">
        <v>8</v>
      </c>
      <c r="H81" s="18">
        <f t="shared" si="57"/>
        <v>25.4052258064516</v>
      </c>
      <c r="I81" s="18">
        <f t="shared" si="58"/>
        <v>298.555225806452</v>
      </c>
      <c r="J81" s="18">
        <f t="shared" si="59"/>
        <v>0.361863809013494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4"/>
        <v>1.49097831595572</v>
      </c>
      <c r="P81" s="18">
        <f t="shared" si="62"/>
        <v>0.539531092568262</v>
      </c>
      <c r="Q81" s="25">
        <f t="shared" si="63"/>
        <v>0.140278084067748</v>
      </c>
      <c r="R81" s="18">
        <f t="shared" si="64"/>
        <v>0.1355172</v>
      </c>
      <c r="S81" s="26">
        <f t="shared" si="65"/>
        <v>1.03513121631607</v>
      </c>
      <c r="T81" s="3">
        <v>0.01</v>
      </c>
      <c r="U81" s="27">
        <f t="shared" si="66"/>
        <v>0.0103513121631607</v>
      </c>
      <c r="V81" s="26"/>
      <c r="W81" s="3"/>
      <c r="X81" s="3"/>
      <c r="Y81" s="29"/>
      <c r="Z81" s="3"/>
      <c r="AA81" s="28"/>
      <c r="AB81" s="3"/>
      <c r="AC81" s="3"/>
      <c r="AD81" s="28"/>
      <c r="AE81" s="26">
        <v>0.005</v>
      </c>
      <c r="AF81" s="3">
        <v>0.49</v>
      </c>
      <c r="AG81" s="27">
        <f t="shared" si="67"/>
        <v>0.00245</v>
      </c>
      <c r="AH81" s="36"/>
      <c r="AI81" s="3"/>
      <c r="AJ81" s="27"/>
      <c r="AK81" s="37"/>
      <c r="AL81" s="28"/>
      <c r="AM81" s="28"/>
      <c r="AN81" s="37"/>
      <c r="AO81" s="28"/>
      <c r="AP81" s="27"/>
      <c r="AQ81" s="3">
        <v>0.015</v>
      </c>
      <c r="AR81" s="3">
        <v>0.5</v>
      </c>
      <c r="AS81" s="3">
        <f t="shared" si="68"/>
        <v>0.0075</v>
      </c>
      <c r="AT81" s="2">
        <f t="shared" si="69"/>
        <v>0.0203013121631607</v>
      </c>
      <c r="AU81" s="30">
        <f t="shared" si="70"/>
        <v>52.122</v>
      </c>
      <c r="AV81" s="1">
        <f t="shared" si="71"/>
        <v>0.26</v>
      </c>
      <c r="AW81" s="2">
        <f t="shared" si="75"/>
        <v>0.0233333333333333</v>
      </c>
      <c r="AX81" s="1">
        <f t="shared" si="72"/>
        <v>43.0100667979247</v>
      </c>
    </row>
    <row r="82" s="1" customFormat="1" spans="1:50">
      <c r="A82" s="13"/>
      <c r="B82" s="13"/>
      <c r="C82" s="16">
        <v>8</v>
      </c>
      <c r="D82" s="21">
        <v>26.0161290322581</v>
      </c>
      <c r="E82" s="20">
        <f t="shared" si="73"/>
        <v>25.4052258064516</v>
      </c>
      <c r="F82" s="16" t="s">
        <v>73</v>
      </c>
      <c r="G82" s="13">
        <v>9</v>
      </c>
      <c r="H82" s="18">
        <f t="shared" si="57"/>
        <v>26.0161290322581</v>
      </c>
      <c r="I82" s="18">
        <f t="shared" si="58"/>
        <v>299.166129032258</v>
      </c>
      <c r="J82" s="18">
        <f t="shared" si="59"/>
        <v>0.386783217084049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4"/>
        <v>1.47266722338746</v>
      </c>
      <c r="P82" s="18">
        <f t="shared" si="62"/>
        <v>0.569602966356036</v>
      </c>
      <c r="Q82" s="25">
        <f t="shared" si="63"/>
        <v>0.148096771252569</v>
      </c>
      <c r="R82" s="18">
        <f t="shared" si="64"/>
        <v>0.1355172</v>
      </c>
      <c r="S82" s="26">
        <f t="shared" si="65"/>
        <v>1.09282638109826</v>
      </c>
      <c r="T82" s="3">
        <v>0.01</v>
      </c>
      <c r="U82" s="27">
        <f t="shared" si="66"/>
        <v>0.0109282638109826</v>
      </c>
      <c r="V82" s="26"/>
      <c r="W82" s="3"/>
      <c r="X82" s="3"/>
      <c r="Y82" s="29"/>
      <c r="Z82" s="3"/>
      <c r="AA82" s="28"/>
      <c r="AB82" s="3"/>
      <c r="AC82" s="3"/>
      <c r="AD82" s="28"/>
      <c r="AE82" s="26">
        <v>0.005</v>
      </c>
      <c r="AF82" s="3">
        <v>0.49</v>
      </c>
      <c r="AG82" s="27">
        <f t="shared" si="67"/>
        <v>0.00245</v>
      </c>
      <c r="AH82" s="36"/>
      <c r="AI82" s="3"/>
      <c r="AJ82" s="27"/>
      <c r="AK82" s="37"/>
      <c r="AL82" s="28"/>
      <c r="AM82" s="28"/>
      <c r="AN82" s="37"/>
      <c r="AO82" s="28"/>
      <c r="AP82" s="27"/>
      <c r="AQ82" s="3">
        <v>0.015</v>
      </c>
      <c r="AR82" s="3">
        <v>0.5</v>
      </c>
      <c r="AS82" s="3">
        <f t="shared" si="68"/>
        <v>0.0075</v>
      </c>
      <c r="AT82" s="2">
        <f t="shared" si="69"/>
        <v>0.0208782638109826</v>
      </c>
      <c r="AU82" s="30">
        <f t="shared" si="70"/>
        <v>52.122</v>
      </c>
      <c r="AV82" s="1">
        <f t="shared" si="71"/>
        <v>0.26</v>
      </c>
      <c r="AW82" s="2">
        <f t="shared" si="75"/>
        <v>0.0233333333333333</v>
      </c>
      <c r="AX82" s="1">
        <f t="shared" si="72"/>
        <v>44.2323882278183</v>
      </c>
    </row>
    <row r="83" s="1" customFormat="1" spans="1:50">
      <c r="A83" s="13"/>
      <c r="B83" s="13"/>
      <c r="C83" s="16">
        <v>9</v>
      </c>
      <c r="D83" s="21">
        <v>25.7507333333333</v>
      </c>
      <c r="E83" s="20">
        <f t="shared" si="73"/>
        <v>26.0161290322581</v>
      </c>
      <c r="F83" s="16" t="s">
        <v>73</v>
      </c>
      <c r="G83" s="13">
        <v>10</v>
      </c>
      <c r="H83" s="18">
        <f t="shared" si="57"/>
        <v>25.7507333333333</v>
      </c>
      <c r="I83" s="18">
        <f t="shared" si="58"/>
        <v>298.900733333333</v>
      </c>
      <c r="J83" s="18">
        <f t="shared" si="59"/>
        <v>0.375765850027023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4"/>
        <v>1.42428425703142</v>
      </c>
      <c r="P83" s="18">
        <f t="shared" si="62"/>
        <v>0.53519738452352</v>
      </c>
      <c r="Q83" s="25">
        <f t="shared" si="63"/>
        <v>0.139151319976115</v>
      </c>
      <c r="R83" s="18">
        <f t="shared" si="64"/>
        <v>0.1355172</v>
      </c>
      <c r="S83" s="26">
        <f t="shared" si="65"/>
        <v>1.02681666958966</v>
      </c>
      <c r="T83" s="3">
        <v>0.01</v>
      </c>
      <c r="U83" s="27">
        <f t="shared" si="66"/>
        <v>0.0102681666958966</v>
      </c>
      <c r="V83" s="26"/>
      <c r="W83" s="3"/>
      <c r="X83" s="3"/>
      <c r="Y83" s="29"/>
      <c r="Z83" s="3"/>
      <c r="AA83" s="28"/>
      <c r="AB83" s="3"/>
      <c r="AC83" s="3"/>
      <c r="AD83" s="28"/>
      <c r="AE83" s="26">
        <v>0.005</v>
      </c>
      <c r="AF83" s="3">
        <v>0.49</v>
      </c>
      <c r="AG83" s="27">
        <f t="shared" si="67"/>
        <v>0.00245</v>
      </c>
      <c r="AH83" s="36"/>
      <c r="AI83" s="3"/>
      <c r="AJ83" s="27"/>
      <c r="AK83" s="37"/>
      <c r="AL83" s="28"/>
      <c r="AM83" s="28"/>
      <c r="AN83" s="37"/>
      <c r="AO83" s="28"/>
      <c r="AP83" s="27"/>
      <c r="AQ83" s="3">
        <v>0.015</v>
      </c>
      <c r="AR83" s="3">
        <v>0.5</v>
      </c>
      <c r="AS83" s="3">
        <f t="shared" si="68"/>
        <v>0.0075</v>
      </c>
      <c r="AT83" s="2">
        <f t="shared" si="69"/>
        <v>0.0202181666958966</v>
      </c>
      <c r="AU83" s="30">
        <f t="shared" si="70"/>
        <v>52.122</v>
      </c>
      <c r="AV83" s="1">
        <f t="shared" si="71"/>
        <v>0.26</v>
      </c>
      <c r="AW83" s="2">
        <f t="shared" si="75"/>
        <v>0.0233333333333333</v>
      </c>
      <c r="AX83" s="1">
        <f t="shared" si="72"/>
        <v>42.8339160115994</v>
      </c>
    </row>
    <row r="84" s="1" customFormat="1" spans="1:50">
      <c r="A84" s="13"/>
      <c r="B84" s="13"/>
      <c r="C84" s="16">
        <v>10</v>
      </c>
      <c r="D84" s="21">
        <v>24.4302258064516</v>
      </c>
      <c r="E84" s="20">
        <f t="shared" si="73"/>
        <v>25.7507333333333</v>
      </c>
      <c r="F84" s="16" t="s">
        <v>73</v>
      </c>
      <c r="G84" s="13">
        <v>11</v>
      </c>
      <c r="H84" s="18">
        <f t="shared" si="57"/>
        <v>24.4302258064516</v>
      </c>
      <c r="I84" s="18">
        <f t="shared" si="58"/>
        <v>297.580225806452</v>
      </c>
      <c r="J84" s="18">
        <f t="shared" si="59"/>
        <v>0.325191329022602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0.844632528882509</v>
      </c>
      <c r="O84" s="18">
        <f t="shared" si="74"/>
        <v>0.565674343625395</v>
      </c>
      <c r="P84" s="18">
        <f t="shared" si="62"/>
        <v>0.18395239159753</v>
      </c>
      <c r="Q84" s="25">
        <f t="shared" si="63"/>
        <v>0.0478276218153579</v>
      </c>
      <c r="R84" s="18">
        <f t="shared" si="64"/>
        <v>0.1355172</v>
      </c>
      <c r="S84" s="26">
        <f t="shared" si="65"/>
        <v>0.352926579174879</v>
      </c>
      <c r="T84" s="3">
        <v>0.01</v>
      </c>
      <c r="U84" s="27">
        <f t="shared" si="66"/>
        <v>0.00352926579174879</v>
      </c>
      <c r="V84" s="26"/>
      <c r="W84" s="3"/>
      <c r="X84" s="3"/>
      <c r="Y84" s="29"/>
      <c r="Z84" s="3"/>
      <c r="AA84" s="28"/>
      <c r="AB84" s="3"/>
      <c r="AC84" s="3"/>
      <c r="AD84" s="28"/>
      <c r="AE84" s="26">
        <v>0.005</v>
      </c>
      <c r="AF84" s="3">
        <v>0.49</v>
      </c>
      <c r="AG84" s="27">
        <f t="shared" si="67"/>
        <v>0.00245</v>
      </c>
      <c r="AH84" s="36"/>
      <c r="AI84" s="3"/>
      <c r="AJ84" s="27"/>
      <c r="AK84" s="37"/>
      <c r="AL84" s="28"/>
      <c r="AM84" s="28"/>
      <c r="AN84" s="37"/>
      <c r="AO84" s="28"/>
      <c r="AP84" s="27"/>
      <c r="AQ84" s="3">
        <v>0.015</v>
      </c>
      <c r="AR84" s="3">
        <v>0.5</v>
      </c>
      <c r="AS84" s="3">
        <f t="shared" si="68"/>
        <v>0.0075</v>
      </c>
      <c r="AT84" s="2">
        <f t="shared" si="69"/>
        <v>0.0134792657917488</v>
      </c>
      <c r="AU84" s="30">
        <f t="shared" si="70"/>
        <v>52.122</v>
      </c>
      <c r="AV84" s="1">
        <f t="shared" si="71"/>
        <v>0.26</v>
      </c>
      <c r="AW84" s="2">
        <f t="shared" si="75"/>
        <v>0.0233333333333333</v>
      </c>
      <c r="AX84" s="1">
        <f t="shared" si="72"/>
        <v>28.556977865801</v>
      </c>
    </row>
    <row r="85" s="1" customFormat="1" spans="1:51">
      <c r="A85" s="13"/>
      <c r="B85" s="13"/>
      <c r="C85" s="16">
        <v>11</v>
      </c>
      <c r="D85" s="21">
        <v>22.3301</v>
      </c>
      <c r="E85" s="20">
        <f t="shared" si="73"/>
        <v>24.4302258064516</v>
      </c>
      <c r="F85" s="16" t="s">
        <v>75</v>
      </c>
      <c r="G85" s="13">
        <v>12</v>
      </c>
      <c r="H85" s="18">
        <f t="shared" si="57"/>
        <v>22.3301</v>
      </c>
      <c r="I85" s="18">
        <f t="shared" si="58"/>
        <v>295.4801</v>
      </c>
      <c r="J85" s="18">
        <f t="shared" si="59"/>
        <v>0.257715705321597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4"/>
        <v>0.902941952027865</v>
      </c>
      <c r="P85" s="18">
        <f t="shared" si="62"/>
        <v>0.232702322031321</v>
      </c>
      <c r="Q85" s="25">
        <f t="shared" si="63"/>
        <v>0.0605026037281434</v>
      </c>
      <c r="R85" s="18">
        <f t="shared" si="64"/>
        <v>0.1355172</v>
      </c>
      <c r="S85" s="26">
        <f t="shared" si="65"/>
        <v>0.446457008616939</v>
      </c>
      <c r="T85" s="3">
        <v>0.01</v>
      </c>
      <c r="U85" s="27">
        <f t="shared" si="66"/>
        <v>0.00446457008616939</v>
      </c>
      <c r="V85" s="26"/>
      <c r="W85" s="3"/>
      <c r="X85" s="3"/>
      <c r="Y85" s="29"/>
      <c r="Z85" s="3"/>
      <c r="AA85" s="28"/>
      <c r="AB85" s="3"/>
      <c r="AC85" s="3"/>
      <c r="AD85" s="28"/>
      <c r="AE85" s="26">
        <v>0.005</v>
      </c>
      <c r="AF85" s="3">
        <v>0.49</v>
      </c>
      <c r="AG85" s="27">
        <f t="shared" si="67"/>
        <v>0.00245</v>
      </c>
      <c r="AH85" s="36"/>
      <c r="AI85" s="3"/>
      <c r="AJ85" s="27"/>
      <c r="AK85" s="37"/>
      <c r="AL85" s="28"/>
      <c r="AM85" s="28"/>
      <c r="AN85" s="37"/>
      <c r="AO85" s="28"/>
      <c r="AP85" s="27"/>
      <c r="AQ85" s="3">
        <v>0.015</v>
      </c>
      <c r="AR85" s="3">
        <v>0.5</v>
      </c>
      <c r="AS85" s="3">
        <f t="shared" si="68"/>
        <v>0.0075</v>
      </c>
      <c r="AT85" s="2">
        <f t="shared" si="69"/>
        <v>0.0144145700861694</v>
      </c>
      <c r="AU85" s="30">
        <f t="shared" si="70"/>
        <v>52.122</v>
      </c>
      <c r="AV85" s="1">
        <f t="shared" si="71"/>
        <v>0.26</v>
      </c>
      <c r="AW85" s="2">
        <f t="shared" si="75"/>
        <v>0.0233333333333333</v>
      </c>
      <c r="AX85" s="1">
        <f t="shared" si="72"/>
        <v>30.5385000381664</v>
      </c>
      <c r="AY85" s="1">
        <f>SUM(AX74:AX85)</f>
        <v>356.46450809717</v>
      </c>
    </row>
    <row r="86" s="1" customFormat="1" spans="1:46">
      <c r="A86" s="13"/>
      <c r="B86" s="13"/>
      <c r="C86" s="16">
        <v>12</v>
      </c>
      <c r="D86" s="21">
        <v>20.4479032258064</v>
      </c>
      <c r="E86" s="20">
        <f t="shared" si="73"/>
        <v>22.3301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4" t="s">
        <v>43</v>
      </c>
      <c r="T88" s="24"/>
      <c r="U88" s="24"/>
      <c r="V88" s="24" t="s">
        <v>44</v>
      </c>
      <c r="W88" s="24"/>
      <c r="X88" s="24"/>
      <c r="Y88" s="24" t="s">
        <v>45</v>
      </c>
      <c r="Z88" s="24"/>
      <c r="AA88" s="24"/>
      <c r="AB88" s="24" t="s">
        <v>46</v>
      </c>
      <c r="AC88" s="24"/>
      <c r="AD88" s="24"/>
      <c r="AE88" s="24" t="s">
        <v>47</v>
      </c>
      <c r="AF88" s="24"/>
      <c r="AG88" s="24"/>
      <c r="AH88" s="24" t="s">
        <v>48</v>
      </c>
      <c r="AI88" s="24"/>
      <c r="AJ88" s="24"/>
      <c r="AK88" s="32" t="s">
        <v>78</v>
      </c>
      <c r="AL88" s="33"/>
      <c r="AM88" s="34"/>
      <c r="AN88" s="33" t="s">
        <v>79</v>
      </c>
      <c r="AO88" s="33"/>
      <c r="AP88" s="34"/>
      <c r="AQ88" s="24" t="s">
        <v>50</v>
      </c>
      <c r="AR88" s="24"/>
      <c r="AS88" s="24"/>
      <c r="AT88" s="2"/>
    </row>
    <row r="89" s="1" customFormat="1" spans="1:53">
      <c r="A89" s="15" t="s">
        <v>80</v>
      </c>
      <c r="B89" s="15"/>
      <c r="C89" s="16" t="s">
        <v>51</v>
      </c>
      <c r="D89" s="16" t="s">
        <v>52</v>
      </c>
      <c r="E89" s="16" t="s">
        <v>53</v>
      </c>
      <c r="F89" s="16" t="s">
        <v>54</v>
      </c>
      <c r="G89" s="13" t="s">
        <v>51</v>
      </c>
      <c r="H89" s="13" t="s">
        <v>53</v>
      </c>
      <c r="I89" s="13" t="s">
        <v>55</v>
      </c>
      <c r="J89" s="13" t="s">
        <v>56</v>
      </c>
      <c r="K89" s="23" t="s">
        <v>57</v>
      </c>
      <c r="L89" s="23" t="s">
        <v>58</v>
      </c>
      <c r="M89" s="13" t="s">
        <v>59</v>
      </c>
      <c r="N89" s="23" t="s">
        <v>60</v>
      </c>
      <c r="O89" s="13" t="s">
        <v>61</v>
      </c>
      <c r="P89" s="13" t="s">
        <v>62</v>
      </c>
      <c r="Q89" s="23" t="s">
        <v>63</v>
      </c>
      <c r="R89" s="23" t="s">
        <v>64</v>
      </c>
      <c r="S89" s="4" t="s">
        <v>65</v>
      </c>
      <c r="T89" s="3" t="s">
        <v>66</v>
      </c>
      <c r="U89" s="3"/>
      <c r="V89" s="4" t="s">
        <v>65</v>
      </c>
      <c r="W89" s="3" t="s">
        <v>66</v>
      </c>
      <c r="X89" s="3"/>
      <c r="Y89" s="4" t="s">
        <v>65</v>
      </c>
      <c r="Z89" s="3" t="s">
        <v>66</v>
      </c>
      <c r="AA89" s="3"/>
      <c r="AB89" s="4" t="s">
        <v>65</v>
      </c>
      <c r="AC89" s="3" t="s">
        <v>66</v>
      </c>
      <c r="AD89" s="3"/>
      <c r="AE89" s="4" t="s">
        <v>65</v>
      </c>
      <c r="AF89" s="3" t="s">
        <v>66</v>
      </c>
      <c r="AG89" s="3"/>
      <c r="AH89" s="4" t="s">
        <v>65</v>
      </c>
      <c r="AI89" s="3" t="s">
        <v>66</v>
      </c>
      <c r="AJ89" s="3"/>
      <c r="AK89" s="4" t="s">
        <v>65</v>
      </c>
      <c r="AL89" s="3" t="s">
        <v>66</v>
      </c>
      <c r="AM89" s="3"/>
      <c r="AN89" s="4" t="s">
        <v>65</v>
      </c>
      <c r="AO89" s="3" t="s">
        <v>66</v>
      </c>
      <c r="AP89" s="3"/>
      <c r="AQ89" s="35" t="s">
        <v>65</v>
      </c>
      <c r="AR89" s="35" t="s">
        <v>66</v>
      </c>
      <c r="AS89" s="35"/>
      <c r="AT89" s="2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15</v>
      </c>
      <c r="E90" s="16"/>
      <c r="F90" s="16"/>
      <c r="G90" s="13">
        <v>1</v>
      </c>
      <c r="H90" s="18">
        <f t="shared" ref="H90:H101" si="76">E91</f>
        <v>15</v>
      </c>
      <c r="I90" s="18">
        <f t="shared" ref="I90:I101" si="77">H90+273.15</f>
        <v>288.15</v>
      </c>
      <c r="J90" s="18">
        <f t="shared" ref="J90:J101" si="78">EXP(($C$16*(I90-$C$14))/($C$17*I90*$C$14))</f>
        <v>0.11145232763902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0.031730477678829</v>
      </c>
      <c r="Q90" s="25">
        <f t="shared" ref="Q90:Q101" si="82">P90*$B$76</f>
        <v>0.00824992419649554</v>
      </c>
      <c r="R90" s="18">
        <f t="shared" ref="R90:R101" si="83">L90*$B$76</f>
        <v>0.074022</v>
      </c>
      <c r="S90" s="26">
        <f t="shared" ref="S90:S101" si="84">Q90/R90</f>
        <v>0.11145232763902</v>
      </c>
      <c r="T90" s="3">
        <v>0.01</v>
      </c>
      <c r="U90" s="27">
        <f t="shared" ref="U90:U101" si="85">S90*T90</f>
        <v>0.0011145232763902</v>
      </c>
      <c r="V90" s="26"/>
      <c r="W90" s="3"/>
      <c r="X90" s="3"/>
      <c r="Y90" s="29"/>
      <c r="Z90" s="3"/>
      <c r="AA90" s="28"/>
      <c r="AB90" s="3"/>
      <c r="AC90" s="3"/>
      <c r="AD90" s="28"/>
      <c r="AE90" s="26">
        <v>0.001</v>
      </c>
      <c r="AF90" s="3">
        <v>0.49</v>
      </c>
      <c r="AG90" s="27">
        <f t="shared" ref="AG90:AG101" si="86">AF90*AE90</f>
        <v>0.00049</v>
      </c>
      <c r="AH90" s="36"/>
      <c r="AI90" s="3"/>
      <c r="AJ90" s="27"/>
      <c r="AK90" s="37"/>
      <c r="AL90" s="28"/>
      <c r="AM90" s="28"/>
      <c r="AN90" s="37"/>
      <c r="AO90" s="28"/>
      <c r="AP90" s="27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0.0066045232763902</v>
      </c>
      <c r="AU90" s="30">
        <f t="shared" ref="AU90:AU101" si="89">$B$90/12</f>
        <v>28.47</v>
      </c>
      <c r="AV90" s="1">
        <f t="shared" ref="AV90:AV101" si="90">$B$76</f>
        <v>0.26</v>
      </c>
      <c r="AW90" s="2">
        <f>$E$9/12</f>
        <v>0.264416666666667</v>
      </c>
      <c r="AX90" s="1">
        <f t="shared" ref="AX90:AX101" si="91">AW90*10000*AV90*0.67*AU90*AT90</f>
        <v>86.6095772912932</v>
      </c>
      <c r="AZ90" s="2">
        <f>$E$10/12</f>
        <v>0.075</v>
      </c>
      <c r="BA90" s="1">
        <f t="shared" ref="BA90:BA101" si="92">AZ90*10000*AV90*0.67*AU90*AT90</f>
        <v>24.566221103739</v>
      </c>
    </row>
    <row r="91" s="1" customFormat="1" spans="1:53">
      <c r="A91" s="13" t="s">
        <v>74</v>
      </c>
      <c r="B91" s="13">
        <v>1</v>
      </c>
      <c r="C91" s="16">
        <v>1</v>
      </c>
      <c r="D91" s="19">
        <v>19.5111290322581</v>
      </c>
      <c r="E91" s="20">
        <f t="shared" ref="E91:E102" si="93">D90</f>
        <v>15</v>
      </c>
      <c r="F91" s="16" t="s">
        <v>73</v>
      </c>
      <c r="G91" s="13">
        <v>2</v>
      </c>
      <c r="H91" s="18">
        <f t="shared" si="76"/>
        <v>19.5111290322581</v>
      </c>
      <c r="I91" s="18">
        <f t="shared" si="77"/>
        <v>292.661129032258</v>
      </c>
      <c r="J91" s="18">
        <f t="shared" si="78"/>
        <v>0.187626363088179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4">L91+O90-P90-N91</f>
        <v>0.537669522321171</v>
      </c>
      <c r="P91" s="18">
        <f t="shared" si="81"/>
        <v>0.10088097701648</v>
      </c>
      <c r="Q91" s="25">
        <f t="shared" si="82"/>
        <v>0.0262290540242848</v>
      </c>
      <c r="R91" s="18">
        <f t="shared" si="83"/>
        <v>0.074022</v>
      </c>
      <c r="S91" s="26">
        <f t="shared" si="84"/>
        <v>0.354341331283737</v>
      </c>
      <c r="T91" s="3">
        <v>0.01</v>
      </c>
      <c r="U91" s="27">
        <f t="shared" si="85"/>
        <v>0.00354341331283737</v>
      </c>
      <c r="V91" s="26"/>
      <c r="W91" s="3"/>
      <c r="X91" s="3"/>
      <c r="Y91" s="29"/>
      <c r="Z91" s="3"/>
      <c r="AA91" s="28"/>
      <c r="AB91" s="3"/>
      <c r="AC91" s="3"/>
      <c r="AD91" s="28"/>
      <c r="AE91" s="26">
        <v>0.001</v>
      </c>
      <c r="AF91" s="3">
        <v>0.49</v>
      </c>
      <c r="AG91" s="27">
        <f t="shared" si="86"/>
        <v>0.00049</v>
      </c>
      <c r="AH91" s="36"/>
      <c r="AI91" s="3"/>
      <c r="AJ91" s="27"/>
      <c r="AK91" s="37"/>
      <c r="AL91" s="28"/>
      <c r="AM91" s="28"/>
      <c r="AN91" s="37"/>
      <c r="AO91" s="28"/>
      <c r="AP91" s="27"/>
      <c r="AQ91" s="3">
        <v>0.01</v>
      </c>
      <c r="AR91" s="3">
        <v>0.5</v>
      </c>
      <c r="AS91" s="3">
        <f t="shared" si="87"/>
        <v>0.005</v>
      </c>
      <c r="AT91" s="2">
        <f t="shared" si="88"/>
        <v>0.00903341331283737</v>
      </c>
      <c r="AU91" s="30">
        <f t="shared" si="89"/>
        <v>28.47</v>
      </c>
      <c r="AV91" s="1">
        <f t="shared" si="90"/>
        <v>0.26</v>
      </c>
      <c r="AW91" s="2">
        <f t="shared" ref="AW91:AW101" si="95">$E$9/12</f>
        <v>0.264416666666667</v>
      </c>
      <c r="AX91" s="1">
        <f t="shared" si="91"/>
        <v>118.461253868123</v>
      </c>
      <c r="AZ91" s="2">
        <f t="shared" ref="AZ91:AZ101" si="96">$E$10/12</f>
        <v>0.075</v>
      </c>
      <c r="BA91" s="1">
        <f t="shared" si="92"/>
        <v>33.6007338422031</v>
      </c>
    </row>
    <row r="92" s="1" customFormat="1" spans="1:53">
      <c r="A92" s="13" t="s">
        <v>36</v>
      </c>
      <c r="B92" s="13">
        <f>H9</f>
        <v>0.26</v>
      </c>
      <c r="C92" s="16">
        <v>2</v>
      </c>
      <c r="D92" s="21">
        <v>19.4747857142857</v>
      </c>
      <c r="E92" s="20">
        <f t="shared" si="93"/>
        <v>19.5111290322581</v>
      </c>
      <c r="F92" s="16" t="s">
        <v>73</v>
      </c>
      <c r="G92" s="13">
        <v>3</v>
      </c>
      <c r="H92" s="18">
        <f t="shared" si="76"/>
        <v>19.4747857142857</v>
      </c>
      <c r="I92" s="18">
        <f t="shared" si="77"/>
        <v>292.624785714286</v>
      </c>
      <c r="J92" s="18">
        <f t="shared" si="78"/>
        <v>0.186852683578732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4"/>
        <v>0.721488545304691</v>
      </c>
      <c r="P92" s="18">
        <f t="shared" si="81"/>
        <v>0.134812070861497</v>
      </c>
      <c r="Q92" s="25">
        <f t="shared" si="82"/>
        <v>0.0350511384239893</v>
      </c>
      <c r="R92" s="18">
        <f t="shared" si="83"/>
        <v>0.074022</v>
      </c>
      <c r="S92" s="26">
        <f t="shared" si="84"/>
        <v>0.473523255572522</v>
      </c>
      <c r="T92" s="3">
        <v>0.01</v>
      </c>
      <c r="U92" s="27">
        <f t="shared" si="85"/>
        <v>0.00473523255572522</v>
      </c>
      <c r="V92" s="26"/>
      <c r="W92" s="3"/>
      <c r="X92" s="3"/>
      <c r="Y92" s="29"/>
      <c r="Z92" s="3"/>
      <c r="AA92" s="28"/>
      <c r="AB92" s="3"/>
      <c r="AC92" s="3"/>
      <c r="AD92" s="28"/>
      <c r="AE92" s="26">
        <v>0.001</v>
      </c>
      <c r="AF92" s="3">
        <v>0.49</v>
      </c>
      <c r="AG92" s="27">
        <f t="shared" si="86"/>
        <v>0.00049</v>
      </c>
      <c r="AH92" s="36"/>
      <c r="AI92" s="3"/>
      <c r="AJ92" s="27"/>
      <c r="AK92" s="37"/>
      <c r="AL92" s="28"/>
      <c r="AM92" s="28"/>
      <c r="AN92" s="37"/>
      <c r="AO92" s="28"/>
      <c r="AP92" s="27"/>
      <c r="AQ92" s="3">
        <v>0.01</v>
      </c>
      <c r="AR92" s="3">
        <v>0.5</v>
      </c>
      <c r="AS92" s="3">
        <f t="shared" si="87"/>
        <v>0.005</v>
      </c>
      <c r="AT92" s="2">
        <f t="shared" si="88"/>
        <v>0.0102252325557252</v>
      </c>
      <c r="AU92" s="30">
        <f t="shared" si="89"/>
        <v>28.47</v>
      </c>
      <c r="AV92" s="1">
        <f t="shared" si="90"/>
        <v>0.26</v>
      </c>
      <c r="AW92" s="2">
        <f t="shared" si="95"/>
        <v>0.264416666666667</v>
      </c>
      <c r="AX92" s="1">
        <f t="shared" si="91"/>
        <v>134.090385073269</v>
      </c>
      <c r="AZ92" s="2">
        <f t="shared" si="96"/>
        <v>0.075</v>
      </c>
      <c r="BA92" s="1">
        <f t="shared" si="92"/>
        <v>38.0338312530546</v>
      </c>
    </row>
    <row r="93" s="1" customFormat="1" spans="1:53">
      <c r="A93" s="13"/>
      <c r="B93" s="13"/>
      <c r="C93" s="16">
        <v>3</v>
      </c>
      <c r="D93" s="21">
        <v>18.4552580645161</v>
      </c>
      <c r="E93" s="20">
        <f t="shared" si="93"/>
        <v>19.4747857142857</v>
      </c>
      <c r="F93" s="16" t="s">
        <v>73</v>
      </c>
      <c r="G93" s="13">
        <v>4</v>
      </c>
      <c r="H93" s="18">
        <f t="shared" si="76"/>
        <v>18.4552580645161</v>
      </c>
      <c r="I93" s="18">
        <f t="shared" si="77"/>
        <v>291.605258064516</v>
      </c>
      <c r="J93" s="18">
        <f t="shared" si="78"/>
        <v>0.166332047294889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4"/>
        <v>0.871376474443194</v>
      </c>
      <c r="P93" s="18">
        <f t="shared" si="81"/>
        <v>0.144937832958739</v>
      </c>
      <c r="Q93" s="25">
        <f t="shared" si="82"/>
        <v>0.0376838365692721</v>
      </c>
      <c r="R93" s="18">
        <f t="shared" si="83"/>
        <v>0.074022</v>
      </c>
      <c r="S93" s="26">
        <f t="shared" si="84"/>
        <v>0.509089683732838</v>
      </c>
      <c r="T93" s="3">
        <v>0.01</v>
      </c>
      <c r="U93" s="27">
        <f t="shared" si="85"/>
        <v>0.00509089683732838</v>
      </c>
      <c r="V93" s="26"/>
      <c r="W93" s="3"/>
      <c r="X93" s="3"/>
      <c r="Y93" s="29"/>
      <c r="Z93" s="3"/>
      <c r="AA93" s="28"/>
      <c r="AB93" s="3"/>
      <c r="AC93" s="3"/>
      <c r="AD93" s="28"/>
      <c r="AE93" s="26">
        <v>0.001</v>
      </c>
      <c r="AF93" s="3">
        <v>0.49</v>
      </c>
      <c r="AG93" s="27">
        <f t="shared" si="86"/>
        <v>0.00049</v>
      </c>
      <c r="AH93" s="36"/>
      <c r="AI93" s="3"/>
      <c r="AJ93" s="27"/>
      <c r="AK93" s="37"/>
      <c r="AL93" s="28"/>
      <c r="AM93" s="28"/>
      <c r="AN93" s="37"/>
      <c r="AO93" s="28"/>
      <c r="AP93" s="27"/>
      <c r="AQ93" s="3">
        <v>0.01</v>
      </c>
      <c r="AR93" s="3">
        <v>0.5</v>
      </c>
      <c r="AS93" s="3">
        <f t="shared" si="87"/>
        <v>0.005</v>
      </c>
      <c r="AT93" s="2">
        <f t="shared" si="88"/>
        <v>0.0105808968373284</v>
      </c>
      <c r="AU93" s="30">
        <f t="shared" si="89"/>
        <v>28.47</v>
      </c>
      <c r="AV93" s="1">
        <f t="shared" si="90"/>
        <v>0.26</v>
      </c>
      <c r="AW93" s="2">
        <f t="shared" si="95"/>
        <v>0.264416666666667</v>
      </c>
      <c r="AX93" s="1">
        <f t="shared" si="91"/>
        <v>138.754451168301</v>
      </c>
      <c r="AZ93" s="2">
        <f t="shared" si="96"/>
        <v>0.075</v>
      </c>
      <c r="BA93" s="1">
        <f t="shared" si="92"/>
        <v>39.3567620710593</v>
      </c>
    </row>
    <row r="94" s="1" customFormat="1" spans="1:53">
      <c r="A94" s="13"/>
      <c r="B94" s="13"/>
      <c r="C94" s="16">
        <v>4</v>
      </c>
      <c r="D94" s="21">
        <v>18.9518666666667</v>
      </c>
      <c r="E94" s="20">
        <f t="shared" si="93"/>
        <v>18.4552580645161</v>
      </c>
      <c r="F94" s="16" t="s">
        <v>73</v>
      </c>
      <c r="G94" s="13">
        <v>5</v>
      </c>
      <c r="H94" s="18">
        <f t="shared" si="76"/>
        <v>18.9518666666667</v>
      </c>
      <c r="I94" s="18">
        <f t="shared" si="77"/>
        <v>292.101866666667</v>
      </c>
      <c r="J94" s="18">
        <f t="shared" si="78"/>
        <v>0.176047465210837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0.690116709410232</v>
      </c>
      <c r="O94" s="18">
        <f t="shared" si="94"/>
        <v>0.321021932074223</v>
      </c>
      <c r="P94" s="18">
        <f t="shared" si="81"/>
        <v>0.0565150974187524</v>
      </c>
      <c r="Q94" s="25">
        <f t="shared" si="82"/>
        <v>0.0146939253288756</v>
      </c>
      <c r="R94" s="18">
        <f t="shared" si="83"/>
        <v>0.074022</v>
      </c>
      <c r="S94" s="26">
        <f t="shared" si="84"/>
        <v>0.198507542742369</v>
      </c>
      <c r="T94" s="3">
        <v>0.01</v>
      </c>
      <c r="U94" s="27">
        <f t="shared" si="85"/>
        <v>0.00198507542742369</v>
      </c>
      <c r="V94" s="26"/>
      <c r="W94" s="3"/>
      <c r="X94" s="3"/>
      <c r="Y94" s="29"/>
      <c r="Z94" s="3"/>
      <c r="AA94" s="28"/>
      <c r="AB94" s="3"/>
      <c r="AC94" s="3"/>
      <c r="AD94" s="28"/>
      <c r="AE94" s="26">
        <v>0.005</v>
      </c>
      <c r="AF94" s="3">
        <v>0.49</v>
      </c>
      <c r="AG94" s="27">
        <f t="shared" si="86"/>
        <v>0.00245</v>
      </c>
      <c r="AH94" s="36"/>
      <c r="AI94" s="3"/>
      <c r="AJ94" s="27"/>
      <c r="AK94" s="37"/>
      <c r="AL94" s="28"/>
      <c r="AM94" s="28"/>
      <c r="AN94" s="37"/>
      <c r="AO94" s="28"/>
      <c r="AP94" s="27"/>
      <c r="AQ94" s="3">
        <v>0.015</v>
      </c>
      <c r="AR94" s="3">
        <v>0.5</v>
      </c>
      <c r="AS94" s="3">
        <f t="shared" si="87"/>
        <v>0.0075</v>
      </c>
      <c r="AT94" s="2">
        <f t="shared" si="88"/>
        <v>0.0119350754274237</v>
      </c>
      <c r="AU94" s="30">
        <f t="shared" si="89"/>
        <v>28.47</v>
      </c>
      <c r="AV94" s="1">
        <f t="shared" si="90"/>
        <v>0.26</v>
      </c>
      <c r="AW94" s="2">
        <f t="shared" si="95"/>
        <v>0.264416666666667</v>
      </c>
      <c r="AX94" s="1">
        <f t="shared" si="91"/>
        <v>156.512710221508</v>
      </c>
      <c r="AZ94" s="2">
        <f t="shared" si="96"/>
        <v>0.075</v>
      </c>
      <c r="BA94" s="1">
        <f t="shared" si="92"/>
        <v>44.39377220276</v>
      </c>
    </row>
    <row r="95" s="1" customFormat="1" spans="1:53">
      <c r="A95" s="13"/>
      <c r="B95" s="13"/>
      <c r="C95" s="16">
        <v>5</v>
      </c>
      <c r="D95" s="21">
        <v>19.8683870967742</v>
      </c>
      <c r="E95" s="20">
        <f t="shared" si="93"/>
        <v>18.9518666666667</v>
      </c>
      <c r="F95" s="16" t="s">
        <v>75</v>
      </c>
      <c r="G95" s="13">
        <v>6</v>
      </c>
      <c r="H95" s="18">
        <f t="shared" si="76"/>
        <v>19.8683870967742</v>
      </c>
      <c r="I95" s="18">
        <f t="shared" si="77"/>
        <v>293.018387096774</v>
      </c>
      <c r="J95" s="18">
        <f t="shared" si="78"/>
        <v>0.195393658544138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4"/>
        <v>0.54920683465547</v>
      </c>
      <c r="P95" s="18">
        <f t="shared" si="81"/>
        <v>0.107311532720778</v>
      </c>
      <c r="Q95" s="25">
        <f t="shared" si="82"/>
        <v>0.0279009985074022</v>
      </c>
      <c r="R95" s="18">
        <f t="shared" si="83"/>
        <v>0.074022</v>
      </c>
      <c r="S95" s="26">
        <f t="shared" si="84"/>
        <v>0.376928460557702</v>
      </c>
      <c r="T95" s="3">
        <v>0.01</v>
      </c>
      <c r="U95" s="27">
        <f t="shared" si="85"/>
        <v>0.00376928460557702</v>
      </c>
      <c r="V95" s="26"/>
      <c r="W95" s="3"/>
      <c r="X95" s="3"/>
      <c r="Y95" s="29"/>
      <c r="Z95" s="3"/>
      <c r="AA95" s="28"/>
      <c r="AB95" s="3"/>
      <c r="AC95" s="3"/>
      <c r="AD95" s="28"/>
      <c r="AE95" s="26">
        <v>0.005</v>
      </c>
      <c r="AF95" s="3">
        <v>0.49</v>
      </c>
      <c r="AG95" s="27">
        <f t="shared" si="86"/>
        <v>0.00245</v>
      </c>
      <c r="AH95" s="36"/>
      <c r="AI95" s="3"/>
      <c r="AJ95" s="27"/>
      <c r="AK95" s="37"/>
      <c r="AL95" s="28"/>
      <c r="AM95" s="28"/>
      <c r="AN95" s="37"/>
      <c r="AO95" s="28"/>
      <c r="AP95" s="27"/>
      <c r="AQ95" s="3">
        <v>0.015</v>
      </c>
      <c r="AR95" s="3">
        <v>0.5</v>
      </c>
      <c r="AS95" s="3">
        <f t="shared" si="87"/>
        <v>0.0075</v>
      </c>
      <c r="AT95" s="2">
        <f t="shared" si="88"/>
        <v>0.013719284605577</v>
      </c>
      <c r="AU95" s="30">
        <f t="shared" si="89"/>
        <v>28.47</v>
      </c>
      <c r="AV95" s="1">
        <f t="shared" si="90"/>
        <v>0.26</v>
      </c>
      <c r="AW95" s="2">
        <f t="shared" si="95"/>
        <v>0.264416666666667</v>
      </c>
      <c r="AX95" s="1">
        <f t="shared" si="91"/>
        <v>179.910251005643</v>
      </c>
      <c r="AZ95" s="2">
        <f t="shared" si="96"/>
        <v>0.075</v>
      </c>
      <c r="BA95" s="1">
        <f t="shared" si="92"/>
        <v>51.0303264749696</v>
      </c>
    </row>
    <row r="96" s="1" customFormat="1" spans="1:53">
      <c r="A96" s="13"/>
      <c r="B96" s="13"/>
      <c r="C96" s="16">
        <v>6</v>
      </c>
      <c r="D96" s="21">
        <v>22.7809333333333</v>
      </c>
      <c r="E96" s="20">
        <f t="shared" si="93"/>
        <v>19.8683870967742</v>
      </c>
      <c r="F96" s="16" t="s">
        <v>73</v>
      </c>
      <c r="G96" s="13">
        <v>7</v>
      </c>
      <c r="H96" s="18">
        <f t="shared" si="76"/>
        <v>22.7809333333333</v>
      </c>
      <c r="I96" s="18">
        <f t="shared" si="77"/>
        <v>295.930933333333</v>
      </c>
      <c r="J96" s="18">
        <f t="shared" si="78"/>
        <v>0.270983559803382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4"/>
        <v>0.726595301934692</v>
      </c>
      <c r="P96" s="18">
        <f t="shared" si="81"/>
        <v>0.196895381454676</v>
      </c>
      <c r="Q96" s="25">
        <f t="shared" si="82"/>
        <v>0.0511927991782158</v>
      </c>
      <c r="R96" s="18">
        <f t="shared" si="83"/>
        <v>0.074022</v>
      </c>
      <c r="S96" s="26">
        <f t="shared" si="84"/>
        <v>0.69158897595601</v>
      </c>
      <c r="T96" s="3">
        <v>0.01</v>
      </c>
      <c r="U96" s="27">
        <f t="shared" si="85"/>
        <v>0.0069158897595601</v>
      </c>
      <c r="V96" s="26"/>
      <c r="W96" s="3"/>
      <c r="X96" s="3"/>
      <c r="Y96" s="29"/>
      <c r="Z96" s="3"/>
      <c r="AA96" s="28"/>
      <c r="AB96" s="3"/>
      <c r="AC96" s="3"/>
      <c r="AD96" s="28"/>
      <c r="AE96" s="26">
        <v>0.005</v>
      </c>
      <c r="AF96" s="3">
        <v>0.49</v>
      </c>
      <c r="AG96" s="27">
        <f t="shared" si="86"/>
        <v>0.00245</v>
      </c>
      <c r="AH96" s="36"/>
      <c r="AI96" s="3"/>
      <c r="AJ96" s="27"/>
      <c r="AK96" s="37"/>
      <c r="AL96" s="28"/>
      <c r="AM96" s="28"/>
      <c r="AN96" s="37"/>
      <c r="AO96" s="28"/>
      <c r="AP96" s="27"/>
      <c r="AQ96" s="3">
        <v>0.015</v>
      </c>
      <c r="AR96" s="3">
        <v>0.5</v>
      </c>
      <c r="AS96" s="3">
        <f t="shared" si="87"/>
        <v>0.0075</v>
      </c>
      <c r="AT96" s="2">
        <f t="shared" si="88"/>
        <v>0.0168658897595601</v>
      </c>
      <c r="AU96" s="30">
        <f t="shared" si="89"/>
        <v>28.47</v>
      </c>
      <c r="AV96" s="1">
        <f t="shared" si="90"/>
        <v>0.26</v>
      </c>
      <c r="AW96" s="2">
        <f t="shared" si="95"/>
        <v>0.264416666666667</v>
      </c>
      <c r="AX96" s="1">
        <f t="shared" si="91"/>
        <v>221.173810975717</v>
      </c>
      <c r="AZ96" s="2">
        <f t="shared" si="96"/>
        <v>0.075</v>
      </c>
      <c r="BA96" s="1">
        <f t="shared" si="92"/>
        <v>62.7344563120534</v>
      </c>
    </row>
    <row r="97" s="1" customFormat="1" spans="1:53">
      <c r="A97" s="13"/>
      <c r="B97" s="13"/>
      <c r="C97" s="16">
        <v>7</v>
      </c>
      <c r="D97" s="21">
        <v>25.4052258064516</v>
      </c>
      <c r="E97" s="20">
        <f t="shared" si="93"/>
        <v>22.7809333333333</v>
      </c>
      <c r="F97" s="16" t="s">
        <v>73</v>
      </c>
      <c r="G97" s="13">
        <v>8</v>
      </c>
      <c r="H97" s="18">
        <f t="shared" si="76"/>
        <v>25.4052258064516</v>
      </c>
      <c r="I97" s="18">
        <f t="shared" si="77"/>
        <v>298.555225806452</v>
      </c>
      <c r="J97" s="18">
        <f t="shared" si="78"/>
        <v>0.361863809013494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4"/>
        <v>0.814399920480016</v>
      </c>
      <c r="P97" s="18">
        <f t="shared" si="81"/>
        <v>0.294701857285185</v>
      </c>
      <c r="Q97" s="25">
        <f t="shared" si="82"/>
        <v>0.0766224828941482</v>
      </c>
      <c r="R97" s="18">
        <f t="shared" si="83"/>
        <v>0.074022</v>
      </c>
      <c r="S97" s="26">
        <f t="shared" si="84"/>
        <v>1.03513121631607</v>
      </c>
      <c r="T97" s="3">
        <v>0.01</v>
      </c>
      <c r="U97" s="27">
        <f t="shared" si="85"/>
        <v>0.0103513121631607</v>
      </c>
      <c r="V97" s="26"/>
      <c r="W97" s="3"/>
      <c r="X97" s="3"/>
      <c r="Y97" s="29"/>
      <c r="Z97" s="3"/>
      <c r="AA97" s="28"/>
      <c r="AB97" s="3"/>
      <c r="AC97" s="3"/>
      <c r="AD97" s="28"/>
      <c r="AE97" s="26">
        <v>0.005</v>
      </c>
      <c r="AF97" s="3">
        <v>0.49</v>
      </c>
      <c r="AG97" s="27">
        <f t="shared" si="86"/>
        <v>0.00245</v>
      </c>
      <c r="AH97" s="36"/>
      <c r="AI97" s="3"/>
      <c r="AJ97" s="27"/>
      <c r="AK97" s="37"/>
      <c r="AL97" s="28"/>
      <c r="AM97" s="28"/>
      <c r="AN97" s="37"/>
      <c r="AO97" s="28"/>
      <c r="AP97" s="27"/>
      <c r="AQ97" s="3">
        <v>0.015</v>
      </c>
      <c r="AR97" s="3">
        <v>0.5</v>
      </c>
      <c r="AS97" s="3">
        <f t="shared" si="87"/>
        <v>0.0075</v>
      </c>
      <c r="AT97" s="2">
        <f t="shared" si="88"/>
        <v>0.0203013121631607</v>
      </c>
      <c r="AU97" s="30">
        <f t="shared" si="89"/>
        <v>28.47</v>
      </c>
      <c r="AV97" s="1">
        <f t="shared" si="90"/>
        <v>0.26</v>
      </c>
      <c r="AW97" s="2">
        <f t="shared" si="95"/>
        <v>0.264416666666667</v>
      </c>
      <c r="AX97" s="1">
        <f t="shared" si="91"/>
        <v>266.224826732832</v>
      </c>
      <c r="AZ97" s="2">
        <f t="shared" si="96"/>
        <v>0.075</v>
      </c>
      <c r="BA97" s="1">
        <f t="shared" si="92"/>
        <v>75.5128723793095</v>
      </c>
    </row>
    <row r="98" s="1" customFormat="1" spans="1:53">
      <c r="A98" s="13"/>
      <c r="B98" s="13"/>
      <c r="C98" s="16">
        <v>8</v>
      </c>
      <c r="D98" s="21">
        <v>26.0161290322581</v>
      </c>
      <c r="E98" s="20">
        <f t="shared" si="93"/>
        <v>25.4052258064516</v>
      </c>
      <c r="F98" s="16" t="s">
        <v>73</v>
      </c>
      <c r="G98" s="13">
        <v>9</v>
      </c>
      <c r="H98" s="18">
        <f t="shared" si="76"/>
        <v>26.0161290322581</v>
      </c>
      <c r="I98" s="18">
        <f t="shared" si="77"/>
        <v>299.166129032258</v>
      </c>
      <c r="J98" s="18">
        <f t="shared" si="78"/>
        <v>0.386783217084049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4"/>
        <v>0.804398063194831</v>
      </c>
      <c r="P98" s="18">
        <f t="shared" si="81"/>
        <v>0.311127670698675</v>
      </c>
      <c r="Q98" s="25">
        <f t="shared" si="82"/>
        <v>0.0808931943816555</v>
      </c>
      <c r="R98" s="18">
        <f t="shared" si="83"/>
        <v>0.074022</v>
      </c>
      <c r="S98" s="26">
        <f t="shared" si="84"/>
        <v>1.09282638109826</v>
      </c>
      <c r="T98" s="3">
        <v>0.01</v>
      </c>
      <c r="U98" s="27">
        <f t="shared" si="85"/>
        <v>0.0109282638109826</v>
      </c>
      <c r="V98" s="26"/>
      <c r="W98" s="3"/>
      <c r="X98" s="3"/>
      <c r="Y98" s="29"/>
      <c r="Z98" s="3"/>
      <c r="AA98" s="28"/>
      <c r="AB98" s="3"/>
      <c r="AC98" s="3"/>
      <c r="AD98" s="28"/>
      <c r="AE98" s="26">
        <v>0.005</v>
      </c>
      <c r="AF98" s="3">
        <v>0.49</v>
      </c>
      <c r="AG98" s="27">
        <f t="shared" si="86"/>
        <v>0.00245</v>
      </c>
      <c r="AH98" s="36"/>
      <c r="AI98" s="3"/>
      <c r="AJ98" s="27"/>
      <c r="AK98" s="37"/>
      <c r="AL98" s="28"/>
      <c r="AM98" s="28"/>
      <c r="AN98" s="37"/>
      <c r="AO98" s="28"/>
      <c r="AP98" s="27"/>
      <c r="AQ98" s="3">
        <v>0.015</v>
      </c>
      <c r="AR98" s="3">
        <v>0.5</v>
      </c>
      <c r="AS98" s="3">
        <f t="shared" si="87"/>
        <v>0.0075</v>
      </c>
      <c r="AT98" s="2">
        <f t="shared" si="88"/>
        <v>0.0208782638109826</v>
      </c>
      <c r="AU98" s="30">
        <f t="shared" si="89"/>
        <v>28.47</v>
      </c>
      <c r="AV98" s="1">
        <f t="shared" si="90"/>
        <v>0.26</v>
      </c>
      <c r="AW98" s="2">
        <f t="shared" si="95"/>
        <v>0.264416666666667</v>
      </c>
      <c r="AX98" s="1">
        <f t="shared" si="91"/>
        <v>273.790783614838</v>
      </c>
      <c r="AZ98" s="2">
        <f t="shared" si="96"/>
        <v>0.075</v>
      </c>
      <c r="BA98" s="1">
        <f t="shared" si="92"/>
        <v>77.6589049017819</v>
      </c>
    </row>
    <row r="99" s="1" customFormat="1" spans="1:53">
      <c r="A99" s="13"/>
      <c r="B99" s="13"/>
      <c r="C99" s="16">
        <v>9</v>
      </c>
      <c r="D99" s="21">
        <v>25.7507333333333</v>
      </c>
      <c r="E99" s="20">
        <f t="shared" si="93"/>
        <v>26.0161290322581</v>
      </c>
      <c r="F99" s="16" t="s">
        <v>73</v>
      </c>
      <c r="G99" s="13">
        <v>10</v>
      </c>
      <c r="H99" s="18">
        <f t="shared" si="76"/>
        <v>25.7507333333333</v>
      </c>
      <c r="I99" s="18">
        <f t="shared" si="77"/>
        <v>298.900733333333</v>
      </c>
      <c r="J99" s="18">
        <f t="shared" si="78"/>
        <v>0.375765850027023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4"/>
        <v>0.777970392496156</v>
      </c>
      <c r="P99" s="18">
        <f t="shared" si="81"/>
        <v>0.292334705832175</v>
      </c>
      <c r="Q99" s="25">
        <f t="shared" si="82"/>
        <v>0.0760070235163654</v>
      </c>
      <c r="R99" s="18">
        <f t="shared" si="83"/>
        <v>0.074022</v>
      </c>
      <c r="S99" s="26">
        <f t="shared" si="84"/>
        <v>1.02681666958966</v>
      </c>
      <c r="T99" s="3">
        <v>0.01</v>
      </c>
      <c r="U99" s="27">
        <f t="shared" si="85"/>
        <v>0.0102681666958966</v>
      </c>
      <c r="V99" s="26"/>
      <c r="W99" s="3"/>
      <c r="X99" s="3"/>
      <c r="Y99" s="29"/>
      <c r="Z99" s="3"/>
      <c r="AA99" s="28"/>
      <c r="AB99" s="3"/>
      <c r="AC99" s="3"/>
      <c r="AD99" s="28"/>
      <c r="AE99" s="26">
        <v>0.005</v>
      </c>
      <c r="AF99" s="3">
        <v>0.49</v>
      </c>
      <c r="AG99" s="27">
        <f t="shared" si="86"/>
        <v>0.00245</v>
      </c>
      <c r="AH99" s="36"/>
      <c r="AI99" s="3"/>
      <c r="AJ99" s="27"/>
      <c r="AK99" s="37"/>
      <c r="AL99" s="28"/>
      <c r="AM99" s="28"/>
      <c r="AN99" s="37"/>
      <c r="AO99" s="28"/>
      <c r="AP99" s="27"/>
      <c r="AQ99" s="3">
        <v>0.015</v>
      </c>
      <c r="AR99" s="3">
        <v>0.5</v>
      </c>
      <c r="AS99" s="3">
        <f t="shared" si="87"/>
        <v>0.0075</v>
      </c>
      <c r="AT99" s="2">
        <f t="shared" si="88"/>
        <v>0.0202181666958966</v>
      </c>
      <c r="AU99" s="30">
        <f t="shared" si="89"/>
        <v>28.47</v>
      </c>
      <c r="AV99" s="1">
        <f t="shared" si="90"/>
        <v>0.26</v>
      </c>
      <c r="AW99" s="2">
        <f t="shared" si="95"/>
        <v>0.264416666666667</v>
      </c>
      <c r="AX99" s="1">
        <f t="shared" si="91"/>
        <v>265.13448402798</v>
      </c>
      <c r="AZ99" s="2">
        <f t="shared" si="96"/>
        <v>0.075</v>
      </c>
      <c r="BA99" s="1">
        <f t="shared" si="92"/>
        <v>75.2036040419736</v>
      </c>
    </row>
    <row r="100" s="1" customFormat="1" spans="1:53">
      <c r="A100" s="13"/>
      <c r="B100" s="13"/>
      <c r="C100" s="16">
        <v>10</v>
      </c>
      <c r="D100" s="21">
        <v>24.4302258064516</v>
      </c>
      <c r="E100" s="20">
        <f t="shared" si="93"/>
        <v>25.7507333333333</v>
      </c>
      <c r="F100" s="16" t="s">
        <v>73</v>
      </c>
      <c r="G100" s="13">
        <v>11</v>
      </c>
      <c r="H100" s="18">
        <f t="shared" si="76"/>
        <v>24.4302258064516</v>
      </c>
      <c r="I100" s="18">
        <f t="shared" si="77"/>
        <v>297.580225806452</v>
      </c>
      <c r="J100" s="18">
        <f t="shared" si="78"/>
        <v>0.325191329022602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0.461353902330782</v>
      </c>
      <c r="O100" s="18">
        <f t="shared" si="94"/>
        <v>0.308981784333199</v>
      </c>
      <c r="P100" s="18">
        <f t="shared" si="81"/>
        <v>0.100478197091088</v>
      </c>
      <c r="Q100" s="25">
        <f t="shared" si="82"/>
        <v>0.0261243312436829</v>
      </c>
      <c r="R100" s="18">
        <f t="shared" si="83"/>
        <v>0.074022</v>
      </c>
      <c r="S100" s="26">
        <f t="shared" si="84"/>
        <v>0.352926579174879</v>
      </c>
      <c r="T100" s="3">
        <v>0.01</v>
      </c>
      <c r="U100" s="27">
        <f t="shared" si="85"/>
        <v>0.00352926579174879</v>
      </c>
      <c r="V100" s="26"/>
      <c r="W100" s="3"/>
      <c r="X100" s="3"/>
      <c r="Y100" s="29"/>
      <c r="Z100" s="3"/>
      <c r="AA100" s="28"/>
      <c r="AB100" s="3"/>
      <c r="AC100" s="3"/>
      <c r="AD100" s="28"/>
      <c r="AE100" s="26">
        <v>0.005</v>
      </c>
      <c r="AF100" s="3">
        <v>0.49</v>
      </c>
      <c r="AG100" s="27">
        <f t="shared" si="86"/>
        <v>0.00245</v>
      </c>
      <c r="AH100" s="36"/>
      <c r="AI100" s="3"/>
      <c r="AJ100" s="27"/>
      <c r="AK100" s="37"/>
      <c r="AL100" s="28"/>
      <c r="AM100" s="28"/>
      <c r="AN100" s="37"/>
      <c r="AO100" s="28"/>
      <c r="AP100" s="27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0.0134792657917488</v>
      </c>
      <c r="AU100" s="30">
        <f t="shared" si="89"/>
        <v>28.47</v>
      </c>
      <c r="AV100" s="1">
        <f t="shared" si="90"/>
        <v>0.26</v>
      </c>
      <c r="AW100" s="2">
        <f t="shared" si="95"/>
        <v>0.264416666666667</v>
      </c>
      <c r="AX100" s="1">
        <f t="shared" si="91"/>
        <v>176.762722086798</v>
      </c>
      <c r="AZ100" s="2">
        <f t="shared" si="96"/>
        <v>0.075</v>
      </c>
      <c r="BA100" s="1">
        <f t="shared" si="92"/>
        <v>50.1375511749507</v>
      </c>
    </row>
    <row r="101" s="1" customFormat="1" spans="1:54">
      <c r="A101" s="13"/>
      <c r="B101" s="13"/>
      <c r="C101" s="16">
        <v>11</v>
      </c>
      <c r="D101" s="21">
        <v>22.3301</v>
      </c>
      <c r="E101" s="20">
        <f t="shared" si="93"/>
        <v>24.4302258064516</v>
      </c>
      <c r="F101" s="16" t="s">
        <v>75</v>
      </c>
      <c r="G101" s="13">
        <v>12</v>
      </c>
      <c r="H101" s="18">
        <f t="shared" si="76"/>
        <v>22.3301</v>
      </c>
      <c r="I101" s="18">
        <f t="shared" si="77"/>
        <v>295.4801</v>
      </c>
      <c r="J101" s="18">
        <f t="shared" si="78"/>
        <v>0.257715705321597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4"/>
        <v>0.493203587242111</v>
      </c>
      <c r="P101" s="18">
        <f t="shared" si="81"/>
        <v>0.127106310353242</v>
      </c>
      <c r="Q101" s="25">
        <f t="shared" si="82"/>
        <v>0.033047640691843</v>
      </c>
      <c r="R101" s="18">
        <f t="shared" si="83"/>
        <v>0.074022</v>
      </c>
      <c r="S101" s="26">
        <f t="shared" si="84"/>
        <v>0.446457008616939</v>
      </c>
      <c r="T101" s="3">
        <v>0.01</v>
      </c>
      <c r="U101" s="27">
        <f t="shared" si="85"/>
        <v>0.00446457008616939</v>
      </c>
      <c r="V101" s="26"/>
      <c r="W101" s="3"/>
      <c r="X101" s="3"/>
      <c r="Y101" s="29"/>
      <c r="Z101" s="3"/>
      <c r="AA101" s="28"/>
      <c r="AB101" s="3"/>
      <c r="AC101" s="3"/>
      <c r="AD101" s="28"/>
      <c r="AE101" s="26">
        <v>0.005</v>
      </c>
      <c r="AF101" s="3">
        <v>0.49</v>
      </c>
      <c r="AG101" s="27">
        <f t="shared" si="86"/>
        <v>0.00245</v>
      </c>
      <c r="AH101" s="36"/>
      <c r="AI101" s="3"/>
      <c r="AJ101" s="27"/>
      <c r="AK101" s="37"/>
      <c r="AL101" s="28"/>
      <c r="AM101" s="28"/>
      <c r="AN101" s="37"/>
      <c r="AO101" s="28"/>
      <c r="AP101" s="27"/>
      <c r="AQ101" s="3">
        <v>0.015</v>
      </c>
      <c r="AR101" s="3">
        <v>0.5</v>
      </c>
      <c r="AS101" s="3">
        <f t="shared" si="87"/>
        <v>0.0075</v>
      </c>
      <c r="AT101" s="2">
        <f t="shared" si="88"/>
        <v>0.0144145700861694</v>
      </c>
      <c r="AU101" s="30">
        <f t="shared" si="89"/>
        <v>28.47</v>
      </c>
      <c r="AV101" s="1">
        <f t="shared" si="90"/>
        <v>0.26</v>
      </c>
      <c r="AW101" s="2">
        <f t="shared" si="95"/>
        <v>0.264416666666667</v>
      </c>
      <c r="AX101" s="1">
        <f t="shared" si="91"/>
        <v>189.027999410913</v>
      </c>
      <c r="AY101" s="1">
        <f>SUM(AX90:AX101)</f>
        <v>2206.45325547722</v>
      </c>
      <c r="AZ101" s="2">
        <f t="shared" si="96"/>
        <v>0.075</v>
      </c>
      <c r="BA101" s="1">
        <f t="shared" si="92"/>
        <v>53.6165141726511</v>
      </c>
      <c r="BB101" s="1">
        <f>SUM(BA90:BA101)</f>
        <v>625.845549930506</v>
      </c>
    </row>
    <row r="102" s="1" customFormat="1" spans="1:46">
      <c r="A102" s="13"/>
      <c r="B102" s="13"/>
      <c r="C102" s="16">
        <v>12</v>
      </c>
      <c r="D102" s="21">
        <v>20.4479032258064</v>
      </c>
      <c r="E102" s="20">
        <f t="shared" si="93"/>
        <v>22.3301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102"/>
  <sheetViews>
    <sheetView workbookViewId="0">
      <pane xSplit="4" topLeftCell="E1" activePane="topRight" state="frozen"/>
      <selection/>
      <selection pane="topRight" activeCell="AT27" sqref="AT27:AT38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 customWidth="1"/>
    <col min="32" max="32" width="23.1111111111111" style="1" customWidth="1"/>
    <col min="33" max="33" width="12.8888888888889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36</v>
      </c>
      <c r="M1" s="2"/>
    </row>
    <row r="2" s="1" customFormat="1" spans="1:13">
      <c r="A2" s="4" t="s">
        <v>4</v>
      </c>
      <c r="B2" s="5" t="s">
        <v>5</v>
      </c>
      <c r="C2" s="3"/>
      <c r="D2" s="3"/>
      <c r="E2" s="6">
        <v>24.46</v>
      </c>
      <c r="F2" s="3">
        <v>1166.832</v>
      </c>
      <c r="G2" s="7">
        <f>(F2+F3+F4)/3</f>
        <v>1338.18733333333</v>
      </c>
      <c r="H2" s="3">
        <v>0.13</v>
      </c>
      <c r="I2" s="22">
        <f>(H2+H3+H4)/3</f>
        <v>0.12</v>
      </c>
      <c r="M2" s="2"/>
    </row>
    <row r="3" s="1" customFormat="1" spans="1:13">
      <c r="A3" s="4"/>
      <c r="B3" s="5" t="s">
        <v>6</v>
      </c>
      <c r="C3" s="3"/>
      <c r="D3" s="3"/>
      <c r="E3" s="8"/>
      <c r="F3" s="3">
        <v>1192.09</v>
      </c>
      <c r="G3" s="9"/>
      <c r="H3" s="3">
        <v>0.13</v>
      </c>
      <c r="I3" s="22"/>
      <c r="M3" s="2"/>
    </row>
    <row r="4" s="1" customFormat="1" spans="1:13">
      <c r="A4" s="4"/>
      <c r="B4" s="5" t="s">
        <v>7</v>
      </c>
      <c r="C4" s="3"/>
      <c r="D4" s="3"/>
      <c r="E4" s="10"/>
      <c r="F4" s="3">
        <v>1655.64</v>
      </c>
      <c r="G4" s="11"/>
      <c r="H4" s="3">
        <v>0.1</v>
      </c>
      <c r="I4" s="22"/>
      <c r="M4" s="2"/>
    </row>
    <row r="5" s="1" customFormat="1" spans="1:13">
      <c r="A5" s="4" t="s">
        <v>8</v>
      </c>
      <c r="B5" s="5" t="s">
        <v>9</v>
      </c>
      <c r="C5" s="3"/>
      <c r="D5" s="3"/>
      <c r="E5" s="6">
        <v>285.602630136986</v>
      </c>
      <c r="F5" s="3">
        <v>91.104</v>
      </c>
      <c r="G5" s="7">
        <f>(F5+F6)/2</f>
        <v>92.50925</v>
      </c>
      <c r="H5" s="3">
        <v>0.13</v>
      </c>
      <c r="I5" s="22">
        <f>(H5+H6)/2</f>
        <v>0.13</v>
      </c>
      <c r="M5" s="2"/>
    </row>
    <row r="6" s="1" customFormat="1" spans="1:13">
      <c r="A6" s="4"/>
      <c r="B6" s="5" t="s">
        <v>10</v>
      </c>
      <c r="C6" s="3"/>
      <c r="D6" s="3"/>
      <c r="E6" s="10"/>
      <c r="F6" s="3">
        <v>93.9145</v>
      </c>
      <c r="G6" s="11"/>
      <c r="H6" s="3">
        <v>0.13</v>
      </c>
      <c r="I6" s="22"/>
      <c r="M6" s="2"/>
    </row>
    <row r="7" s="1" customFormat="1" spans="1:13">
      <c r="A7" s="4" t="s">
        <v>11</v>
      </c>
      <c r="B7" s="5"/>
      <c r="C7" s="3"/>
      <c r="D7" s="3"/>
      <c r="E7" s="12">
        <v>1274.11030753774</v>
      </c>
      <c r="F7" s="3">
        <v>122.786</v>
      </c>
      <c r="G7" s="3"/>
      <c r="H7" s="3">
        <v>0.29</v>
      </c>
      <c r="M7" s="2"/>
    </row>
    <row r="8" s="1" customFormat="1" spans="1:13">
      <c r="A8" s="4" t="s">
        <v>12</v>
      </c>
      <c r="B8" s="5"/>
      <c r="C8" s="3"/>
      <c r="D8" s="3"/>
      <c r="E8" s="3">
        <v>0</v>
      </c>
      <c r="F8" s="3">
        <v>625.464</v>
      </c>
      <c r="G8" s="3"/>
      <c r="H8" s="3">
        <v>0.26</v>
      </c>
      <c r="M8" s="2"/>
    </row>
    <row r="9" s="1" customFormat="1" spans="1:13">
      <c r="A9" s="4" t="s">
        <v>13</v>
      </c>
      <c r="B9" s="5"/>
      <c r="C9" s="3"/>
      <c r="D9" s="3"/>
      <c r="E9" s="3">
        <v>0</v>
      </c>
      <c r="F9" s="3">
        <v>341.64</v>
      </c>
      <c r="G9" s="3"/>
      <c r="H9" s="3">
        <v>0.26</v>
      </c>
      <c r="M9" s="2"/>
    </row>
    <row r="10" s="1" customFormat="1" spans="1:13">
      <c r="A10" s="4" t="s">
        <v>14</v>
      </c>
      <c r="B10" s="5"/>
      <c r="C10" s="3"/>
      <c r="D10" s="3"/>
      <c r="E10" s="3">
        <v>0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15</v>
      </c>
      <c r="B11" s="5"/>
      <c r="C11" s="3"/>
      <c r="D11" s="3"/>
      <c r="E11" s="3">
        <v>1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16</v>
      </c>
      <c r="B14" s="4" t="s">
        <v>17</v>
      </c>
      <c r="C14" s="4">
        <v>308.16</v>
      </c>
      <c r="D14" s="13"/>
      <c r="E14" s="13"/>
      <c r="F14" s="13"/>
      <c r="G14" s="14" t="s">
        <v>18</v>
      </c>
      <c r="H14" s="14" t="s">
        <v>19</v>
      </c>
      <c r="I14" s="14">
        <f>(AV38+AV53+AY69+AY85+AY101+BB101+AG69)</f>
        <v>40717109.7524728</v>
      </c>
      <c r="J14" s="14" t="s">
        <v>20</v>
      </c>
      <c r="K14" s="14">
        <f>I14/(10000*1000)</f>
        <v>4.07171097524728</v>
      </c>
      <c r="L14" s="14" t="s">
        <v>21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22</v>
      </c>
      <c r="B15" s="4" t="s">
        <v>17</v>
      </c>
      <c r="C15" s="4"/>
      <c r="D15" s="13"/>
      <c r="E15" s="13"/>
      <c r="F15" s="13"/>
      <c r="G15" s="14"/>
      <c r="H15" s="14" t="s">
        <v>23</v>
      </c>
      <c r="I15" s="14">
        <v>40886151.1930262</v>
      </c>
      <c r="J15" s="14" t="s">
        <v>20</v>
      </c>
      <c r="K15" s="14">
        <f>I15/(10000*1000)</f>
        <v>4.08861511930262</v>
      </c>
      <c r="L15" s="14" t="s">
        <v>21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24</v>
      </c>
      <c r="B16" s="4" t="s">
        <v>25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26</v>
      </c>
      <c r="B17" s="4" t="s">
        <v>27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29</v>
      </c>
      <c r="AT17" s="2"/>
    </row>
    <row r="18" s="1" customFormat="1" spans="1:46">
      <c r="A18" s="4" t="s">
        <v>30</v>
      </c>
      <c r="B18" s="4" t="s">
        <v>31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33</v>
      </c>
      <c r="B19" s="4" t="s">
        <v>31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36</v>
      </c>
      <c r="B20" s="4" t="s">
        <v>37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38</v>
      </c>
      <c r="B21" s="4" t="s">
        <v>39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40</v>
      </c>
      <c r="B22" s="4" t="s">
        <v>35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41</v>
      </c>
      <c r="B23" s="4" t="s">
        <v>42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4" t="s">
        <v>43</v>
      </c>
      <c r="T25" s="24"/>
      <c r="U25" s="24"/>
      <c r="V25" s="24" t="s">
        <v>44</v>
      </c>
      <c r="W25" s="24"/>
      <c r="X25" s="24"/>
      <c r="Y25" s="24" t="s">
        <v>45</v>
      </c>
      <c r="Z25" s="24"/>
      <c r="AA25" s="24"/>
      <c r="AB25" s="24" t="s">
        <v>46</v>
      </c>
      <c r="AC25" s="24"/>
      <c r="AD25" s="24"/>
      <c r="AE25" s="24" t="s">
        <v>47</v>
      </c>
      <c r="AF25" s="24"/>
      <c r="AG25" s="24"/>
      <c r="AH25" s="24" t="s">
        <v>48</v>
      </c>
      <c r="AI25" s="24"/>
      <c r="AJ25" s="24"/>
      <c r="AK25" s="32" t="s">
        <v>49</v>
      </c>
      <c r="AL25" s="33"/>
      <c r="AM25" s="34"/>
      <c r="AN25" s="24" t="s">
        <v>50</v>
      </c>
      <c r="AO25" s="24"/>
      <c r="AP25" s="24"/>
      <c r="AT25" s="2"/>
    </row>
    <row r="26" s="1" customFormat="1" spans="1:47">
      <c r="A26" s="15" t="s">
        <v>4</v>
      </c>
      <c r="B26" s="15"/>
      <c r="C26" s="16" t="s">
        <v>51</v>
      </c>
      <c r="D26" s="16" t="s">
        <v>52</v>
      </c>
      <c r="E26" s="16" t="s">
        <v>53</v>
      </c>
      <c r="F26" s="16" t="s">
        <v>54</v>
      </c>
      <c r="G26" s="13" t="s">
        <v>51</v>
      </c>
      <c r="H26" s="13" t="s">
        <v>53</v>
      </c>
      <c r="I26" s="13" t="s">
        <v>55</v>
      </c>
      <c r="J26" s="13" t="s">
        <v>56</v>
      </c>
      <c r="K26" s="23" t="s">
        <v>57</v>
      </c>
      <c r="L26" s="23" t="s">
        <v>58</v>
      </c>
      <c r="M26" s="13" t="s">
        <v>59</v>
      </c>
      <c r="N26" s="23" t="s">
        <v>60</v>
      </c>
      <c r="O26" s="13" t="s">
        <v>61</v>
      </c>
      <c r="P26" s="13" t="s">
        <v>62</v>
      </c>
      <c r="Q26" s="23" t="s">
        <v>63</v>
      </c>
      <c r="R26" s="23" t="s">
        <v>64</v>
      </c>
      <c r="S26" s="4" t="s">
        <v>65</v>
      </c>
      <c r="T26" s="3" t="s">
        <v>66</v>
      </c>
      <c r="U26" s="3"/>
      <c r="V26" s="4" t="s">
        <v>65</v>
      </c>
      <c r="W26" s="3" t="s">
        <v>66</v>
      </c>
      <c r="X26" s="3"/>
      <c r="Y26" s="4" t="s">
        <v>65</v>
      </c>
      <c r="Z26" s="3" t="s">
        <v>66</v>
      </c>
      <c r="AA26" s="3"/>
      <c r="AB26" s="4" t="s">
        <v>65</v>
      </c>
      <c r="AC26" s="3" t="s">
        <v>66</v>
      </c>
      <c r="AD26" s="3"/>
      <c r="AE26" s="4" t="s">
        <v>65</v>
      </c>
      <c r="AF26" s="3" t="s">
        <v>66</v>
      </c>
      <c r="AG26" s="3"/>
      <c r="AH26" s="4" t="s">
        <v>65</v>
      </c>
      <c r="AI26" s="3" t="s">
        <v>66</v>
      </c>
      <c r="AJ26" s="3"/>
      <c r="AK26" s="4" t="s">
        <v>65</v>
      </c>
      <c r="AL26" s="3" t="s">
        <v>66</v>
      </c>
      <c r="AM26" s="3"/>
      <c r="AN26" s="35" t="s">
        <v>65</v>
      </c>
      <c r="AO26" s="35" t="s">
        <v>66</v>
      </c>
      <c r="AP26" s="35"/>
      <c r="AQ26" s="1" t="s">
        <v>67</v>
      </c>
      <c r="AR26" s="1" t="s">
        <v>68</v>
      </c>
      <c r="AS26" s="1" t="s">
        <v>36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1338.18733333333</v>
      </c>
      <c r="C27" s="16" t="s">
        <v>72</v>
      </c>
      <c r="D27" s="17">
        <v>19</v>
      </c>
      <c r="E27" s="16"/>
      <c r="F27" s="16"/>
      <c r="G27" s="13">
        <v>1</v>
      </c>
      <c r="H27" s="18">
        <f t="shared" ref="H27:H38" si="0">E28</f>
        <v>19</v>
      </c>
      <c r="I27" s="18">
        <f t="shared" ref="I27:I38" si="1">H27+273.15</f>
        <v>292.15</v>
      </c>
      <c r="J27" s="18">
        <f t="shared" ref="J27:J38" si="2">EXP(($C$16*(I27-$C$14))/($C$17*I27*$C$14))</f>
        <v>0.1770169574793</v>
      </c>
      <c r="K27" s="18">
        <f t="shared" ref="K27:K38" si="3">$B$27/12</f>
        <v>111.515611111111</v>
      </c>
      <c r="L27" s="18">
        <f t="shared" ref="L27:L38" si="4">K27*$B$28/100</f>
        <v>1.11515611111111</v>
      </c>
      <c r="M27" s="13" t="s">
        <v>73</v>
      </c>
      <c r="N27" s="13"/>
      <c r="O27" s="18">
        <f>L27</f>
        <v>1.11515611111111</v>
      </c>
      <c r="P27" s="18">
        <f t="shared" ref="P27:P38" si="5">O27*J27</f>
        <v>0.197401541903337</v>
      </c>
      <c r="Q27" s="25">
        <f t="shared" ref="Q27:Q38" si="6">P27*$B$29</f>
        <v>0.0236881850284005</v>
      </c>
      <c r="R27" s="18">
        <f t="shared" ref="R27:R38" si="7">L27*$B$29</f>
        <v>0.133818733333333</v>
      </c>
      <c r="S27" s="26">
        <f t="shared" ref="S27:S38" si="8">Q27/R27</f>
        <v>0.1770169574793</v>
      </c>
      <c r="T27" s="3">
        <v>0.01</v>
      </c>
      <c r="U27" s="27">
        <f t="shared" ref="U27:U38" si="9">S27*T27</f>
        <v>0.001770169574793</v>
      </c>
      <c r="V27" s="26"/>
      <c r="W27" s="3"/>
      <c r="X27" s="27"/>
      <c r="Y27" s="29">
        <v>0.02</v>
      </c>
      <c r="Z27" s="3">
        <v>0.21</v>
      </c>
      <c r="AA27" s="28">
        <f t="shared" ref="AA27:AA38" si="10">Y27*Z27</f>
        <v>0.0042</v>
      </c>
      <c r="AB27" s="3">
        <v>0.01</v>
      </c>
      <c r="AC27" s="3">
        <v>0.29</v>
      </c>
      <c r="AD27" s="28">
        <f t="shared" ref="AD27:AD38" si="11">AB27*AC27</f>
        <v>0.0029</v>
      </c>
      <c r="AE27" s="26"/>
      <c r="AF27" s="3"/>
      <c r="AG27" s="27"/>
      <c r="AH27" s="26"/>
      <c r="AI27" s="3"/>
      <c r="AJ27" s="27"/>
      <c r="AK27" s="1">
        <v>0.1</v>
      </c>
      <c r="AL27" s="28">
        <v>0.11</v>
      </c>
      <c r="AM27" s="28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0.023670169574793</v>
      </c>
      <c r="AR27" s="30">
        <f t="shared" ref="AR27:AR38" si="15">$B$27/12</f>
        <v>111.515611111111</v>
      </c>
      <c r="AS27" s="1">
        <f t="shared" ref="AS27:AS38" si="16">$B$29</f>
        <v>0.12</v>
      </c>
      <c r="AT27" s="2">
        <f>$E$2/12</f>
        <v>2.03833333333333</v>
      </c>
      <c r="AU27" s="1">
        <f t="shared" ref="AU27:AU38" si="17">AT27*10000*AS27*0.67*AR27*AQ27</f>
        <v>4325.81849714636</v>
      </c>
    </row>
    <row r="28" s="1" customFormat="1" spans="1:47">
      <c r="A28" s="13" t="s">
        <v>74</v>
      </c>
      <c r="B28" s="13">
        <v>1</v>
      </c>
      <c r="C28" s="16">
        <v>1</v>
      </c>
      <c r="D28" s="19">
        <v>21.8248709677419</v>
      </c>
      <c r="E28" s="20">
        <f t="shared" ref="E28:E39" si="18">D27</f>
        <v>19</v>
      </c>
      <c r="F28" s="16" t="s">
        <v>73</v>
      </c>
      <c r="G28" s="13">
        <v>2</v>
      </c>
      <c r="H28" s="18">
        <f t="shared" si="0"/>
        <v>21.8248709677419</v>
      </c>
      <c r="I28" s="18">
        <f t="shared" si="1"/>
        <v>294.974870967742</v>
      </c>
      <c r="J28" s="18">
        <f t="shared" si="2"/>
        <v>0.243572969255576</v>
      </c>
      <c r="K28" s="18">
        <f t="shared" si="3"/>
        <v>111.515611111111</v>
      </c>
      <c r="L28" s="18">
        <f t="shared" si="4"/>
        <v>1.11515611111111</v>
      </c>
      <c r="M28" s="13" t="s">
        <v>73</v>
      </c>
      <c r="N28" s="13"/>
      <c r="O28" s="18">
        <f t="shared" ref="O28:O38" si="19">L28+O27-P27-N28</f>
        <v>2.03291068031889</v>
      </c>
      <c r="P28" s="18">
        <f t="shared" si="5"/>
        <v>0.495162090636644</v>
      </c>
      <c r="Q28" s="25">
        <f t="shared" si="6"/>
        <v>0.0594194508763973</v>
      </c>
      <c r="R28" s="18">
        <f t="shared" si="7"/>
        <v>0.133818733333333</v>
      </c>
      <c r="S28" s="26">
        <f t="shared" si="8"/>
        <v>0.444029392569331</v>
      </c>
      <c r="T28" s="3">
        <v>0.01</v>
      </c>
      <c r="U28" s="27">
        <f t="shared" si="9"/>
        <v>0.00444029392569331</v>
      </c>
      <c r="V28" s="26"/>
      <c r="W28" s="3"/>
      <c r="X28" s="27"/>
      <c r="Y28" s="29">
        <v>0.02</v>
      </c>
      <c r="Z28" s="3">
        <v>0.21</v>
      </c>
      <c r="AA28" s="28">
        <f t="shared" si="10"/>
        <v>0.0042</v>
      </c>
      <c r="AB28" s="3">
        <v>0.01</v>
      </c>
      <c r="AC28" s="3">
        <v>0.29</v>
      </c>
      <c r="AD28" s="28">
        <f t="shared" si="11"/>
        <v>0.0029</v>
      </c>
      <c r="AE28" s="26"/>
      <c r="AF28" s="3"/>
      <c r="AG28" s="27"/>
      <c r="AH28" s="26"/>
      <c r="AI28" s="3"/>
      <c r="AJ28" s="27"/>
      <c r="AK28" s="28">
        <v>0.1</v>
      </c>
      <c r="AL28" s="28">
        <v>0.11</v>
      </c>
      <c r="AM28" s="28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0.0263402939256933</v>
      </c>
      <c r="AR28" s="30">
        <f t="shared" si="15"/>
        <v>111.515611111111</v>
      </c>
      <c r="AS28" s="1">
        <f t="shared" si="16"/>
        <v>0.12</v>
      </c>
      <c r="AT28" s="2">
        <f t="shared" ref="AT28:AT38" si="20">$E$2/12</f>
        <v>2.03833333333333</v>
      </c>
      <c r="AU28" s="1">
        <f t="shared" si="17"/>
        <v>4813.79443962148</v>
      </c>
    </row>
    <row r="29" s="1" customFormat="1" spans="1:47">
      <c r="A29" s="13" t="s">
        <v>36</v>
      </c>
      <c r="B29" s="13">
        <f>I2</f>
        <v>0.12</v>
      </c>
      <c r="C29" s="16">
        <v>2</v>
      </c>
      <c r="D29" s="21">
        <v>21.8767142857143</v>
      </c>
      <c r="E29" s="20">
        <f t="shared" si="18"/>
        <v>21.8248709677419</v>
      </c>
      <c r="F29" s="16" t="s">
        <v>73</v>
      </c>
      <c r="G29" s="13">
        <v>3</v>
      </c>
      <c r="H29" s="18">
        <f t="shared" si="0"/>
        <v>21.8767142857143</v>
      </c>
      <c r="I29" s="18">
        <f t="shared" si="1"/>
        <v>295.026714285714</v>
      </c>
      <c r="J29" s="18">
        <f t="shared" si="2"/>
        <v>0.244989909198861</v>
      </c>
      <c r="K29" s="18">
        <f t="shared" si="3"/>
        <v>111.515611111111</v>
      </c>
      <c r="L29" s="18">
        <f t="shared" si="4"/>
        <v>1.11515611111111</v>
      </c>
      <c r="M29" s="13" t="s">
        <v>73</v>
      </c>
      <c r="N29" s="13"/>
      <c r="O29" s="18">
        <f t="shared" si="19"/>
        <v>2.65290470079335</v>
      </c>
      <c r="P29" s="18">
        <f t="shared" si="5"/>
        <v>0.649934881760595</v>
      </c>
      <c r="Q29" s="25">
        <f t="shared" si="6"/>
        <v>0.0779921858112714</v>
      </c>
      <c r="R29" s="18">
        <f t="shared" si="7"/>
        <v>0.133818733333333</v>
      </c>
      <c r="S29" s="26">
        <f t="shared" si="8"/>
        <v>0.582819638689885</v>
      </c>
      <c r="T29" s="3">
        <v>0.01</v>
      </c>
      <c r="U29" s="27">
        <f t="shared" si="9"/>
        <v>0.00582819638689885</v>
      </c>
      <c r="V29" s="26"/>
      <c r="W29" s="3"/>
      <c r="X29" s="27"/>
      <c r="Y29" s="29">
        <v>0.02</v>
      </c>
      <c r="Z29" s="3">
        <v>0.21</v>
      </c>
      <c r="AA29" s="28">
        <f t="shared" si="10"/>
        <v>0.0042</v>
      </c>
      <c r="AB29" s="3">
        <v>0.01</v>
      </c>
      <c r="AC29" s="3">
        <v>0.29</v>
      </c>
      <c r="AD29" s="28">
        <f t="shared" si="11"/>
        <v>0.0029</v>
      </c>
      <c r="AE29" s="26"/>
      <c r="AF29" s="3"/>
      <c r="AG29" s="27"/>
      <c r="AH29" s="26"/>
      <c r="AI29" s="3"/>
      <c r="AJ29" s="27"/>
      <c r="AK29" s="1">
        <v>0.1</v>
      </c>
      <c r="AL29" s="28">
        <v>0.11</v>
      </c>
      <c r="AM29" s="28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0.0277281963868988</v>
      </c>
      <c r="AR29" s="30">
        <f t="shared" si="15"/>
        <v>111.515611111111</v>
      </c>
      <c r="AS29" s="1">
        <f t="shared" si="16"/>
        <v>0.12</v>
      </c>
      <c r="AT29" s="2">
        <f t="shared" si="20"/>
        <v>2.03833333333333</v>
      </c>
      <c r="AU29" s="1">
        <f t="shared" si="17"/>
        <v>5067.43918517123</v>
      </c>
    </row>
    <row r="30" s="1" customFormat="1" spans="1:47">
      <c r="A30" s="13"/>
      <c r="B30" s="13"/>
      <c r="C30" s="16">
        <v>3</v>
      </c>
      <c r="D30" s="21">
        <v>21.0340322580645</v>
      </c>
      <c r="E30" s="20">
        <f t="shared" si="18"/>
        <v>21.8767142857143</v>
      </c>
      <c r="F30" s="16" t="s">
        <v>73</v>
      </c>
      <c r="G30" s="13">
        <v>4</v>
      </c>
      <c r="H30" s="18">
        <f t="shared" si="0"/>
        <v>21.0340322580645</v>
      </c>
      <c r="I30" s="18">
        <f t="shared" si="1"/>
        <v>294.184032258064</v>
      </c>
      <c r="J30" s="18">
        <f t="shared" si="2"/>
        <v>0.222890500871364</v>
      </c>
      <c r="K30" s="18">
        <f t="shared" si="3"/>
        <v>111.515611111111</v>
      </c>
      <c r="L30" s="18">
        <f t="shared" si="4"/>
        <v>1.11515611111111</v>
      </c>
      <c r="M30" s="13" t="s">
        <v>73</v>
      </c>
      <c r="N30" s="13"/>
      <c r="O30" s="18">
        <f t="shared" si="19"/>
        <v>3.11812593014387</v>
      </c>
      <c r="P30" s="18">
        <f t="shared" si="5"/>
        <v>0.695000650349755</v>
      </c>
      <c r="Q30" s="25">
        <f t="shared" si="6"/>
        <v>0.0834000780419706</v>
      </c>
      <c r="R30" s="18">
        <f t="shared" si="7"/>
        <v>0.133818733333333</v>
      </c>
      <c r="S30" s="26">
        <f t="shared" si="8"/>
        <v>0.623231710273528</v>
      </c>
      <c r="T30" s="3">
        <v>0.01</v>
      </c>
      <c r="U30" s="27">
        <f t="shared" si="9"/>
        <v>0.00623231710273528</v>
      </c>
      <c r="V30" s="26"/>
      <c r="W30" s="3"/>
      <c r="X30" s="27"/>
      <c r="Y30" s="29">
        <v>0.02</v>
      </c>
      <c r="Z30" s="3">
        <v>0.21</v>
      </c>
      <c r="AA30" s="28">
        <f t="shared" si="10"/>
        <v>0.0042</v>
      </c>
      <c r="AB30" s="3">
        <v>0.01</v>
      </c>
      <c r="AC30" s="3">
        <v>0.29</v>
      </c>
      <c r="AD30" s="28">
        <f t="shared" si="11"/>
        <v>0.0029</v>
      </c>
      <c r="AE30" s="26"/>
      <c r="AF30" s="3"/>
      <c r="AG30" s="27"/>
      <c r="AH30" s="26"/>
      <c r="AI30" s="3"/>
      <c r="AJ30" s="27"/>
      <c r="AK30" s="28">
        <v>0.1</v>
      </c>
      <c r="AL30" s="28">
        <v>0.11</v>
      </c>
      <c r="AM30" s="28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0.0281323171027353</v>
      </c>
      <c r="AR30" s="30">
        <f t="shared" si="15"/>
        <v>111.515611111111</v>
      </c>
      <c r="AS30" s="1">
        <f t="shared" si="16"/>
        <v>0.12</v>
      </c>
      <c r="AT30" s="2">
        <f t="shared" si="20"/>
        <v>2.03833333333333</v>
      </c>
      <c r="AU30" s="1">
        <f t="shared" si="17"/>
        <v>5141.29386805052</v>
      </c>
    </row>
    <row r="31" s="1" customFormat="1" spans="1:47">
      <c r="A31" s="13"/>
      <c r="B31" s="13"/>
      <c r="C31" s="16">
        <v>4</v>
      </c>
      <c r="D31" s="21">
        <v>21.3554333333333</v>
      </c>
      <c r="E31" s="20">
        <f t="shared" si="18"/>
        <v>21.0340322580645</v>
      </c>
      <c r="F31" s="16" t="s">
        <v>73</v>
      </c>
      <c r="G31" s="13">
        <v>5</v>
      </c>
      <c r="H31" s="18">
        <f t="shared" si="0"/>
        <v>21.3554333333333</v>
      </c>
      <c r="I31" s="18">
        <f t="shared" si="1"/>
        <v>294.505433333333</v>
      </c>
      <c r="J31" s="18">
        <f t="shared" si="2"/>
        <v>0.231088526321991</v>
      </c>
      <c r="K31" s="18">
        <f t="shared" si="3"/>
        <v>111.515611111111</v>
      </c>
      <c r="L31" s="18">
        <f t="shared" si="4"/>
        <v>1.11515611111111</v>
      </c>
      <c r="M31" s="13" t="s">
        <v>75</v>
      </c>
      <c r="N31" s="18">
        <f>(O30-P30)*C22/100</f>
        <v>2.30196901580441</v>
      </c>
      <c r="O31" s="18">
        <f t="shared" si="19"/>
        <v>1.23631237510082</v>
      </c>
      <c r="P31" s="18">
        <f t="shared" si="5"/>
        <v>0.285697604835688</v>
      </c>
      <c r="Q31" s="25">
        <f t="shared" si="6"/>
        <v>0.0342837125802826</v>
      </c>
      <c r="R31" s="18">
        <f t="shared" si="7"/>
        <v>0.133818733333333</v>
      </c>
      <c r="S31" s="26">
        <f t="shared" si="8"/>
        <v>0.25619516585084</v>
      </c>
      <c r="T31" s="3">
        <v>0.01</v>
      </c>
      <c r="U31" s="27">
        <f t="shared" si="9"/>
        <v>0.0025619516585084</v>
      </c>
      <c r="V31" s="26"/>
      <c r="W31" s="3"/>
      <c r="X31" s="27"/>
      <c r="Y31" s="29">
        <v>0.04</v>
      </c>
      <c r="Z31" s="3">
        <v>0.21</v>
      </c>
      <c r="AA31" s="28">
        <f t="shared" si="10"/>
        <v>0.0084</v>
      </c>
      <c r="AB31" s="3">
        <v>0.015</v>
      </c>
      <c r="AC31" s="3">
        <v>0.29</v>
      </c>
      <c r="AD31" s="28">
        <f t="shared" si="11"/>
        <v>0.00435</v>
      </c>
      <c r="AE31" s="26"/>
      <c r="AF31" s="3"/>
      <c r="AG31" s="27"/>
      <c r="AH31" s="26"/>
      <c r="AI31" s="3"/>
      <c r="AJ31" s="27"/>
      <c r="AK31" s="1">
        <v>0.1</v>
      </c>
      <c r="AL31" s="28">
        <v>0.11</v>
      </c>
      <c r="AM31" s="28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0.0320119516585084</v>
      </c>
      <c r="AR31" s="30">
        <f t="shared" si="15"/>
        <v>111.515611111111</v>
      </c>
      <c r="AS31" s="1">
        <f t="shared" si="16"/>
        <v>0.12</v>
      </c>
      <c r="AT31" s="2">
        <f t="shared" si="20"/>
        <v>2.03833333333333</v>
      </c>
      <c r="AU31" s="1">
        <f t="shared" si="17"/>
        <v>5850.31265519954</v>
      </c>
    </row>
    <row r="32" s="1" customFormat="1" spans="1:47">
      <c r="A32" s="13"/>
      <c r="B32" s="13"/>
      <c r="C32" s="16">
        <v>5</v>
      </c>
      <c r="D32" s="21">
        <v>21.8668387096774</v>
      </c>
      <c r="E32" s="20">
        <f t="shared" si="18"/>
        <v>21.3554333333333</v>
      </c>
      <c r="F32" s="16" t="s">
        <v>75</v>
      </c>
      <c r="G32" s="13">
        <v>6</v>
      </c>
      <c r="H32" s="18">
        <f t="shared" si="0"/>
        <v>21.8668387096774</v>
      </c>
      <c r="I32" s="18">
        <f t="shared" si="1"/>
        <v>295.016838709677</v>
      </c>
      <c r="J32" s="18">
        <f t="shared" si="2"/>
        <v>0.244719402280882</v>
      </c>
      <c r="K32" s="18">
        <f t="shared" si="3"/>
        <v>111.515611111111</v>
      </c>
      <c r="L32" s="18">
        <f t="shared" si="4"/>
        <v>1.11515611111111</v>
      </c>
      <c r="M32" s="13" t="s">
        <v>73</v>
      </c>
      <c r="N32" s="13"/>
      <c r="O32" s="18">
        <f t="shared" si="19"/>
        <v>2.06577088137624</v>
      </c>
      <c r="P32" s="18">
        <f t="shared" si="5"/>
        <v>0.505534215339644</v>
      </c>
      <c r="Q32" s="25">
        <f t="shared" si="6"/>
        <v>0.0606641058407573</v>
      </c>
      <c r="R32" s="18">
        <f t="shared" si="7"/>
        <v>0.133818733333333</v>
      </c>
      <c r="S32" s="26">
        <f t="shared" si="8"/>
        <v>0.453330444323121</v>
      </c>
      <c r="T32" s="3">
        <v>0.01</v>
      </c>
      <c r="U32" s="27">
        <f t="shared" si="9"/>
        <v>0.00453330444323121</v>
      </c>
      <c r="V32" s="26"/>
      <c r="W32" s="3"/>
      <c r="X32" s="27"/>
      <c r="Y32" s="29">
        <v>0.04</v>
      </c>
      <c r="Z32" s="3">
        <v>0.21</v>
      </c>
      <c r="AA32" s="28">
        <f t="shared" si="10"/>
        <v>0.0084</v>
      </c>
      <c r="AB32" s="3">
        <v>0.015</v>
      </c>
      <c r="AC32" s="3">
        <v>0.29</v>
      </c>
      <c r="AD32" s="28">
        <f t="shared" si="11"/>
        <v>0.00435</v>
      </c>
      <c r="AE32" s="26"/>
      <c r="AF32" s="3"/>
      <c r="AG32" s="27"/>
      <c r="AH32" s="26"/>
      <c r="AI32" s="3"/>
      <c r="AJ32" s="27"/>
      <c r="AK32" s="28">
        <v>0.1</v>
      </c>
      <c r="AL32" s="28">
        <v>0.11</v>
      </c>
      <c r="AM32" s="28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0.0339833044432312</v>
      </c>
      <c r="AR32" s="30">
        <f t="shared" si="15"/>
        <v>111.515611111111</v>
      </c>
      <c r="AS32" s="1">
        <f t="shared" si="16"/>
        <v>0.12</v>
      </c>
      <c r="AT32" s="2">
        <f t="shared" si="20"/>
        <v>2.03833333333333</v>
      </c>
      <c r="AU32" s="1">
        <f t="shared" si="17"/>
        <v>6210.58528922564</v>
      </c>
    </row>
    <row r="33" s="1" customFormat="1" spans="1:47">
      <c r="A33" s="13"/>
      <c r="B33" s="13"/>
      <c r="C33" s="16">
        <v>6</v>
      </c>
      <c r="D33" s="21">
        <v>24.3703333333333</v>
      </c>
      <c r="E33" s="20">
        <f t="shared" si="18"/>
        <v>21.8668387096774</v>
      </c>
      <c r="F33" s="16" t="s">
        <v>73</v>
      </c>
      <c r="G33" s="13">
        <v>7</v>
      </c>
      <c r="H33" s="18">
        <f t="shared" si="0"/>
        <v>24.3703333333333</v>
      </c>
      <c r="I33" s="18">
        <f t="shared" si="1"/>
        <v>297.520333333333</v>
      </c>
      <c r="J33" s="18">
        <f t="shared" si="2"/>
        <v>0.323056432889966</v>
      </c>
      <c r="K33" s="18">
        <f t="shared" si="3"/>
        <v>111.515611111111</v>
      </c>
      <c r="L33" s="18">
        <f t="shared" si="4"/>
        <v>1.11515611111111</v>
      </c>
      <c r="M33" s="13" t="s">
        <v>73</v>
      </c>
      <c r="N33" s="13"/>
      <c r="O33" s="18">
        <f t="shared" si="19"/>
        <v>2.67539277714771</v>
      </c>
      <c r="P33" s="18">
        <f t="shared" si="5"/>
        <v>0.864302847164918</v>
      </c>
      <c r="Q33" s="25">
        <f t="shared" si="6"/>
        <v>0.10371634165979</v>
      </c>
      <c r="R33" s="18">
        <f t="shared" si="7"/>
        <v>0.133818733333333</v>
      </c>
      <c r="S33" s="26">
        <f t="shared" si="8"/>
        <v>0.7750509893218</v>
      </c>
      <c r="T33" s="3">
        <v>0.01</v>
      </c>
      <c r="U33" s="27">
        <f t="shared" si="9"/>
        <v>0.007750509893218</v>
      </c>
      <c r="V33" s="26"/>
      <c r="W33" s="3"/>
      <c r="X33" s="27"/>
      <c r="Y33" s="29">
        <v>0.04</v>
      </c>
      <c r="Z33" s="3">
        <v>0.21</v>
      </c>
      <c r="AA33" s="28">
        <f t="shared" si="10"/>
        <v>0.0084</v>
      </c>
      <c r="AB33" s="3">
        <v>0.015</v>
      </c>
      <c r="AC33" s="3">
        <v>0.29</v>
      </c>
      <c r="AD33" s="28">
        <f t="shared" si="11"/>
        <v>0.00435</v>
      </c>
      <c r="AE33" s="26"/>
      <c r="AF33" s="3"/>
      <c r="AG33" s="27"/>
      <c r="AH33" s="26"/>
      <c r="AI33" s="3"/>
      <c r="AJ33" s="27"/>
      <c r="AK33" s="1">
        <v>0.1</v>
      </c>
      <c r="AL33" s="28">
        <v>0.11</v>
      </c>
      <c r="AM33" s="28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0.037200509893218</v>
      </c>
      <c r="AR33" s="30">
        <f t="shared" si="15"/>
        <v>111.515611111111</v>
      </c>
      <c r="AS33" s="1">
        <f t="shared" si="16"/>
        <v>0.12</v>
      </c>
      <c r="AT33" s="2">
        <f t="shared" si="20"/>
        <v>2.03833333333333</v>
      </c>
      <c r="AU33" s="1">
        <f t="shared" si="17"/>
        <v>6798.54249843353</v>
      </c>
    </row>
    <row r="34" s="1" customFormat="1" spans="1:47">
      <c r="A34" s="13"/>
      <c r="B34" s="13"/>
      <c r="C34" s="16">
        <v>7</v>
      </c>
      <c r="D34" s="21">
        <v>25.9668709677419</v>
      </c>
      <c r="E34" s="20">
        <f t="shared" si="18"/>
        <v>24.3703333333333</v>
      </c>
      <c r="F34" s="16" t="s">
        <v>73</v>
      </c>
      <c r="G34" s="13">
        <v>8</v>
      </c>
      <c r="H34" s="18">
        <f t="shared" si="0"/>
        <v>25.9668709677419</v>
      </c>
      <c r="I34" s="18">
        <f t="shared" si="1"/>
        <v>299.116870967742</v>
      </c>
      <c r="J34" s="18">
        <f t="shared" si="2"/>
        <v>0.384715723951605</v>
      </c>
      <c r="K34" s="18">
        <f t="shared" si="3"/>
        <v>111.515611111111</v>
      </c>
      <c r="L34" s="18">
        <f t="shared" si="4"/>
        <v>1.11515611111111</v>
      </c>
      <c r="M34" s="13" t="s">
        <v>73</v>
      </c>
      <c r="N34" s="13"/>
      <c r="O34" s="18">
        <f t="shared" si="19"/>
        <v>2.9262460410939</v>
      </c>
      <c r="P34" s="18">
        <f t="shared" si="5"/>
        <v>1.12577286415996</v>
      </c>
      <c r="Q34" s="25">
        <f t="shared" si="6"/>
        <v>0.135092743699195</v>
      </c>
      <c r="R34" s="18">
        <f t="shared" si="7"/>
        <v>0.133818733333333</v>
      </c>
      <c r="S34" s="26">
        <f t="shared" si="8"/>
        <v>1.00952041865983</v>
      </c>
      <c r="T34" s="3">
        <v>0.01</v>
      </c>
      <c r="U34" s="27">
        <f t="shared" si="9"/>
        <v>0.0100952041865983</v>
      </c>
      <c r="V34" s="26"/>
      <c r="W34" s="3"/>
      <c r="X34" s="27"/>
      <c r="Y34" s="29">
        <v>0.04</v>
      </c>
      <c r="Z34" s="3">
        <v>0.21</v>
      </c>
      <c r="AA34" s="28">
        <f t="shared" si="10"/>
        <v>0.0084</v>
      </c>
      <c r="AB34" s="3">
        <v>0.015</v>
      </c>
      <c r="AC34" s="3">
        <v>0.29</v>
      </c>
      <c r="AD34" s="28">
        <f t="shared" si="11"/>
        <v>0.00435</v>
      </c>
      <c r="AE34" s="26"/>
      <c r="AF34" s="3"/>
      <c r="AG34" s="27"/>
      <c r="AH34" s="26"/>
      <c r="AI34" s="3"/>
      <c r="AJ34" s="27"/>
      <c r="AK34" s="28">
        <v>0.1</v>
      </c>
      <c r="AL34" s="28">
        <v>0.11</v>
      </c>
      <c r="AM34" s="28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0.0395452041865983</v>
      </c>
      <c r="AR34" s="30">
        <f t="shared" si="15"/>
        <v>111.515611111111</v>
      </c>
      <c r="AS34" s="1">
        <f t="shared" si="16"/>
        <v>0.12</v>
      </c>
      <c r="AT34" s="2">
        <f t="shared" si="20"/>
        <v>2.03833333333333</v>
      </c>
      <c r="AU34" s="1">
        <f t="shared" si="17"/>
        <v>7227.04479168535</v>
      </c>
    </row>
    <row r="35" s="1" customFormat="1" spans="1:47">
      <c r="A35" s="13"/>
      <c r="B35" s="13"/>
      <c r="C35" s="16">
        <v>8</v>
      </c>
      <c r="D35" s="21">
        <v>26.9503225806452</v>
      </c>
      <c r="E35" s="20">
        <f t="shared" si="18"/>
        <v>25.9668709677419</v>
      </c>
      <c r="F35" s="16" t="s">
        <v>73</v>
      </c>
      <c r="G35" s="13">
        <v>9</v>
      </c>
      <c r="H35" s="18">
        <f t="shared" si="0"/>
        <v>26.9503225806452</v>
      </c>
      <c r="I35" s="18">
        <f t="shared" si="1"/>
        <v>300.100322580645</v>
      </c>
      <c r="J35" s="18">
        <f t="shared" si="2"/>
        <v>0.428024044344274</v>
      </c>
      <c r="K35" s="18">
        <f t="shared" si="3"/>
        <v>111.515611111111</v>
      </c>
      <c r="L35" s="18">
        <f t="shared" si="4"/>
        <v>1.11515611111111</v>
      </c>
      <c r="M35" s="13" t="s">
        <v>73</v>
      </c>
      <c r="N35" s="13"/>
      <c r="O35" s="18">
        <f t="shared" si="19"/>
        <v>2.91562928804505</v>
      </c>
      <c r="P35" s="18">
        <f t="shared" si="5"/>
        <v>1.24795943967766</v>
      </c>
      <c r="Q35" s="25">
        <f t="shared" si="6"/>
        <v>0.149755132761319</v>
      </c>
      <c r="R35" s="18">
        <f t="shared" si="7"/>
        <v>0.133818733333333</v>
      </c>
      <c r="S35" s="26">
        <f t="shared" si="8"/>
        <v>1.11908945056511</v>
      </c>
      <c r="T35" s="3">
        <v>0.01</v>
      </c>
      <c r="U35" s="27">
        <f t="shared" si="9"/>
        <v>0.0111908945056511</v>
      </c>
      <c r="V35" s="26"/>
      <c r="W35" s="3"/>
      <c r="X35" s="27"/>
      <c r="Y35" s="29">
        <v>0.04</v>
      </c>
      <c r="Z35" s="3">
        <v>0.21</v>
      </c>
      <c r="AA35" s="28">
        <f t="shared" si="10"/>
        <v>0.0084</v>
      </c>
      <c r="AB35" s="3">
        <v>0.015</v>
      </c>
      <c r="AC35" s="3">
        <v>0.29</v>
      </c>
      <c r="AD35" s="28">
        <f t="shared" si="11"/>
        <v>0.00435</v>
      </c>
      <c r="AE35" s="26"/>
      <c r="AF35" s="3"/>
      <c r="AG35" s="27"/>
      <c r="AH35" s="26"/>
      <c r="AI35" s="3"/>
      <c r="AJ35" s="27"/>
      <c r="AK35" s="1">
        <v>0.1</v>
      </c>
      <c r="AL35" s="28">
        <v>0.11</v>
      </c>
      <c r="AM35" s="28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0.0406408945056511</v>
      </c>
      <c r="AR35" s="30">
        <f t="shared" si="15"/>
        <v>111.515611111111</v>
      </c>
      <c r="AS35" s="1">
        <f t="shared" si="16"/>
        <v>0.12</v>
      </c>
      <c r="AT35" s="2">
        <f t="shared" si="20"/>
        <v>2.03833333333333</v>
      </c>
      <c r="AU35" s="1">
        <f t="shared" si="17"/>
        <v>7427.28659537526</v>
      </c>
    </row>
    <row r="36" s="1" customFormat="1" spans="1:47">
      <c r="A36" s="13"/>
      <c r="B36" s="13"/>
      <c r="C36" s="16">
        <v>9</v>
      </c>
      <c r="D36" s="21">
        <v>26.5479666666667</v>
      </c>
      <c r="E36" s="20">
        <f t="shared" si="18"/>
        <v>26.9503225806452</v>
      </c>
      <c r="F36" s="16" t="s">
        <v>73</v>
      </c>
      <c r="G36" s="13">
        <v>10</v>
      </c>
      <c r="H36" s="18">
        <f t="shared" si="0"/>
        <v>26.5479666666667</v>
      </c>
      <c r="I36" s="18">
        <f t="shared" si="1"/>
        <v>299.697966666667</v>
      </c>
      <c r="J36" s="18">
        <f t="shared" si="2"/>
        <v>0.409780058701852</v>
      </c>
      <c r="K36" s="18">
        <f t="shared" si="3"/>
        <v>111.515611111111</v>
      </c>
      <c r="L36" s="18">
        <f t="shared" si="4"/>
        <v>1.11515611111111</v>
      </c>
      <c r="M36" s="13" t="s">
        <v>73</v>
      </c>
      <c r="N36" s="13"/>
      <c r="O36" s="18">
        <f t="shared" si="19"/>
        <v>2.7828259594785</v>
      </c>
      <c r="P36" s="18">
        <f t="shared" si="5"/>
        <v>1.14034658503214</v>
      </c>
      <c r="Q36" s="25">
        <f t="shared" si="6"/>
        <v>0.136841590203857</v>
      </c>
      <c r="R36" s="18">
        <f t="shared" si="7"/>
        <v>0.133818733333333</v>
      </c>
      <c r="S36" s="26">
        <f t="shared" si="8"/>
        <v>1.02258919058062</v>
      </c>
      <c r="T36" s="3">
        <v>0.01</v>
      </c>
      <c r="U36" s="27">
        <f t="shared" si="9"/>
        <v>0.0102258919058062</v>
      </c>
      <c r="V36" s="26"/>
      <c r="W36" s="3"/>
      <c r="X36" s="27"/>
      <c r="Y36" s="29">
        <v>0.04</v>
      </c>
      <c r="Z36" s="3">
        <v>0.21</v>
      </c>
      <c r="AA36" s="28">
        <f t="shared" si="10"/>
        <v>0.0084</v>
      </c>
      <c r="AB36" s="3">
        <v>0.015</v>
      </c>
      <c r="AC36" s="3">
        <v>0.29</v>
      </c>
      <c r="AD36" s="28">
        <f t="shared" si="11"/>
        <v>0.00435</v>
      </c>
      <c r="AE36" s="26"/>
      <c r="AF36" s="3"/>
      <c r="AG36" s="27"/>
      <c r="AH36" s="26"/>
      <c r="AI36" s="3"/>
      <c r="AJ36" s="27"/>
      <c r="AK36" s="28">
        <v>0.1</v>
      </c>
      <c r="AL36" s="28">
        <v>0.11</v>
      </c>
      <c r="AM36" s="28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0.0396758919058062</v>
      </c>
      <c r="AR36" s="30">
        <f t="shared" si="15"/>
        <v>111.515611111111</v>
      </c>
      <c r="AS36" s="1">
        <f t="shared" si="16"/>
        <v>0.12</v>
      </c>
      <c r="AT36" s="2">
        <f t="shared" si="20"/>
        <v>2.03833333333333</v>
      </c>
      <c r="AU36" s="1">
        <f t="shared" si="17"/>
        <v>7250.92849692509</v>
      </c>
    </row>
    <row r="37" s="1" customFormat="1" spans="1:47">
      <c r="A37" s="13"/>
      <c r="B37" s="13"/>
      <c r="C37" s="16">
        <v>10</v>
      </c>
      <c r="D37" s="21">
        <v>25.6346774193548</v>
      </c>
      <c r="E37" s="20">
        <f t="shared" si="18"/>
        <v>26.5479666666667</v>
      </c>
      <c r="F37" s="16" t="s">
        <v>73</v>
      </c>
      <c r="G37" s="13">
        <v>11</v>
      </c>
      <c r="H37" s="18">
        <f t="shared" si="0"/>
        <v>25.6346774193548</v>
      </c>
      <c r="I37" s="18">
        <f t="shared" si="1"/>
        <v>298.784677419355</v>
      </c>
      <c r="J37" s="18">
        <f t="shared" si="2"/>
        <v>0.371041192287434</v>
      </c>
      <c r="K37" s="18">
        <f t="shared" si="3"/>
        <v>111.515611111111</v>
      </c>
      <c r="L37" s="18">
        <f t="shared" si="4"/>
        <v>1.11515611111111</v>
      </c>
      <c r="M37" s="13" t="s">
        <v>75</v>
      </c>
      <c r="N37" s="18">
        <f>(O36-P36)*C22/100</f>
        <v>1.56035540572405</v>
      </c>
      <c r="O37" s="18">
        <f t="shared" si="19"/>
        <v>1.19728007983343</v>
      </c>
      <c r="P37" s="18">
        <f t="shared" si="5"/>
        <v>0.44424022832339</v>
      </c>
      <c r="Q37" s="25">
        <f t="shared" si="6"/>
        <v>0.0533088273988068</v>
      </c>
      <c r="R37" s="18">
        <f t="shared" si="7"/>
        <v>0.133818733333333</v>
      </c>
      <c r="S37" s="26">
        <f t="shared" si="8"/>
        <v>0.398365954234659</v>
      </c>
      <c r="T37" s="3">
        <v>0.01</v>
      </c>
      <c r="U37" s="27">
        <f t="shared" si="9"/>
        <v>0.0039836595423466</v>
      </c>
      <c r="V37" s="26"/>
      <c r="W37" s="3"/>
      <c r="X37" s="27"/>
      <c r="Y37" s="29">
        <v>0.04</v>
      </c>
      <c r="Z37" s="3">
        <v>0.21</v>
      </c>
      <c r="AA37" s="28">
        <f t="shared" si="10"/>
        <v>0.0084</v>
      </c>
      <c r="AB37" s="3">
        <v>0.015</v>
      </c>
      <c r="AC37" s="3">
        <v>0.29</v>
      </c>
      <c r="AD37" s="28">
        <f t="shared" si="11"/>
        <v>0.00435</v>
      </c>
      <c r="AE37" s="26"/>
      <c r="AF37" s="3"/>
      <c r="AG37" s="27"/>
      <c r="AH37" s="26"/>
      <c r="AI37" s="3"/>
      <c r="AJ37" s="27"/>
      <c r="AK37" s="1">
        <v>0.1</v>
      </c>
      <c r="AL37" s="28">
        <v>0.11</v>
      </c>
      <c r="AM37" s="28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0.0334336595423466</v>
      </c>
      <c r="AR37" s="30">
        <f t="shared" si="15"/>
        <v>111.515611111111</v>
      </c>
      <c r="AS37" s="1">
        <f t="shared" si="16"/>
        <v>0.12</v>
      </c>
      <c r="AT37" s="2">
        <f t="shared" si="20"/>
        <v>2.03833333333333</v>
      </c>
      <c r="AU37" s="1">
        <f t="shared" si="17"/>
        <v>6110.13547742366</v>
      </c>
    </row>
    <row r="38" s="1" customFormat="1" spans="1:48">
      <c r="A38" s="13"/>
      <c r="B38" s="13"/>
      <c r="C38" s="16">
        <v>11</v>
      </c>
      <c r="D38" s="21">
        <v>24.2714666666667</v>
      </c>
      <c r="E38" s="20">
        <f t="shared" si="18"/>
        <v>25.6346774193548</v>
      </c>
      <c r="F38" s="16" t="s">
        <v>75</v>
      </c>
      <c r="G38" s="13">
        <v>12</v>
      </c>
      <c r="H38" s="18">
        <f t="shared" si="0"/>
        <v>24.2714666666667</v>
      </c>
      <c r="I38" s="18">
        <f t="shared" si="1"/>
        <v>297.421466666667</v>
      </c>
      <c r="J38" s="18">
        <f t="shared" si="2"/>
        <v>0.319561048434024</v>
      </c>
      <c r="K38" s="18">
        <f t="shared" si="3"/>
        <v>111.515611111111</v>
      </c>
      <c r="L38" s="18">
        <f t="shared" si="4"/>
        <v>1.11515611111111</v>
      </c>
      <c r="M38" s="13" t="s">
        <v>73</v>
      </c>
      <c r="N38" s="13"/>
      <c r="O38" s="18">
        <f t="shared" si="19"/>
        <v>1.86819596262115</v>
      </c>
      <c r="P38" s="18">
        <f t="shared" si="5"/>
        <v>0.597002660495426</v>
      </c>
      <c r="Q38" s="25">
        <f t="shared" si="6"/>
        <v>0.0716403192594511</v>
      </c>
      <c r="R38" s="18">
        <f t="shared" si="7"/>
        <v>0.133818733333333</v>
      </c>
      <c r="S38" s="26">
        <f t="shared" si="8"/>
        <v>0.535353440246665</v>
      </c>
      <c r="T38" s="3">
        <v>0.01</v>
      </c>
      <c r="U38" s="27">
        <f t="shared" si="9"/>
        <v>0.00535353440246665</v>
      </c>
      <c r="V38" s="26"/>
      <c r="W38" s="3"/>
      <c r="X38" s="27"/>
      <c r="Y38" s="29">
        <v>0.04</v>
      </c>
      <c r="Z38" s="3">
        <v>0.21</v>
      </c>
      <c r="AA38" s="28">
        <f t="shared" si="10"/>
        <v>0.0084</v>
      </c>
      <c r="AB38" s="3">
        <v>0.015</v>
      </c>
      <c r="AC38" s="3">
        <v>0.29</v>
      </c>
      <c r="AD38" s="28">
        <f t="shared" si="11"/>
        <v>0.00435</v>
      </c>
      <c r="AE38" s="26"/>
      <c r="AF38" s="3"/>
      <c r="AG38" s="27"/>
      <c r="AH38" s="26"/>
      <c r="AI38" s="3"/>
      <c r="AJ38" s="27"/>
      <c r="AK38" s="28">
        <v>0.1</v>
      </c>
      <c r="AL38" s="28">
        <v>0.11</v>
      </c>
      <c r="AM38" s="28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0.0348035344024666</v>
      </c>
      <c r="AR38" s="30">
        <f t="shared" si="15"/>
        <v>111.515611111111</v>
      </c>
      <c r="AS38" s="1">
        <f t="shared" si="16"/>
        <v>0.12</v>
      </c>
      <c r="AT38" s="2">
        <f t="shared" si="20"/>
        <v>2.03833333333333</v>
      </c>
      <c r="AU38" s="1">
        <f t="shared" si="17"/>
        <v>6360.48560651584</v>
      </c>
      <c r="AV38" s="1">
        <f>SUM(AU27:AU38)</f>
        <v>72583.6674007735</v>
      </c>
    </row>
    <row r="39" s="1" customFormat="1" spans="1:46">
      <c r="A39" s="13"/>
      <c r="B39" s="13"/>
      <c r="C39" s="16">
        <v>12</v>
      </c>
      <c r="D39" s="21">
        <v>22.0684193548387</v>
      </c>
      <c r="E39" s="20">
        <f t="shared" si="18"/>
        <v>24.2714666666667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4" t="s">
        <v>43</v>
      </c>
      <c r="T40" s="24"/>
      <c r="U40" s="24"/>
      <c r="V40" s="24" t="s">
        <v>44</v>
      </c>
      <c r="W40" s="24"/>
      <c r="X40" s="24"/>
      <c r="Y40" s="24" t="s">
        <v>45</v>
      </c>
      <c r="Z40" s="24"/>
      <c r="AA40" s="24"/>
      <c r="AB40" s="24" t="s">
        <v>46</v>
      </c>
      <c r="AC40" s="24"/>
      <c r="AD40" s="24"/>
      <c r="AE40" s="24" t="s">
        <v>47</v>
      </c>
      <c r="AF40" s="24"/>
      <c r="AG40" s="24"/>
      <c r="AH40" s="24" t="s">
        <v>48</v>
      </c>
      <c r="AI40" s="24"/>
      <c r="AJ40" s="24"/>
      <c r="AK40" s="32" t="s">
        <v>49</v>
      </c>
      <c r="AL40" s="33"/>
      <c r="AM40" s="34"/>
      <c r="AN40" s="24" t="s">
        <v>50</v>
      </c>
      <c r="AO40" s="24"/>
      <c r="AP40" s="24"/>
      <c r="AT40" s="2"/>
    </row>
    <row r="41" s="1" customFormat="1" spans="1:47">
      <c r="A41" s="15" t="s">
        <v>8</v>
      </c>
      <c r="B41" s="15"/>
      <c r="C41" s="16" t="s">
        <v>51</v>
      </c>
      <c r="D41" s="16" t="s">
        <v>52</v>
      </c>
      <c r="E41" s="16" t="s">
        <v>53</v>
      </c>
      <c r="F41" s="16" t="s">
        <v>54</v>
      </c>
      <c r="G41" s="13" t="s">
        <v>51</v>
      </c>
      <c r="H41" s="13" t="s">
        <v>53</v>
      </c>
      <c r="I41" s="13" t="s">
        <v>55</v>
      </c>
      <c r="J41" s="13" t="s">
        <v>56</v>
      </c>
      <c r="K41" s="23" t="s">
        <v>57</v>
      </c>
      <c r="L41" s="23" t="s">
        <v>58</v>
      </c>
      <c r="M41" s="13" t="s">
        <v>59</v>
      </c>
      <c r="N41" s="23" t="s">
        <v>60</v>
      </c>
      <c r="O41" s="13" t="s">
        <v>61</v>
      </c>
      <c r="P41" s="13" t="s">
        <v>62</v>
      </c>
      <c r="Q41" s="23" t="s">
        <v>63</v>
      </c>
      <c r="R41" s="23" t="s">
        <v>64</v>
      </c>
      <c r="S41" s="4" t="s">
        <v>65</v>
      </c>
      <c r="T41" s="3" t="s">
        <v>66</v>
      </c>
      <c r="U41" s="3"/>
      <c r="V41" s="4" t="s">
        <v>65</v>
      </c>
      <c r="W41" s="3" t="s">
        <v>66</v>
      </c>
      <c r="X41" s="3"/>
      <c r="Y41" s="4" t="s">
        <v>65</v>
      </c>
      <c r="Z41" s="3" t="s">
        <v>66</v>
      </c>
      <c r="AA41" s="3"/>
      <c r="AB41" s="4" t="s">
        <v>65</v>
      </c>
      <c r="AC41" s="3" t="s">
        <v>66</v>
      </c>
      <c r="AD41" s="3"/>
      <c r="AE41" s="4" t="s">
        <v>65</v>
      </c>
      <c r="AF41" s="3" t="s">
        <v>66</v>
      </c>
      <c r="AG41" s="3"/>
      <c r="AH41" s="4" t="s">
        <v>65</v>
      </c>
      <c r="AI41" s="3" t="s">
        <v>66</v>
      </c>
      <c r="AJ41" s="3"/>
      <c r="AK41" s="4" t="s">
        <v>65</v>
      </c>
      <c r="AL41" s="3" t="s">
        <v>66</v>
      </c>
      <c r="AM41" s="3"/>
      <c r="AN41" s="35" t="s">
        <v>65</v>
      </c>
      <c r="AO41" s="35" t="s">
        <v>66</v>
      </c>
      <c r="AP41" s="35"/>
      <c r="AQ41" s="1" t="s">
        <v>67</v>
      </c>
      <c r="AR41" s="1" t="s">
        <v>68</v>
      </c>
      <c r="AS41" s="1" t="s">
        <v>36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19</v>
      </c>
      <c r="E42" s="16"/>
      <c r="F42" s="16"/>
      <c r="G42" s="13">
        <v>1</v>
      </c>
      <c r="H42" s="18">
        <f t="shared" ref="H42:H53" si="21">E43</f>
        <v>19</v>
      </c>
      <c r="I42" s="18">
        <f t="shared" ref="I42:I53" si="22">H42+273.15</f>
        <v>292.15</v>
      </c>
      <c r="J42" s="18">
        <f t="shared" ref="J42:J53" si="23">EXP(($C$16*(I42-$C$14))/($C$17*I42*$C$14))</f>
        <v>0.1770169574793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0.0136464216447433</v>
      </c>
      <c r="Q42" s="25">
        <f t="shared" ref="Q42:Q53" si="27">P42*$B$44</f>
        <v>0.00177403481381663</v>
      </c>
      <c r="R42" s="18">
        <f t="shared" ref="R42:R53" si="28">L42*$B$44</f>
        <v>0.0100218354166667</v>
      </c>
      <c r="S42" s="26">
        <f t="shared" ref="S42:S53" si="29">Q42/R42</f>
        <v>0.1770169574793</v>
      </c>
      <c r="T42" s="3">
        <v>0.01</v>
      </c>
      <c r="U42" s="27">
        <f t="shared" ref="U42:U53" si="30">S42*T42</f>
        <v>0.001770169574793</v>
      </c>
      <c r="V42" s="26"/>
      <c r="W42" s="3"/>
      <c r="X42" s="27"/>
      <c r="Y42" s="29">
        <v>0.02</v>
      </c>
      <c r="Z42" s="3">
        <v>0.49</v>
      </c>
      <c r="AA42" s="28">
        <f t="shared" ref="AA42:AA53" si="31">Y42*Z42</f>
        <v>0.0098</v>
      </c>
      <c r="AB42" s="3"/>
      <c r="AC42" s="3"/>
      <c r="AD42" s="28"/>
      <c r="AE42" s="26"/>
      <c r="AF42" s="3"/>
      <c r="AG42" s="27"/>
      <c r="AH42" s="26"/>
      <c r="AI42" s="3"/>
      <c r="AJ42" s="27"/>
      <c r="AL42" s="28"/>
      <c r="AM42" s="28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0.016570169574793</v>
      </c>
      <c r="AR42" s="30">
        <f t="shared" ref="AR42:AR53" si="34">$B$42/12</f>
        <v>7.70910416666667</v>
      </c>
      <c r="AS42" s="1">
        <f t="shared" ref="AS42:AS53" si="35">$B$44</f>
        <v>0.13</v>
      </c>
      <c r="AT42" s="2">
        <f>$E$5/12</f>
        <v>23.8002191780822</v>
      </c>
      <c r="AU42" s="1">
        <f t="shared" ref="AU42:AU53" si="36">AT42*10000*AS42*0.67*AR42*AQ42</f>
        <v>2648.0731535259</v>
      </c>
    </row>
    <row r="43" s="1" customFormat="1" spans="1:47">
      <c r="A43" s="13" t="s">
        <v>74</v>
      </c>
      <c r="B43" s="13">
        <v>1</v>
      </c>
      <c r="C43" s="16">
        <v>1</v>
      </c>
      <c r="D43" s="19">
        <v>21.8248709677419</v>
      </c>
      <c r="E43" s="20">
        <f t="shared" ref="E43:E54" si="37">D42</f>
        <v>19</v>
      </c>
      <c r="F43" s="16" t="s">
        <v>73</v>
      </c>
      <c r="G43" s="13">
        <v>2</v>
      </c>
      <c r="H43" s="18">
        <f t="shared" si="21"/>
        <v>21.8248709677419</v>
      </c>
      <c r="I43" s="18">
        <f t="shared" si="22"/>
        <v>294.974870967742</v>
      </c>
      <c r="J43" s="18">
        <f t="shared" si="23"/>
        <v>0.243572969255576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8">L43+O42-P42-N43</f>
        <v>0.14053566168859</v>
      </c>
      <c r="P43" s="18">
        <f t="shared" si="26"/>
        <v>0.034230688403787</v>
      </c>
      <c r="Q43" s="25">
        <f t="shared" si="27"/>
        <v>0.00444998949249231</v>
      </c>
      <c r="R43" s="18">
        <f t="shared" si="28"/>
        <v>0.0100218354166667</v>
      </c>
      <c r="S43" s="26">
        <f t="shared" si="29"/>
        <v>0.444029392569331</v>
      </c>
      <c r="T43" s="3">
        <v>0.01</v>
      </c>
      <c r="U43" s="27">
        <f t="shared" si="30"/>
        <v>0.00444029392569331</v>
      </c>
      <c r="V43" s="26"/>
      <c r="W43" s="3"/>
      <c r="X43" s="27"/>
      <c r="Y43" s="29">
        <v>0.02</v>
      </c>
      <c r="Z43" s="3">
        <v>0.49</v>
      </c>
      <c r="AA43" s="28">
        <f t="shared" si="31"/>
        <v>0.0098</v>
      </c>
      <c r="AB43" s="3"/>
      <c r="AC43" s="3"/>
      <c r="AD43" s="28"/>
      <c r="AE43" s="26"/>
      <c r="AF43" s="3"/>
      <c r="AG43" s="27"/>
      <c r="AH43" s="26"/>
      <c r="AI43" s="3"/>
      <c r="AJ43" s="27"/>
      <c r="AK43" s="28"/>
      <c r="AL43" s="28"/>
      <c r="AM43" s="28"/>
      <c r="AN43" s="3">
        <v>0.01</v>
      </c>
      <c r="AO43" s="3">
        <v>0.5</v>
      </c>
      <c r="AP43" s="3">
        <f t="shared" si="32"/>
        <v>0.005</v>
      </c>
      <c r="AQ43" s="1">
        <f t="shared" si="33"/>
        <v>0.0192402939256933</v>
      </c>
      <c r="AR43" s="30">
        <f t="shared" si="34"/>
        <v>7.70910416666667</v>
      </c>
      <c r="AS43" s="1">
        <f t="shared" si="35"/>
        <v>0.13</v>
      </c>
      <c r="AT43" s="2">
        <f t="shared" ref="AT43:AT53" si="39">$E$5/12</f>
        <v>23.8002191780822</v>
      </c>
      <c r="AU43" s="1">
        <f t="shared" si="36"/>
        <v>3074.78481620865</v>
      </c>
    </row>
    <row r="44" s="1" customFormat="1" spans="1:47">
      <c r="A44" s="13" t="s">
        <v>36</v>
      </c>
      <c r="B44" s="13">
        <f>I5</f>
        <v>0.13</v>
      </c>
      <c r="C44" s="16">
        <v>2</v>
      </c>
      <c r="D44" s="21">
        <v>21.8767142857143</v>
      </c>
      <c r="E44" s="20">
        <f t="shared" si="37"/>
        <v>21.8248709677419</v>
      </c>
      <c r="F44" s="16" t="s">
        <v>73</v>
      </c>
      <c r="G44" s="13">
        <v>3</v>
      </c>
      <c r="H44" s="18">
        <f t="shared" si="21"/>
        <v>21.8767142857143</v>
      </c>
      <c r="I44" s="18">
        <f t="shared" si="22"/>
        <v>295.026714285714</v>
      </c>
      <c r="J44" s="18">
        <f t="shared" si="23"/>
        <v>0.244989909198861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8"/>
        <v>0.18339601495147</v>
      </c>
      <c r="P44" s="18">
        <f t="shared" si="26"/>
        <v>0.0449301730503935</v>
      </c>
      <c r="Q44" s="25">
        <f t="shared" si="27"/>
        <v>0.00584092249655116</v>
      </c>
      <c r="R44" s="18">
        <f t="shared" si="28"/>
        <v>0.0100218354166667</v>
      </c>
      <c r="S44" s="26">
        <f t="shared" si="29"/>
        <v>0.582819638689885</v>
      </c>
      <c r="T44" s="3">
        <v>0.01</v>
      </c>
      <c r="U44" s="27">
        <f t="shared" si="30"/>
        <v>0.00582819638689885</v>
      </c>
      <c r="V44" s="26"/>
      <c r="W44" s="3"/>
      <c r="X44" s="27"/>
      <c r="Y44" s="29">
        <v>0.02</v>
      </c>
      <c r="Z44" s="3">
        <v>0.49</v>
      </c>
      <c r="AA44" s="28">
        <f t="shared" si="31"/>
        <v>0.0098</v>
      </c>
      <c r="AB44" s="3"/>
      <c r="AC44" s="3"/>
      <c r="AD44" s="28"/>
      <c r="AE44" s="26"/>
      <c r="AF44" s="3"/>
      <c r="AG44" s="27"/>
      <c r="AH44" s="26"/>
      <c r="AI44" s="3"/>
      <c r="AJ44" s="27"/>
      <c r="AL44" s="28"/>
      <c r="AM44" s="28"/>
      <c r="AN44" s="3">
        <v>0.01</v>
      </c>
      <c r="AO44" s="3">
        <v>0.5</v>
      </c>
      <c r="AP44" s="3">
        <f t="shared" si="32"/>
        <v>0.005</v>
      </c>
      <c r="AQ44" s="1">
        <f t="shared" si="33"/>
        <v>0.0206281963868988</v>
      </c>
      <c r="AR44" s="30">
        <f t="shared" si="34"/>
        <v>7.70910416666667</v>
      </c>
      <c r="AS44" s="1">
        <f t="shared" si="35"/>
        <v>0.13</v>
      </c>
      <c r="AT44" s="2">
        <f t="shared" si="39"/>
        <v>23.8002191780822</v>
      </c>
      <c r="AU44" s="1">
        <f t="shared" si="36"/>
        <v>3296.58503561146</v>
      </c>
    </row>
    <row r="45" s="1" customFormat="1" spans="1:47">
      <c r="A45" s="13"/>
      <c r="B45" s="13"/>
      <c r="C45" s="16">
        <v>3</v>
      </c>
      <c r="D45" s="21">
        <v>21.0340322580645</v>
      </c>
      <c r="E45" s="20">
        <f t="shared" si="37"/>
        <v>21.8767142857143</v>
      </c>
      <c r="F45" s="16" t="s">
        <v>73</v>
      </c>
      <c r="G45" s="13">
        <v>4</v>
      </c>
      <c r="H45" s="18">
        <f t="shared" si="21"/>
        <v>21.0340322580645</v>
      </c>
      <c r="I45" s="18">
        <f t="shared" si="22"/>
        <v>294.184032258064</v>
      </c>
      <c r="J45" s="18">
        <f t="shared" si="23"/>
        <v>0.222890500871364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8"/>
        <v>0.215556883567743</v>
      </c>
      <c r="P45" s="18">
        <f t="shared" si="26"/>
        <v>0.0480455817446845</v>
      </c>
      <c r="Q45" s="25">
        <f t="shared" si="27"/>
        <v>0.00624592562680899</v>
      </c>
      <c r="R45" s="18">
        <f t="shared" si="28"/>
        <v>0.0100218354166667</v>
      </c>
      <c r="S45" s="26">
        <f t="shared" si="29"/>
        <v>0.623231710273529</v>
      </c>
      <c r="T45" s="3">
        <v>0.01</v>
      </c>
      <c r="U45" s="27">
        <f t="shared" si="30"/>
        <v>0.00623231710273529</v>
      </c>
      <c r="V45" s="26"/>
      <c r="W45" s="3"/>
      <c r="X45" s="27"/>
      <c r="Y45" s="29">
        <v>0.02</v>
      </c>
      <c r="Z45" s="3">
        <v>0.49</v>
      </c>
      <c r="AA45" s="28">
        <f t="shared" si="31"/>
        <v>0.0098</v>
      </c>
      <c r="AB45" s="3"/>
      <c r="AC45" s="3"/>
      <c r="AD45" s="28"/>
      <c r="AE45" s="26"/>
      <c r="AF45" s="3"/>
      <c r="AG45" s="27"/>
      <c r="AH45" s="26"/>
      <c r="AI45" s="3"/>
      <c r="AJ45" s="27"/>
      <c r="AK45" s="28"/>
      <c r="AL45" s="28"/>
      <c r="AM45" s="28"/>
      <c r="AN45" s="3">
        <v>0.01</v>
      </c>
      <c r="AO45" s="3">
        <v>0.5</v>
      </c>
      <c r="AP45" s="3">
        <f t="shared" si="32"/>
        <v>0.005</v>
      </c>
      <c r="AQ45" s="1">
        <f t="shared" si="33"/>
        <v>0.0210323171027353</v>
      </c>
      <c r="AR45" s="30">
        <f t="shared" si="34"/>
        <v>7.70910416666667</v>
      </c>
      <c r="AS45" s="1">
        <f t="shared" si="35"/>
        <v>0.13</v>
      </c>
      <c r="AT45" s="2">
        <f t="shared" si="39"/>
        <v>23.8002191780822</v>
      </c>
      <c r="AU45" s="1">
        <f t="shared" si="36"/>
        <v>3361.1674295067</v>
      </c>
    </row>
    <row r="46" s="1" customFormat="1" spans="1:47">
      <c r="A46" s="13"/>
      <c r="B46" s="13"/>
      <c r="C46" s="16">
        <v>4</v>
      </c>
      <c r="D46" s="21">
        <v>21.3554333333333</v>
      </c>
      <c r="E46" s="20">
        <f t="shared" si="37"/>
        <v>21.0340322580645</v>
      </c>
      <c r="F46" s="16" t="s">
        <v>73</v>
      </c>
      <c r="G46" s="13">
        <v>5</v>
      </c>
      <c r="H46" s="18">
        <f t="shared" si="21"/>
        <v>21.3554333333333</v>
      </c>
      <c r="I46" s="18">
        <f t="shared" si="22"/>
        <v>294.505433333333</v>
      </c>
      <c r="J46" s="18">
        <f t="shared" si="23"/>
        <v>0.231088526321991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0.159135736731905</v>
      </c>
      <c r="O46" s="18">
        <f t="shared" si="38"/>
        <v>0.0854666067578196</v>
      </c>
      <c r="P46" s="18">
        <f t="shared" si="26"/>
        <v>0.0197503522054056</v>
      </c>
      <c r="Q46" s="25">
        <f t="shared" si="27"/>
        <v>0.00256754578670273</v>
      </c>
      <c r="R46" s="18">
        <f t="shared" si="28"/>
        <v>0.0100218354166667</v>
      </c>
      <c r="S46" s="26">
        <f t="shared" si="29"/>
        <v>0.25619516585084</v>
      </c>
      <c r="T46" s="3">
        <v>0.01</v>
      </c>
      <c r="U46" s="27">
        <f t="shared" si="30"/>
        <v>0.0025619516585084</v>
      </c>
      <c r="V46" s="26"/>
      <c r="W46" s="3"/>
      <c r="X46" s="27"/>
      <c r="Y46" s="29">
        <v>0.04</v>
      </c>
      <c r="Z46" s="3">
        <v>0.49</v>
      </c>
      <c r="AA46" s="28">
        <f t="shared" si="31"/>
        <v>0.0196</v>
      </c>
      <c r="AB46" s="3"/>
      <c r="AC46" s="3"/>
      <c r="AD46" s="28"/>
      <c r="AE46" s="26"/>
      <c r="AF46" s="3"/>
      <c r="AG46" s="27"/>
      <c r="AH46" s="26"/>
      <c r="AI46" s="3"/>
      <c r="AJ46" s="27"/>
      <c r="AL46" s="28"/>
      <c r="AM46" s="28"/>
      <c r="AN46" s="3">
        <v>0.015</v>
      </c>
      <c r="AO46" s="3">
        <v>0.5</v>
      </c>
      <c r="AP46" s="3">
        <f t="shared" si="32"/>
        <v>0.0075</v>
      </c>
      <c r="AQ46" s="1">
        <f t="shared" si="33"/>
        <v>0.0296619516585084</v>
      </c>
      <c r="AR46" s="30">
        <f t="shared" si="34"/>
        <v>7.70910416666667</v>
      </c>
      <c r="AS46" s="1">
        <f t="shared" si="35"/>
        <v>0.13</v>
      </c>
      <c r="AT46" s="2">
        <f t="shared" si="39"/>
        <v>23.8002191780822</v>
      </c>
      <c r="AU46" s="1">
        <f t="shared" si="36"/>
        <v>4740.2663873499</v>
      </c>
    </row>
    <row r="47" s="1" customFormat="1" spans="1:47">
      <c r="A47" s="13"/>
      <c r="B47" s="13"/>
      <c r="C47" s="16">
        <v>5</v>
      </c>
      <c r="D47" s="21">
        <v>21.8668387096774</v>
      </c>
      <c r="E47" s="20">
        <f t="shared" si="37"/>
        <v>21.3554333333333</v>
      </c>
      <c r="F47" s="16" t="s">
        <v>75</v>
      </c>
      <c r="G47" s="13">
        <v>6</v>
      </c>
      <c r="H47" s="18">
        <f t="shared" si="21"/>
        <v>21.8668387096774</v>
      </c>
      <c r="I47" s="18">
        <f t="shared" si="22"/>
        <v>295.016838709677</v>
      </c>
      <c r="J47" s="18">
        <f t="shared" si="23"/>
        <v>0.244719402280882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8"/>
        <v>0.142807296219081</v>
      </c>
      <c r="P47" s="18">
        <f t="shared" si="26"/>
        <v>0.0349477161720823</v>
      </c>
      <c r="Q47" s="25">
        <f t="shared" si="27"/>
        <v>0.0045432031023707</v>
      </c>
      <c r="R47" s="18">
        <f t="shared" si="28"/>
        <v>0.0100218354166667</v>
      </c>
      <c r="S47" s="26">
        <f t="shared" si="29"/>
        <v>0.453330444323121</v>
      </c>
      <c r="T47" s="3">
        <v>0.01</v>
      </c>
      <c r="U47" s="27">
        <f t="shared" si="30"/>
        <v>0.00453330444323121</v>
      </c>
      <c r="V47" s="26"/>
      <c r="W47" s="3"/>
      <c r="X47" s="27"/>
      <c r="Y47" s="29">
        <v>0.04</v>
      </c>
      <c r="Z47" s="3">
        <v>0.49</v>
      </c>
      <c r="AA47" s="28">
        <f t="shared" si="31"/>
        <v>0.0196</v>
      </c>
      <c r="AB47" s="3"/>
      <c r="AC47" s="3"/>
      <c r="AD47" s="28"/>
      <c r="AE47" s="26"/>
      <c r="AF47" s="3"/>
      <c r="AG47" s="27"/>
      <c r="AH47" s="26"/>
      <c r="AI47" s="3"/>
      <c r="AJ47" s="27"/>
      <c r="AK47" s="28"/>
      <c r="AL47" s="28"/>
      <c r="AM47" s="28"/>
      <c r="AN47" s="3">
        <v>0.015</v>
      </c>
      <c r="AO47" s="3">
        <v>0.5</v>
      </c>
      <c r="AP47" s="3">
        <f t="shared" si="32"/>
        <v>0.0075</v>
      </c>
      <c r="AQ47" s="1">
        <f t="shared" si="33"/>
        <v>0.0316333044432312</v>
      </c>
      <c r="AR47" s="30">
        <f t="shared" si="34"/>
        <v>7.70910416666667</v>
      </c>
      <c r="AS47" s="1">
        <f t="shared" si="35"/>
        <v>0.13</v>
      </c>
      <c r="AT47" s="2">
        <f t="shared" si="39"/>
        <v>23.8002191780822</v>
      </c>
      <c r="AU47" s="1">
        <f t="shared" si="36"/>
        <v>5055.30760414555</v>
      </c>
    </row>
    <row r="48" s="1" customFormat="1" spans="1:47">
      <c r="A48" s="13"/>
      <c r="B48" s="13"/>
      <c r="C48" s="16">
        <v>6</v>
      </c>
      <c r="D48" s="21">
        <v>24.3703333333333</v>
      </c>
      <c r="E48" s="20">
        <f t="shared" si="37"/>
        <v>21.8668387096774</v>
      </c>
      <c r="F48" s="16" t="s">
        <v>73</v>
      </c>
      <c r="G48" s="13">
        <v>7</v>
      </c>
      <c r="H48" s="18">
        <f t="shared" si="21"/>
        <v>24.3703333333333</v>
      </c>
      <c r="I48" s="18">
        <f t="shared" si="22"/>
        <v>297.520333333333</v>
      </c>
      <c r="J48" s="18">
        <f t="shared" si="23"/>
        <v>0.323056432889966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8"/>
        <v>0.184950621713665</v>
      </c>
      <c r="P48" s="18">
        <f t="shared" si="26"/>
        <v>0.0597494881115981</v>
      </c>
      <c r="Q48" s="25">
        <f t="shared" si="27"/>
        <v>0.00776743345450775</v>
      </c>
      <c r="R48" s="18">
        <f t="shared" si="28"/>
        <v>0.0100218354166667</v>
      </c>
      <c r="S48" s="26">
        <f t="shared" si="29"/>
        <v>0.7750509893218</v>
      </c>
      <c r="T48" s="3">
        <v>0.01</v>
      </c>
      <c r="U48" s="27">
        <f t="shared" si="30"/>
        <v>0.007750509893218</v>
      </c>
      <c r="V48" s="26"/>
      <c r="W48" s="3"/>
      <c r="X48" s="27"/>
      <c r="Y48" s="29">
        <v>0.04</v>
      </c>
      <c r="Z48" s="3">
        <v>0.49</v>
      </c>
      <c r="AA48" s="28">
        <f t="shared" si="31"/>
        <v>0.0196</v>
      </c>
      <c r="AB48" s="3"/>
      <c r="AC48" s="3"/>
      <c r="AD48" s="28"/>
      <c r="AE48" s="26"/>
      <c r="AF48" s="3"/>
      <c r="AG48" s="27"/>
      <c r="AH48" s="26"/>
      <c r="AI48" s="3"/>
      <c r="AJ48" s="27"/>
      <c r="AL48" s="28"/>
      <c r="AM48" s="28"/>
      <c r="AN48" s="3">
        <v>0.015</v>
      </c>
      <c r="AO48" s="3">
        <v>0.5</v>
      </c>
      <c r="AP48" s="3">
        <f t="shared" si="32"/>
        <v>0.0075</v>
      </c>
      <c r="AQ48" s="1">
        <f t="shared" si="33"/>
        <v>0.034850509893218</v>
      </c>
      <c r="AR48" s="30">
        <f t="shared" si="34"/>
        <v>7.70910416666667</v>
      </c>
      <c r="AS48" s="1">
        <f t="shared" si="35"/>
        <v>0.13</v>
      </c>
      <c r="AT48" s="2">
        <f t="shared" si="39"/>
        <v>23.8002191780822</v>
      </c>
      <c r="AU48" s="1">
        <f t="shared" si="36"/>
        <v>5569.44811085751</v>
      </c>
    </row>
    <row r="49" s="1" customFormat="1" spans="1:47">
      <c r="A49" s="13"/>
      <c r="B49" s="13"/>
      <c r="C49" s="16">
        <v>7</v>
      </c>
      <c r="D49" s="21">
        <v>25.9668709677419</v>
      </c>
      <c r="E49" s="20">
        <f t="shared" si="37"/>
        <v>24.3703333333333</v>
      </c>
      <c r="F49" s="16" t="s">
        <v>73</v>
      </c>
      <c r="G49" s="13">
        <v>8</v>
      </c>
      <c r="H49" s="18">
        <f t="shared" si="21"/>
        <v>25.9668709677419</v>
      </c>
      <c r="I49" s="18">
        <f t="shared" si="22"/>
        <v>299.116870967742</v>
      </c>
      <c r="J49" s="18">
        <f t="shared" si="23"/>
        <v>0.384715723951605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8"/>
        <v>0.202292175268734</v>
      </c>
      <c r="P49" s="18">
        <f t="shared" si="26"/>
        <v>0.0778249806582558</v>
      </c>
      <c r="Q49" s="25">
        <f t="shared" si="27"/>
        <v>0.0101172474855733</v>
      </c>
      <c r="R49" s="18">
        <f t="shared" si="28"/>
        <v>0.0100218354166667</v>
      </c>
      <c r="S49" s="26">
        <f t="shared" si="29"/>
        <v>1.00952041865983</v>
      </c>
      <c r="T49" s="3">
        <v>0.01</v>
      </c>
      <c r="U49" s="27">
        <f t="shared" si="30"/>
        <v>0.0100952041865983</v>
      </c>
      <c r="V49" s="26"/>
      <c r="W49" s="3"/>
      <c r="X49" s="27"/>
      <c r="Y49" s="29">
        <v>0.04</v>
      </c>
      <c r="Z49" s="3">
        <v>0.49</v>
      </c>
      <c r="AA49" s="28">
        <f t="shared" si="31"/>
        <v>0.0196</v>
      </c>
      <c r="AB49" s="3"/>
      <c r="AC49" s="3"/>
      <c r="AD49" s="28"/>
      <c r="AE49" s="26"/>
      <c r="AF49" s="3"/>
      <c r="AG49" s="27"/>
      <c r="AH49" s="26"/>
      <c r="AI49" s="3"/>
      <c r="AJ49" s="27"/>
      <c r="AK49" s="28"/>
      <c r="AL49" s="28"/>
      <c r="AM49" s="28"/>
      <c r="AN49" s="3">
        <v>0.015</v>
      </c>
      <c r="AO49" s="3">
        <v>0.5</v>
      </c>
      <c r="AP49" s="3">
        <f t="shared" si="32"/>
        <v>0.0075</v>
      </c>
      <c r="AQ49" s="1">
        <f t="shared" si="33"/>
        <v>0.0371952041865983</v>
      </c>
      <c r="AR49" s="30">
        <f t="shared" si="34"/>
        <v>7.70910416666667</v>
      </c>
      <c r="AS49" s="1">
        <f t="shared" si="35"/>
        <v>0.13</v>
      </c>
      <c r="AT49" s="2">
        <f t="shared" si="39"/>
        <v>23.8002191780822</v>
      </c>
      <c r="AU49" s="1">
        <f t="shared" si="36"/>
        <v>5944.15290693703</v>
      </c>
    </row>
    <row r="50" s="1" customFormat="1" spans="1:47">
      <c r="A50" s="13"/>
      <c r="B50" s="13"/>
      <c r="C50" s="16">
        <v>8</v>
      </c>
      <c r="D50" s="21">
        <v>26.9503225806452</v>
      </c>
      <c r="E50" s="20">
        <f t="shared" si="37"/>
        <v>25.9668709677419</v>
      </c>
      <c r="F50" s="16" t="s">
        <v>73</v>
      </c>
      <c r="G50" s="13">
        <v>9</v>
      </c>
      <c r="H50" s="18">
        <f t="shared" si="21"/>
        <v>26.9503225806452</v>
      </c>
      <c r="I50" s="18">
        <f t="shared" si="22"/>
        <v>300.100322580645</v>
      </c>
      <c r="J50" s="18">
        <f t="shared" si="23"/>
        <v>0.428024044344274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8"/>
        <v>0.201558236277144</v>
      </c>
      <c r="P50" s="18">
        <f t="shared" si="26"/>
        <v>0.0862717714622421</v>
      </c>
      <c r="Q50" s="25">
        <f t="shared" si="27"/>
        <v>0.0112153302900915</v>
      </c>
      <c r="R50" s="18">
        <f t="shared" si="28"/>
        <v>0.0100218354166667</v>
      </c>
      <c r="S50" s="26">
        <f t="shared" si="29"/>
        <v>1.11908945056511</v>
      </c>
      <c r="T50" s="3">
        <v>0.01</v>
      </c>
      <c r="U50" s="27">
        <f t="shared" si="30"/>
        <v>0.0111908945056511</v>
      </c>
      <c r="V50" s="26"/>
      <c r="W50" s="3"/>
      <c r="X50" s="27"/>
      <c r="Y50" s="29">
        <v>0.04</v>
      </c>
      <c r="Z50" s="3">
        <v>0.49</v>
      </c>
      <c r="AA50" s="28">
        <f t="shared" si="31"/>
        <v>0.0196</v>
      </c>
      <c r="AB50" s="3"/>
      <c r="AC50" s="3"/>
      <c r="AD50" s="28"/>
      <c r="AE50" s="26"/>
      <c r="AF50" s="3"/>
      <c r="AG50" s="27"/>
      <c r="AH50" s="26"/>
      <c r="AI50" s="3"/>
      <c r="AJ50" s="27"/>
      <c r="AL50" s="28"/>
      <c r="AM50" s="28"/>
      <c r="AN50" s="3">
        <v>0.015</v>
      </c>
      <c r="AO50" s="3">
        <v>0.5</v>
      </c>
      <c r="AP50" s="3">
        <f t="shared" si="32"/>
        <v>0.0075</v>
      </c>
      <c r="AQ50" s="1">
        <f t="shared" si="33"/>
        <v>0.0382908945056511</v>
      </c>
      <c r="AR50" s="30">
        <f t="shared" si="34"/>
        <v>7.70910416666667</v>
      </c>
      <c r="AS50" s="1">
        <f t="shared" si="35"/>
        <v>0.13</v>
      </c>
      <c r="AT50" s="2">
        <f t="shared" si="39"/>
        <v>23.8002191780822</v>
      </c>
      <c r="AU50" s="1">
        <f t="shared" si="36"/>
        <v>6119.25480347258</v>
      </c>
    </row>
    <row r="51" s="1" customFormat="1" spans="1:47">
      <c r="A51" s="13"/>
      <c r="B51" s="13"/>
      <c r="C51" s="16">
        <v>9</v>
      </c>
      <c r="D51" s="21">
        <v>26.5479666666667</v>
      </c>
      <c r="E51" s="20">
        <f t="shared" si="37"/>
        <v>26.9503225806452</v>
      </c>
      <c r="F51" s="16" t="s">
        <v>73</v>
      </c>
      <c r="G51" s="13">
        <v>10</v>
      </c>
      <c r="H51" s="18">
        <f t="shared" si="21"/>
        <v>26.5479666666667</v>
      </c>
      <c r="I51" s="18">
        <f t="shared" si="22"/>
        <v>299.697966666667</v>
      </c>
      <c r="J51" s="18">
        <f t="shared" si="23"/>
        <v>0.409780058701852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8"/>
        <v>0.192377506481569</v>
      </c>
      <c r="P51" s="18">
        <f t="shared" si="26"/>
        <v>0.0788324658989333</v>
      </c>
      <c r="Q51" s="25">
        <f t="shared" si="27"/>
        <v>0.0102482205668613</v>
      </c>
      <c r="R51" s="18">
        <f t="shared" si="28"/>
        <v>0.0100218354166667</v>
      </c>
      <c r="S51" s="26">
        <f t="shared" si="29"/>
        <v>1.02258919058062</v>
      </c>
      <c r="T51" s="3">
        <v>0.01</v>
      </c>
      <c r="U51" s="27">
        <f t="shared" si="30"/>
        <v>0.0102258919058062</v>
      </c>
      <c r="V51" s="26"/>
      <c r="W51" s="3"/>
      <c r="X51" s="27"/>
      <c r="Y51" s="29">
        <v>0.04</v>
      </c>
      <c r="Z51" s="3">
        <v>0.49</v>
      </c>
      <c r="AA51" s="28">
        <f t="shared" si="31"/>
        <v>0.0196</v>
      </c>
      <c r="AB51" s="3"/>
      <c r="AC51" s="3"/>
      <c r="AD51" s="28"/>
      <c r="AE51" s="26"/>
      <c r="AF51" s="3"/>
      <c r="AG51" s="27"/>
      <c r="AH51" s="26"/>
      <c r="AI51" s="3"/>
      <c r="AJ51" s="27"/>
      <c r="AK51" s="28"/>
      <c r="AL51" s="28"/>
      <c r="AM51" s="28"/>
      <c r="AN51" s="3">
        <v>0.015</v>
      </c>
      <c r="AO51" s="3">
        <v>0.5</v>
      </c>
      <c r="AP51" s="3">
        <f t="shared" si="32"/>
        <v>0.0075</v>
      </c>
      <c r="AQ51" s="1">
        <f t="shared" si="33"/>
        <v>0.0373258919058062</v>
      </c>
      <c r="AR51" s="30">
        <f t="shared" si="34"/>
        <v>7.70910416666667</v>
      </c>
      <c r="AS51" s="1">
        <f t="shared" si="35"/>
        <v>0.13</v>
      </c>
      <c r="AT51" s="2">
        <f t="shared" si="39"/>
        <v>23.8002191780822</v>
      </c>
      <c r="AU51" s="1">
        <f t="shared" si="36"/>
        <v>5965.0380668123</v>
      </c>
    </row>
    <row r="52" s="1" customFormat="1" spans="1:47">
      <c r="A52" s="13"/>
      <c r="B52" s="13"/>
      <c r="C52" s="16">
        <v>10</v>
      </c>
      <c r="D52" s="21">
        <v>25.6346774193548</v>
      </c>
      <c r="E52" s="20">
        <f t="shared" si="37"/>
        <v>26.5479666666667</v>
      </c>
      <c r="F52" s="16" t="s">
        <v>73</v>
      </c>
      <c r="G52" s="13">
        <v>11</v>
      </c>
      <c r="H52" s="18">
        <f t="shared" si="21"/>
        <v>25.6346774193548</v>
      </c>
      <c r="I52" s="18">
        <f t="shared" si="22"/>
        <v>298.784677419355</v>
      </c>
      <c r="J52" s="18">
        <f t="shared" si="23"/>
        <v>0.371041192287434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0.107867788553504</v>
      </c>
      <c r="O52" s="18">
        <f t="shared" si="38"/>
        <v>0.0827682936957984</v>
      </c>
      <c r="P52" s="18">
        <f t="shared" si="26"/>
        <v>0.0307104463764856</v>
      </c>
      <c r="Q52" s="25">
        <f t="shared" si="27"/>
        <v>0.00399235802894312</v>
      </c>
      <c r="R52" s="18">
        <f t="shared" si="28"/>
        <v>0.0100218354166667</v>
      </c>
      <c r="S52" s="26">
        <f t="shared" si="29"/>
        <v>0.398365954234659</v>
      </c>
      <c r="T52" s="3">
        <v>0.01</v>
      </c>
      <c r="U52" s="27">
        <f t="shared" si="30"/>
        <v>0.00398365954234659</v>
      </c>
      <c r="V52" s="26"/>
      <c r="W52" s="3"/>
      <c r="X52" s="27"/>
      <c r="Y52" s="29">
        <v>0.04</v>
      </c>
      <c r="Z52" s="3">
        <v>0.49</v>
      </c>
      <c r="AA52" s="28">
        <f t="shared" si="31"/>
        <v>0.0196</v>
      </c>
      <c r="AB52" s="3"/>
      <c r="AC52" s="3"/>
      <c r="AD52" s="28"/>
      <c r="AE52" s="26"/>
      <c r="AF52" s="3"/>
      <c r="AG52" s="27"/>
      <c r="AH52" s="26"/>
      <c r="AI52" s="3"/>
      <c r="AJ52" s="27"/>
      <c r="AL52" s="28"/>
      <c r="AM52" s="28"/>
      <c r="AN52" s="3">
        <v>0.015</v>
      </c>
      <c r="AO52" s="3">
        <v>0.5</v>
      </c>
      <c r="AP52" s="3">
        <f t="shared" si="32"/>
        <v>0.0075</v>
      </c>
      <c r="AQ52" s="1">
        <f t="shared" si="33"/>
        <v>0.0310836595423466</v>
      </c>
      <c r="AR52" s="30">
        <f t="shared" si="34"/>
        <v>7.70910416666667</v>
      </c>
      <c r="AS52" s="1">
        <f t="shared" si="35"/>
        <v>0.13</v>
      </c>
      <c r="AT52" s="2">
        <f t="shared" si="39"/>
        <v>23.8002191780822</v>
      </c>
      <c r="AU52" s="1">
        <f t="shared" si="36"/>
        <v>4967.46903982457</v>
      </c>
    </row>
    <row r="53" s="1" customFormat="1" spans="1:48">
      <c r="A53" s="13"/>
      <c r="B53" s="13"/>
      <c r="C53" s="16">
        <v>11</v>
      </c>
      <c r="D53" s="21">
        <v>24.2714666666667</v>
      </c>
      <c r="E53" s="20">
        <f t="shared" si="37"/>
        <v>25.6346774193548</v>
      </c>
      <c r="F53" s="16" t="s">
        <v>75</v>
      </c>
      <c r="G53" s="13">
        <v>12</v>
      </c>
      <c r="H53" s="18">
        <f t="shared" si="21"/>
        <v>24.2714666666667</v>
      </c>
      <c r="I53" s="18">
        <f t="shared" si="22"/>
        <v>297.421466666667</v>
      </c>
      <c r="J53" s="18">
        <f t="shared" si="23"/>
        <v>0.319561048434024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8"/>
        <v>0.12914888898598</v>
      </c>
      <c r="P53" s="18">
        <f t="shared" si="26"/>
        <v>0.041270954368449</v>
      </c>
      <c r="Q53" s="25">
        <f t="shared" si="27"/>
        <v>0.00536522406789837</v>
      </c>
      <c r="R53" s="18">
        <f t="shared" si="28"/>
        <v>0.0100218354166667</v>
      </c>
      <c r="S53" s="26">
        <f t="shared" si="29"/>
        <v>0.535353440246665</v>
      </c>
      <c r="T53" s="3">
        <v>0.01</v>
      </c>
      <c r="U53" s="27">
        <f t="shared" si="30"/>
        <v>0.00535353440246665</v>
      </c>
      <c r="V53" s="26"/>
      <c r="W53" s="3"/>
      <c r="X53" s="27"/>
      <c r="Y53" s="29">
        <v>0.04</v>
      </c>
      <c r="Z53" s="3">
        <v>0.49</v>
      </c>
      <c r="AA53" s="28">
        <f t="shared" si="31"/>
        <v>0.0196</v>
      </c>
      <c r="AB53" s="3"/>
      <c r="AC53" s="3"/>
      <c r="AD53" s="28"/>
      <c r="AE53" s="26"/>
      <c r="AF53" s="3"/>
      <c r="AG53" s="27"/>
      <c r="AH53" s="26"/>
      <c r="AI53" s="3"/>
      <c r="AJ53" s="27"/>
      <c r="AK53" s="28"/>
      <c r="AL53" s="28"/>
      <c r="AM53" s="28"/>
      <c r="AN53" s="3">
        <v>0.015</v>
      </c>
      <c r="AO53" s="3">
        <v>0.5</v>
      </c>
      <c r="AP53" s="3">
        <f t="shared" si="32"/>
        <v>0.0075</v>
      </c>
      <c r="AQ53" s="1">
        <f t="shared" si="33"/>
        <v>0.0324535344024666</v>
      </c>
      <c r="AR53" s="30">
        <f t="shared" si="34"/>
        <v>7.70910416666667</v>
      </c>
      <c r="AS53" s="1">
        <f t="shared" si="35"/>
        <v>0.13</v>
      </c>
      <c r="AT53" s="2">
        <f t="shared" si="39"/>
        <v>23.8002191780822</v>
      </c>
      <c r="AU53" s="1">
        <f t="shared" si="36"/>
        <v>5186.38827444075</v>
      </c>
      <c r="AV53" s="1">
        <f>SUM(AU42:AU53)</f>
        <v>55927.9356286929</v>
      </c>
    </row>
    <row r="54" s="1" customFormat="1" spans="1:46">
      <c r="A54" s="13"/>
      <c r="B54" s="13"/>
      <c r="C54" s="16">
        <v>12</v>
      </c>
      <c r="D54" s="21">
        <v>22.0684193548387</v>
      </c>
      <c r="E54" s="20">
        <f t="shared" si="37"/>
        <v>24.2714666666667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9">
      <c r="S56" s="24" t="s">
        <v>43</v>
      </c>
      <c r="T56" s="24"/>
      <c r="U56" s="24"/>
      <c r="V56" s="24" t="s">
        <v>44</v>
      </c>
      <c r="W56" s="24" t="s">
        <v>45</v>
      </c>
      <c r="X56" s="24" t="s">
        <v>46</v>
      </c>
      <c r="Y56" s="24" t="s">
        <v>47</v>
      </c>
      <c r="Z56" s="24" t="s">
        <v>48</v>
      </c>
      <c r="AA56" s="24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</row>
    <row r="57" s="1" customFormat="1" spans="1:79">
      <c r="A57" s="15" t="s">
        <v>11</v>
      </c>
      <c r="B57" s="15"/>
      <c r="C57" s="16" t="s">
        <v>51</v>
      </c>
      <c r="D57" s="16" t="s">
        <v>52</v>
      </c>
      <c r="E57" s="16" t="s">
        <v>53</v>
      </c>
      <c r="F57" s="16" t="s">
        <v>54</v>
      </c>
      <c r="G57" s="13" t="s">
        <v>51</v>
      </c>
      <c r="H57" s="13" t="s">
        <v>53</v>
      </c>
      <c r="I57" s="13" t="s">
        <v>55</v>
      </c>
      <c r="J57" s="13" t="s">
        <v>56</v>
      </c>
      <c r="K57" s="23" t="s">
        <v>57</v>
      </c>
      <c r="L57" s="23" t="s">
        <v>58</v>
      </c>
      <c r="M57" s="13" t="s">
        <v>59</v>
      </c>
      <c r="N57" s="23" t="s">
        <v>60</v>
      </c>
      <c r="O57" s="13" t="s">
        <v>61</v>
      </c>
      <c r="P57" s="13" t="s">
        <v>62</v>
      </c>
      <c r="Q57" s="23" t="s">
        <v>63</v>
      </c>
      <c r="R57" s="23" t="s">
        <v>64</v>
      </c>
      <c r="S57" s="4" t="s">
        <v>65</v>
      </c>
      <c r="T57" s="3" t="s">
        <v>66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</row>
    <row r="58" s="1" customFormat="1" spans="1:79">
      <c r="A58" s="13" t="s">
        <v>71</v>
      </c>
      <c r="B58" s="13">
        <f>F7</f>
        <v>122.786</v>
      </c>
      <c r="C58" s="16" t="s">
        <v>72</v>
      </c>
      <c r="D58" s="17">
        <v>19</v>
      </c>
      <c r="E58" s="16"/>
      <c r="F58" s="16"/>
      <c r="G58" s="13">
        <v>1</v>
      </c>
      <c r="H58" s="18">
        <f t="shared" ref="H58:H69" si="40">E59</f>
        <v>19</v>
      </c>
      <c r="I58" s="18">
        <f t="shared" ref="I58:I69" si="41">H58+273.15</f>
        <v>292.15</v>
      </c>
      <c r="J58" s="18">
        <f t="shared" ref="J58:J69" si="42">EXP(($C$16*(I58-$C$14))/($C$17*I58*$C$14))</f>
        <v>0.1770169574793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73</v>
      </c>
      <c r="N58" s="13"/>
      <c r="O58" s="18">
        <f>L58</f>
        <v>2.762685</v>
      </c>
      <c r="P58" s="18">
        <f t="shared" ref="P58:P69" si="45">O58*J58</f>
        <v>0.4890420931737</v>
      </c>
      <c r="Q58" s="25">
        <f t="shared" ref="Q58:Q69" si="46">P58*$B$60</f>
        <v>0.141822207020373</v>
      </c>
      <c r="R58" s="18">
        <f t="shared" ref="R58:R69" si="47">L58*$B$60</f>
        <v>0.80117865</v>
      </c>
      <c r="S58" s="26">
        <f t="shared" ref="S58:S69" si="48">Q58/R58</f>
        <v>0.1770169574793</v>
      </c>
      <c r="T58" s="3">
        <v>0.27</v>
      </c>
      <c r="U58" s="27">
        <f t="shared" ref="U58:U69" si="49">S58*T58</f>
        <v>0.047794578519411</v>
      </c>
      <c r="V58" s="3">
        <v>220.1</v>
      </c>
      <c r="W58" s="28">
        <v>12.1</v>
      </c>
      <c r="X58" s="28">
        <v>4.5</v>
      </c>
      <c r="Y58" s="28">
        <v>1.5</v>
      </c>
      <c r="Z58" s="28">
        <v>6.8</v>
      </c>
      <c r="AA58" s="3">
        <v>30.2</v>
      </c>
      <c r="AB58" s="2">
        <f t="shared" ref="AB58:AB69" si="50">U58*0.67*AD58+(V58+W58+X58+Y58+Z58+AA58)/1000</f>
        <v>0.284486486606322</v>
      </c>
      <c r="AC58" s="30">
        <f t="shared" ref="AC58:AC69" si="51">$B$58/12</f>
        <v>10.2321666666667</v>
      </c>
      <c r="AD58" s="1">
        <f t="shared" ref="AD58:AD69" si="52">$B$60</f>
        <v>0.29</v>
      </c>
      <c r="AE58" s="31">
        <f>$E$7/12</f>
        <v>106.175858961478</v>
      </c>
      <c r="AF58" s="1">
        <f t="shared" ref="AF58:AF69" si="53">AE58*10000*AC58*AB58</f>
        <v>3090687.03571952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</row>
    <row r="59" s="1" customFormat="1" spans="1:79">
      <c r="A59" s="13" t="s">
        <v>74</v>
      </c>
      <c r="B59" s="13">
        <v>27</v>
      </c>
      <c r="C59" s="16">
        <v>1</v>
      </c>
      <c r="D59" s="19">
        <v>21.8248709677419</v>
      </c>
      <c r="E59" s="20">
        <f t="shared" ref="E59:E70" si="54">D58</f>
        <v>19</v>
      </c>
      <c r="F59" s="16" t="s">
        <v>73</v>
      </c>
      <c r="G59" s="13">
        <v>2</v>
      </c>
      <c r="H59" s="18">
        <f t="shared" si="40"/>
        <v>21.8248709677419</v>
      </c>
      <c r="I59" s="18">
        <f t="shared" si="41"/>
        <v>294.974870967742</v>
      </c>
      <c r="J59" s="18">
        <f t="shared" si="42"/>
        <v>0.243572969255576</v>
      </c>
      <c r="K59" s="18">
        <f t="shared" si="43"/>
        <v>10.2321666666667</v>
      </c>
      <c r="L59" s="18">
        <f t="shared" si="44"/>
        <v>2.762685</v>
      </c>
      <c r="M59" s="13" t="s">
        <v>73</v>
      </c>
      <c r="N59" s="13"/>
      <c r="O59" s="18">
        <f t="shared" ref="O59:O69" si="55">L59+O58-P58-N59</f>
        <v>5.0363279068263</v>
      </c>
      <c r="P59" s="18">
        <f t="shared" si="45"/>
        <v>1.2267133424104</v>
      </c>
      <c r="Q59" s="25">
        <f t="shared" si="46"/>
        <v>0.355746869299016</v>
      </c>
      <c r="R59" s="18">
        <f t="shared" si="47"/>
        <v>0.80117865</v>
      </c>
      <c r="S59" s="26">
        <f t="shared" si="48"/>
        <v>0.444029392569331</v>
      </c>
      <c r="T59" s="3">
        <v>0.27</v>
      </c>
      <c r="U59" s="27">
        <f t="shared" si="49"/>
        <v>0.119887935993719</v>
      </c>
      <c r="V59" s="3">
        <v>220.1</v>
      </c>
      <c r="W59" s="28">
        <v>12.1</v>
      </c>
      <c r="X59" s="28">
        <v>4.5</v>
      </c>
      <c r="Y59" s="28">
        <v>1.5</v>
      </c>
      <c r="Z59" s="28">
        <v>6.8</v>
      </c>
      <c r="AA59" s="3">
        <v>30.2</v>
      </c>
      <c r="AB59" s="2">
        <f t="shared" si="50"/>
        <v>0.29849422596358</v>
      </c>
      <c r="AC59" s="30">
        <f t="shared" si="51"/>
        <v>10.2321666666667</v>
      </c>
      <c r="AD59" s="1">
        <f t="shared" si="52"/>
        <v>0.29</v>
      </c>
      <c r="AE59" s="31">
        <f t="shared" ref="AE59:AE69" si="56">$E$7/12</f>
        <v>106.175858961478</v>
      </c>
      <c r="AF59" s="1">
        <f t="shared" si="53"/>
        <v>3242868.38868173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</row>
    <row r="60" s="1" customFormat="1" spans="1:79">
      <c r="A60" s="13" t="s">
        <v>36</v>
      </c>
      <c r="B60" s="13">
        <f>H7</f>
        <v>0.29</v>
      </c>
      <c r="C60" s="16">
        <v>2</v>
      </c>
      <c r="D60" s="21">
        <v>21.8767142857143</v>
      </c>
      <c r="E60" s="20">
        <f t="shared" si="54"/>
        <v>21.8248709677419</v>
      </c>
      <c r="F60" s="16" t="s">
        <v>73</v>
      </c>
      <c r="G60" s="13">
        <v>3</v>
      </c>
      <c r="H60" s="18">
        <f t="shared" si="40"/>
        <v>21.8767142857143</v>
      </c>
      <c r="I60" s="18">
        <f t="shared" si="41"/>
        <v>295.026714285714</v>
      </c>
      <c r="J60" s="18">
        <f t="shared" si="42"/>
        <v>0.244989909198861</v>
      </c>
      <c r="K60" s="18">
        <f t="shared" si="43"/>
        <v>10.2321666666667</v>
      </c>
      <c r="L60" s="18">
        <f t="shared" si="44"/>
        <v>2.762685</v>
      </c>
      <c r="M60" s="13" t="s">
        <v>73</v>
      </c>
      <c r="N60" s="13"/>
      <c r="O60" s="18">
        <f t="shared" si="55"/>
        <v>6.5722995644159</v>
      </c>
      <c r="P60" s="18">
        <f t="shared" si="45"/>
        <v>1.61014707351396</v>
      </c>
      <c r="Q60" s="25">
        <f t="shared" si="46"/>
        <v>0.46694265131905</v>
      </c>
      <c r="R60" s="18">
        <f t="shared" si="47"/>
        <v>0.80117865</v>
      </c>
      <c r="S60" s="26">
        <f t="shared" si="48"/>
        <v>0.582819638689885</v>
      </c>
      <c r="T60" s="3">
        <v>0.27</v>
      </c>
      <c r="U60" s="27">
        <f t="shared" si="49"/>
        <v>0.157361302446269</v>
      </c>
      <c r="V60" s="3">
        <v>220.1</v>
      </c>
      <c r="W60" s="28">
        <v>12.1</v>
      </c>
      <c r="X60" s="28">
        <v>4.5</v>
      </c>
      <c r="Y60" s="28">
        <v>1.5</v>
      </c>
      <c r="Z60" s="28">
        <v>6.8</v>
      </c>
      <c r="AA60" s="3">
        <v>30.2</v>
      </c>
      <c r="AB60" s="2">
        <f t="shared" si="50"/>
        <v>0.30577530106531</v>
      </c>
      <c r="AC60" s="30">
        <f t="shared" si="51"/>
        <v>10.2321666666667</v>
      </c>
      <c r="AD60" s="1">
        <f t="shared" si="52"/>
        <v>0.29</v>
      </c>
      <c r="AE60" s="31">
        <f t="shared" si="56"/>
        <v>106.175858961478</v>
      </c>
      <c r="AF60" s="1">
        <f t="shared" si="53"/>
        <v>3321970.65006316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</row>
    <row r="61" s="1" customFormat="1" spans="1:79">
      <c r="A61" s="13"/>
      <c r="B61" s="13"/>
      <c r="C61" s="16">
        <v>3</v>
      </c>
      <c r="D61" s="21">
        <v>21.0340322580645</v>
      </c>
      <c r="E61" s="20">
        <f t="shared" si="54"/>
        <v>21.8767142857143</v>
      </c>
      <c r="F61" s="16" t="s">
        <v>73</v>
      </c>
      <c r="G61" s="13">
        <v>4</v>
      </c>
      <c r="H61" s="18">
        <f t="shared" si="40"/>
        <v>21.0340322580645</v>
      </c>
      <c r="I61" s="18">
        <f t="shared" si="41"/>
        <v>294.184032258064</v>
      </c>
      <c r="J61" s="18">
        <f t="shared" si="42"/>
        <v>0.222890500871364</v>
      </c>
      <c r="K61" s="18">
        <f t="shared" si="43"/>
        <v>10.2321666666667</v>
      </c>
      <c r="L61" s="18">
        <f t="shared" si="44"/>
        <v>2.762685</v>
      </c>
      <c r="M61" s="13" t="s">
        <v>73</v>
      </c>
      <c r="N61" s="13"/>
      <c r="O61" s="18">
        <f t="shared" si="55"/>
        <v>7.72483749090193</v>
      </c>
      <c r="P61" s="18">
        <f t="shared" si="45"/>
        <v>1.72179289749702</v>
      </c>
      <c r="Q61" s="25">
        <f t="shared" si="46"/>
        <v>0.499319940274137</v>
      </c>
      <c r="R61" s="18">
        <f t="shared" si="47"/>
        <v>0.80117865</v>
      </c>
      <c r="S61" s="26">
        <f t="shared" si="48"/>
        <v>0.623231710273529</v>
      </c>
      <c r="T61" s="3">
        <v>0.27</v>
      </c>
      <c r="U61" s="27">
        <f t="shared" si="49"/>
        <v>0.168272561773853</v>
      </c>
      <c r="V61" s="3">
        <v>220.1</v>
      </c>
      <c r="W61" s="28">
        <v>12.1</v>
      </c>
      <c r="X61" s="28">
        <v>4.5</v>
      </c>
      <c r="Y61" s="28">
        <v>1.5</v>
      </c>
      <c r="Z61" s="28">
        <v>6.8</v>
      </c>
      <c r="AA61" s="3">
        <v>30.2</v>
      </c>
      <c r="AB61" s="2">
        <f t="shared" si="50"/>
        <v>0.30789535875266</v>
      </c>
      <c r="AC61" s="30">
        <f t="shared" si="51"/>
        <v>10.2321666666667</v>
      </c>
      <c r="AD61" s="1">
        <f t="shared" si="52"/>
        <v>0.29</v>
      </c>
      <c r="AE61" s="31">
        <f t="shared" si="56"/>
        <v>106.175858961478</v>
      </c>
      <c r="AF61" s="1">
        <f t="shared" si="53"/>
        <v>3345003.14938302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</row>
    <row r="62" s="1" customFormat="1" spans="1:79">
      <c r="A62" s="13"/>
      <c r="B62" s="13"/>
      <c r="C62" s="16">
        <v>4</v>
      </c>
      <c r="D62" s="21">
        <v>21.3554333333333</v>
      </c>
      <c r="E62" s="20">
        <f t="shared" si="54"/>
        <v>21.0340322580645</v>
      </c>
      <c r="F62" s="16" t="s">
        <v>73</v>
      </c>
      <c r="G62" s="13">
        <v>5</v>
      </c>
      <c r="H62" s="18">
        <f t="shared" si="40"/>
        <v>21.3554333333333</v>
      </c>
      <c r="I62" s="18">
        <f t="shared" si="41"/>
        <v>294.505433333333</v>
      </c>
      <c r="J62" s="18">
        <f t="shared" si="42"/>
        <v>0.231088526321991</v>
      </c>
      <c r="K62" s="18">
        <f t="shared" si="43"/>
        <v>10.2321666666667</v>
      </c>
      <c r="L62" s="18">
        <f t="shared" si="44"/>
        <v>2.762685</v>
      </c>
      <c r="M62" s="13" t="s">
        <v>75</v>
      </c>
      <c r="N62" s="18">
        <f>(O61-P61)*$C$22/100</f>
        <v>5.70289236373466</v>
      </c>
      <c r="O62" s="18">
        <f t="shared" si="55"/>
        <v>3.06283722967024</v>
      </c>
      <c r="P62" s="18">
        <f t="shared" si="45"/>
        <v>0.707786541768626</v>
      </c>
      <c r="Q62" s="25">
        <f t="shared" si="46"/>
        <v>0.205258097112902</v>
      </c>
      <c r="R62" s="18">
        <f t="shared" si="47"/>
        <v>0.80117865</v>
      </c>
      <c r="S62" s="26">
        <f t="shared" si="48"/>
        <v>0.256195165850839</v>
      </c>
      <c r="T62" s="3">
        <v>0.27</v>
      </c>
      <c r="U62" s="27">
        <f t="shared" si="49"/>
        <v>0.0691726947797267</v>
      </c>
      <c r="V62" s="3">
        <v>220.1</v>
      </c>
      <c r="W62" s="28">
        <v>12.1</v>
      </c>
      <c r="X62" s="28">
        <v>4.5</v>
      </c>
      <c r="Y62" s="28">
        <v>1.5</v>
      </c>
      <c r="Z62" s="28">
        <v>6.8</v>
      </c>
      <c r="AA62" s="3">
        <v>30.2</v>
      </c>
      <c r="AB62" s="2">
        <f t="shared" si="50"/>
        <v>0.288640254595701</v>
      </c>
      <c r="AC62" s="30">
        <f t="shared" si="51"/>
        <v>10.2321666666667</v>
      </c>
      <c r="AD62" s="1">
        <f t="shared" si="52"/>
        <v>0.29</v>
      </c>
      <c r="AE62" s="31">
        <f t="shared" si="56"/>
        <v>106.175858961478</v>
      </c>
      <c r="AF62" s="1">
        <f t="shared" si="53"/>
        <v>3135813.94852057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</row>
    <row r="63" s="1" customFormat="1" spans="1:79">
      <c r="A63" s="13"/>
      <c r="B63" s="13"/>
      <c r="C63" s="16">
        <v>5</v>
      </c>
      <c r="D63" s="21">
        <v>21.8668387096774</v>
      </c>
      <c r="E63" s="20">
        <f t="shared" si="54"/>
        <v>21.3554333333333</v>
      </c>
      <c r="F63" s="16" t="s">
        <v>75</v>
      </c>
      <c r="G63" s="13">
        <v>6</v>
      </c>
      <c r="H63" s="18">
        <f t="shared" si="40"/>
        <v>21.8668387096774</v>
      </c>
      <c r="I63" s="18">
        <f t="shared" si="41"/>
        <v>295.016838709677</v>
      </c>
      <c r="J63" s="18">
        <f t="shared" si="42"/>
        <v>0.244719402280882</v>
      </c>
      <c r="K63" s="18">
        <f t="shared" si="43"/>
        <v>10.2321666666667</v>
      </c>
      <c r="L63" s="18">
        <f t="shared" si="44"/>
        <v>2.762685</v>
      </c>
      <c r="M63" s="13" t="s">
        <v>73</v>
      </c>
      <c r="N63" s="13"/>
      <c r="O63" s="18">
        <f t="shared" si="55"/>
        <v>5.11773568790162</v>
      </c>
      <c r="P63" s="18">
        <f t="shared" si="45"/>
        <v>1.25240921857482</v>
      </c>
      <c r="Q63" s="25">
        <f t="shared" si="46"/>
        <v>0.363198673386698</v>
      </c>
      <c r="R63" s="18">
        <f t="shared" si="47"/>
        <v>0.80117865</v>
      </c>
      <c r="S63" s="26">
        <f t="shared" si="48"/>
        <v>0.453330444323121</v>
      </c>
      <c r="T63" s="3">
        <v>0.27</v>
      </c>
      <c r="U63" s="27">
        <f t="shared" si="49"/>
        <v>0.122399219967243</v>
      </c>
      <c r="V63" s="3">
        <v>220.1</v>
      </c>
      <c r="W63" s="28">
        <v>12.1</v>
      </c>
      <c r="X63" s="28">
        <v>4.5</v>
      </c>
      <c r="Y63" s="28">
        <v>1.5</v>
      </c>
      <c r="Z63" s="28">
        <v>6.8</v>
      </c>
      <c r="AA63" s="3">
        <v>30.2</v>
      </c>
      <c r="AB63" s="2">
        <f t="shared" si="50"/>
        <v>0.298982168439635</v>
      </c>
      <c r="AC63" s="30">
        <f t="shared" si="51"/>
        <v>10.2321666666667</v>
      </c>
      <c r="AD63" s="1">
        <f t="shared" si="52"/>
        <v>0.29</v>
      </c>
      <c r="AE63" s="31">
        <f t="shared" si="56"/>
        <v>106.175858961478</v>
      </c>
      <c r="AF63" s="1">
        <f t="shared" si="53"/>
        <v>3248169.44007054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</row>
    <row r="64" s="1" customFormat="1" spans="1:79">
      <c r="A64" s="13"/>
      <c r="B64" s="13"/>
      <c r="C64" s="16">
        <v>6</v>
      </c>
      <c r="D64" s="21">
        <v>24.3703333333333</v>
      </c>
      <c r="E64" s="20">
        <f t="shared" si="54"/>
        <v>21.8668387096774</v>
      </c>
      <c r="F64" s="16" t="s">
        <v>73</v>
      </c>
      <c r="G64" s="13">
        <v>7</v>
      </c>
      <c r="H64" s="18">
        <f t="shared" si="40"/>
        <v>24.3703333333333</v>
      </c>
      <c r="I64" s="18">
        <f t="shared" si="41"/>
        <v>297.520333333333</v>
      </c>
      <c r="J64" s="18">
        <f t="shared" si="42"/>
        <v>0.323056432889966</v>
      </c>
      <c r="K64" s="18">
        <f t="shared" si="43"/>
        <v>10.2321666666667</v>
      </c>
      <c r="L64" s="18">
        <f t="shared" si="44"/>
        <v>2.762685</v>
      </c>
      <c r="M64" s="13" t="s">
        <v>73</v>
      </c>
      <c r="N64" s="13"/>
      <c r="O64" s="18">
        <f t="shared" si="55"/>
        <v>6.6280114693268</v>
      </c>
      <c r="P64" s="18">
        <f t="shared" si="45"/>
        <v>2.1412217424345</v>
      </c>
      <c r="Q64" s="25">
        <f t="shared" si="46"/>
        <v>0.620954305306004</v>
      </c>
      <c r="R64" s="18">
        <f t="shared" si="47"/>
        <v>0.80117865</v>
      </c>
      <c r="S64" s="26">
        <f t="shared" si="48"/>
        <v>0.7750509893218</v>
      </c>
      <c r="T64" s="3">
        <v>0.27</v>
      </c>
      <c r="U64" s="27">
        <f t="shared" si="49"/>
        <v>0.209263767116886</v>
      </c>
      <c r="V64" s="3">
        <v>229.1</v>
      </c>
      <c r="W64" s="28">
        <v>15.1</v>
      </c>
      <c r="X64" s="28">
        <v>6</v>
      </c>
      <c r="Y64" s="28">
        <v>3</v>
      </c>
      <c r="Z64" s="28">
        <v>7</v>
      </c>
      <c r="AA64" s="3">
        <v>30.2</v>
      </c>
      <c r="AB64" s="2">
        <f t="shared" si="50"/>
        <v>0.331059949950811</v>
      </c>
      <c r="AC64" s="30">
        <f t="shared" si="51"/>
        <v>10.2321666666667</v>
      </c>
      <c r="AD64" s="1">
        <f t="shared" si="52"/>
        <v>0.29</v>
      </c>
      <c r="AE64" s="31">
        <f t="shared" si="56"/>
        <v>106.175858961478</v>
      </c>
      <c r="AF64" s="1">
        <f t="shared" si="53"/>
        <v>3596665.37263281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</row>
    <row r="65" s="1" customFormat="1" spans="1:79">
      <c r="A65" s="13"/>
      <c r="B65" s="13"/>
      <c r="C65" s="16">
        <v>7</v>
      </c>
      <c r="D65" s="21">
        <v>25.9668709677419</v>
      </c>
      <c r="E65" s="20">
        <f t="shared" si="54"/>
        <v>24.3703333333333</v>
      </c>
      <c r="F65" s="16" t="s">
        <v>73</v>
      </c>
      <c r="G65" s="13">
        <v>8</v>
      </c>
      <c r="H65" s="18">
        <f t="shared" si="40"/>
        <v>25.9668709677419</v>
      </c>
      <c r="I65" s="18">
        <f t="shared" si="41"/>
        <v>299.116870967742</v>
      </c>
      <c r="J65" s="18">
        <f t="shared" si="42"/>
        <v>0.384715723951605</v>
      </c>
      <c r="K65" s="18">
        <f t="shared" si="43"/>
        <v>10.2321666666667</v>
      </c>
      <c r="L65" s="18">
        <f t="shared" si="44"/>
        <v>2.762685</v>
      </c>
      <c r="M65" s="13" t="s">
        <v>73</v>
      </c>
      <c r="N65" s="13"/>
      <c r="O65" s="18">
        <f t="shared" si="55"/>
        <v>7.2494747268923</v>
      </c>
      <c r="P65" s="18">
        <f t="shared" si="45"/>
        <v>2.78898691782523</v>
      </c>
      <c r="Q65" s="25">
        <f t="shared" si="46"/>
        <v>0.808806206169318</v>
      </c>
      <c r="R65" s="18">
        <f t="shared" si="47"/>
        <v>0.80117865</v>
      </c>
      <c r="S65" s="26">
        <f t="shared" si="48"/>
        <v>1.00952041865983</v>
      </c>
      <c r="T65" s="3">
        <v>0.27</v>
      </c>
      <c r="U65" s="27">
        <f t="shared" si="49"/>
        <v>0.272570513038154</v>
      </c>
      <c r="V65" s="3">
        <v>229.1</v>
      </c>
      <c r="W65" s="28">
        <v>15.1</v>
      </c>
      <c r="X65" s="28">
        <v>6</v>
      </c>
      <c r="Y65" s="28">
        <v>3</v>
      </c>
      <c r="Z65" s="28">
        <v>7</v>
      </c>
      <c r="AA65" s="3">
        <v>30.2</v>
      </c>
      <c r="AB65" s="2">
        <f t="shared" si="50"/>
        <v>0.343360450683313</v>
      </c>
      <c r="AC65" s="30">
        <f t="shared" si="51"/>
        <v>10.2321666666667</v>
      </c>
      <c r="AD65" s="1">
        <f t="shared" si="52"/>
        <v>0.29</v>
      </c>
      <c r="AE65" s="31">
        <f t="shared" si="56"/>
        <v>106.175858961478</v>
      </c>
      <c r="AF65" s="1">
        <f t="shared" si="53"/>
        <v>3730299.13007526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</row>
    <row r="66" s="1" customFormat="1" spans="1:79">
      <c r="A66" s="13"/>
      <c r="B66" s="13"/>
      <c r="C66" s="16">
        <v>8</v>
      </c>
      <c r="D66" s="21">
        <v>26.9503225806452</v>
      </c>
      <c r="E66" s="20">
        <f t="shared" si="54"/>
        <v>25.9668709677419</v>
      </c>
      <c r="F66" s="16" t="s">
        <v>73</v>
      </c>
      <c r="G66" s="13">
        <v>9</v>
      </c>
      <c r="H66" s="18">
        <f t="shared" si="40"/>
        <v>26.9503225806452</v>
      </c>
      <c r="I66" s="18">
        <f t="shared" si="41"/>
        <v>300.100322580645</v>
      </c>
      <c r="J66" s="18">
        <f t="shared" si="42"/>
        <v>0.428024044344274</v>
      </c>
      <c r="K66" s="18">
        <f t="shared" si="43"/>
        <v>10.2321666666667</v>
      </c>
      <c r="L66" s="18">
        <f t="shared" si="44"/>
        <v>2.762685</v>
      </c>
      <c r="M66" s="13" t="s">
        <v>73</v>
      </c>
      <c r="N66" s="13"/>
      <c r="O66" s="18">
        <f t="shared" si="55"/>
        <v>7.22317280906706</v>
      </c>
      <c r="P66" s="18">
        <f t="shared" si="45"/>
        <v>3.09169163873447</v>
      </c>
      <c r="Q66" s="25">
        <f t="shared" si="46"/>
        <v>0.896590575232997</v>
      </c>
      <c r="R66" s="18">
        <f t="shared" si="47"/>
        <v>0.80117865</v>
      </c>
      <c r="S66" s="26">
        <f t="shared" si="48"/>
        <v>1.11908945056511</v>
      </c>
      <c r="T66" s="3">
        <v>0.27</v>
      </c>
      <c r="U66" s="27">
        <f t="shared" si="49"/>
        <v>0.30215415165258</v>
      </c>
      <c r="V66" s="3">
        <v>229.1</v>
      </c>
      <c r="W66" s="28">
        <v>15.1</v>
      </c>
      <c r="X66" s="28">
        <v>6</v>
      </c>
      <c r="Y66" s="28">
        <v>3</v>
      </c>
      <c r="Z66" s="28">
        <v>7</v>
      </c>
      <c r="AA66" s="3">
        <v>30.2</v>
      </c>
      <c r="AB66" s="2">
        <f t="shared" si="50"/>
        <v>0.349108551666096</v>
      </c>
      <c r="AC66" s="30">
        <f t="shared" si="51"/>
        <v>10.2321666666667</v>
      </c>
      <c r="AD66" s="1">
        <f t="shared" si="52"/>
        <v>0.29</v>
      </c>
      <c r="AE66" s="31">
        <f t="shared" si="56"/>
        <v>106.175858961478</v>
      </c>
      <c r="AF66" s="1">
        <f t="shared" si="53"/>
        <v>3792747.02135973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</row>
    <row r="67" s="1" customFormat="1" spans="1:79">
      <c r="A67" s="13"/>
      <c r="B67" s="13"/>
      <c r="C67" s="16">
        <v>9</v>
      </c>
      <c r="D67" s="21">
        <v>26.5479666666667</v>
      </c>
      <c r="E67" s="20">
        <f t="shared" si="54"/>
        <v>26.9503225806452</v>
      </c>
      <c r="F67" s="16" t="s">
        <v>73</v>
      </c>
      <c r="G67" s="13">
        <v>10</v>
      </c>
      <c r="H67" s="18">
        <f t="shared" si="40"/>
        <v>26.5479666666667</v>
      </c>
      <c r="I67" s="18">
        <f t="shared" si="41"/>
        <v>299.697966666667</v>
      </c>
      <c r="J67" s="18">
        <f t="shared" si="42"/>
        <v>0.409780058701852</v>
      </c>
      <c r="K67" s="18">
        <f t="shared" si="43"/>
        <v>10.2321666666667</v>
      </c>
      <c r="L67" s="18">
        <f t="shared" si="44"/>
        <v>2.762685</v>
      </c>
      <c r="M67" s="13" t="s">
        <v>73</v>
      </c>
      <c r="N67" s="13"/>
      <c r="O67" s="18">
        <f t="shared" si="55"/>
        <v>6.89416617033259</v>
      </c>
      <c r="P67" s="18">
        <f t="shared" si="45"/>
        <v>2.82509181797921</v>
      </c>
      <c r="Q67" s="25">
        <f t="shared" si="46"/>
        <v>0.819276627213971</v>
      </c>
      <c r="R67" s="18">
        <f t="shared" si="47"/>
        <v>0.80117865</v>
      </c>
      <c r="S67" s="26">
        <f t="shared" si="48"/>
        <v>1.02258919058062</v>
      </c>
      <c r="T67" s="3">
        <v>0.27</v>
      </c>
      <c r="U67" s="27">
        <f t="shared" si="49"/>
        <v>0.276099081456766</v>
      </c>
      <c r="V67" s="3">
        <v>220.1</v>
      </c>
      <c r="W67" s="28">
        <v>12.1</v>
      </c>
      <c r="X67" s="28">
        <v>4.5</v>
      </c>
      <c r="Y67" s="28">
        <v>1.5</v>
      </c>
      <c r="Z67" s="28">
        <v>6.8</v>
      </c>
      <c r="AA67" s="3">
        <v>30.2</v>
      </c>
      <c r="AB67" s="2">
        <f t="shared" si="50"/>
        <v>0.32884605152705</v>
      </c>
      <c r="AC67" s="30">
        <f t="shared" si="51"/>
        <v>10.2321666666667</v>
      </c>
      <c r="AD67" s="1">
        <f t="shared" si="52"/>
        <v>0.29</v>
      </c>
      <c r="AE67" s="31">
        <f t="shared" si="56"/>
        <v>106.175858961478</v>
      </c>
      <c r="AF67" s="1">
        <f t="shared" si="53"/>
        <v>3572613.37902727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</row>
    <row r="68" s="1" customFormat="1" spans="1:79">
      <c r="A68" s="13"/>
      <c r="B68" s="13"/>
      <c r="C68" s="16">
        <v>10</v>
      </c>
      <c r="D68" s="21">
        <v>25.6346774193548</v>
      </c>
      <c r="E68" s="20">
        <f t="shared" si="54"/>
        <v>26.5479666666667</v>
      </c>
      <c r="F68" s="16" t="s">
        <v>73</v>
      </c>
      <c r="G68" s="13">
        <v>11</v>
      </c>
      <c r="H68" s="18">
        <f t="shared" si="40"/>
        <v>25.6346774193548</v>
      </c>
      <c r="I68" s="18">
        <f t="shared" si="41"/>
        <v>298.784677419355</v>
      </c>
      <c r="J68" s="18">
        <f t="shared" si="42"/>
        <v>0.371041192287434</v>
      </c>
      <c r="K68" s="18">
        <f t="shared" si="43"/>
        <v>10.2321666666667</v>
      </c>
      <c r="L68" s="18">
        <f t="shared" si="44"/>
        <v>2.762685</v>
      </c>
      <c r="M68" s="13" t="s">
        <v>75</v>
      </c>
      <c r="N68" s="18">
        <f>(O67-P67)*$C$22/100</f>
        <v>3.86562063473571</v>
      </c>
      <c r="O68" s="18">
        <f t="shared" si="55"/>
        <v>2.96613871761767</v>
      </c>
      <c r="P68" s="18">
        <f t="shared" si="45"/>
        <v>1.10055964627478</v>
      </c>
      <c r="Q68" s="25">
        <f t="shared" si="46"/>
        <v>0.319162297419686</v>
      </c>
      <c r="R68" s="18">
        <f t="shared" si="47"/>
        <v>0.80117865</v>
      </c>
      <c r="S68" s="26">
        <f t="shared" si="48"/>
        <v>0.39836595423466</v>
      </c>
      <c r="T68" s="3">
        <v>0.27</v>
      </c>
      <c r="U68" s="27">
        <f t="shared" si="49"/>
        <v>0.107558807643358</v>
      </c>
      <c r="V68" s="3">
        <v>220.1</v>
      </c>
      <c r="W68" s="28">
        <v>12.1</v>
      </c>
      <c r="X68" s="28">
        <v>4.5</v>
      </c>
      <c r="Y68" s="28">
        <v>1.5</v>
      </c>
      <c r="Z68" s="28">
        <v>6.8</v>
      </c>
      <c r="AA68" s="3">
        <v>30.2</v>
      </c>
      <c r="AB68" s="2">
        <f t="shared" si="50"/>
        <v>0.296098676325104</v>
      </c>
      <c r="AC68" s="30">
        <f t="shared" si="51"/>
        <v>10.2321666666667</v>
      </c>
      <c r="AD68" s="1">
        <f t="shared" si="52"/>
        <v>0.29</v>
      </c>
      <c r="AE68" s="31">
        <f t="shared" si="56"/>
        <v>106.175858961478</v>
      </c>
      <c r="AF68" s="1">
        <f t="shared" si="53"/>
        <v>3216842.91977676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</row>
    <row r="69" s="1" customFormat="1" spans="1:79">
      <c r="A69" s="13"/>
      <c r="B69" s="13"/>
      <c r="C69" s="16">
        <v>11</v>
      </c>
      <c r="D69" s="21">
        <v>24.2714666666667</v>
      </c>
      <c r="E69" s="20">
        <f t="shared" si="54"/>
        <v>25.6346774193548</v>
      </c>
      <c r="F69" s="16" t="s">
        <v>75</v>
      </c>
      <c r="G69" s="13">
        <v>12</v>
      </c>
      <c r="H69" s="18">
        <f t="shared" si="40"/>
        <v>24.2714666666667</v>
      </c>
      <c r="I69" s="18">
        <f t="shared" si="41"/>
        <v>297.421466666667</v>
      </c>
      <c r="J69" s="18">
        <f t="shared" si="42"/>
        <v>0.319561048434024</v>
      </c>
      <c r="K69" s="18">
        <f t="shared" si="43"/>
        <v>10.2321666666667</v>
      </c>
      <c r="L69" s="18">
        <f t="shared" si="44"/>
        <v>2.762685</v>
      </c>
      <c r="M69" s="13" t="s">
        <v>73</v>
      </c>
      <c r="N69" s="13"/>
      <c r="O69" s="18">
        <f t="shared" si="55"/>
        <v>4.62826407134289</v>
      </c>
      <c r="P69" s="18">
        <f t="shared" si="45"/>
        <v>1.47901291906786</v>
      </c>
      <c r="Q69" s="25">
        <f t="shared" si="46"/>
        <v>0.428913746529679</v>
      </c>
      <c r="R69" s="18">
        <f t="shared" si="47"/>
        <v>0.80117865</v>
      </c>
      <c r="S69" s="26">
        <f t="shared" si="48"/>
        <v>0.535353440246665</v>
      </c>
      <c r="T69" s="3">
        <v>0.27</v>
      </c>
      <c r="U69" s="27">
        <f t="shared" si="49"/>
        <v>0.1445454288666</v>
      </c>
      <c r="V69" s="3">
        <v>220.1</v>
      </c>
      <c r="W69" s="28">
        <v>12.1</v>
      </c>
      <c r="X69" s="28">
        <v>4.5</v>
      </c>
      <c r="Y69" s="28">
        <v>1.5</v>
      </c>
      <c r="Z69" s="28">
        <v>6.8</v>
      </c>
      <c r="AA69" s="3">
        <v>30.2</v>
      </c>
      <c r="AB69" s="2">
        <f t="shared" si="50"/>
        <v>0.30328517682878</v>
      </c>
      <c r="AC69" s="30">
        <f t="shared" si="51"/>
        <v>10.2321666666667</v>
      </c>
      <c r="AD69" s="1">
        <f t="shared" si="52"/>
        <v>0.29</v>
      </c>
      <c r="AE69" s="31">
        <f t="shared" si="56"/>
        <v>106.175858961478</v>
      </c>
      <c r="AF69" s="1">
        <f t="shared" si="53"/>
        <v>3294917.71413294</v>
      </c>
      <c r="AG69" s="1">
        <f>SUM(AF58:AF69)</f>
        <v>40588598.1494433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</row>
    <row r="70" s="1" customFormat="1" spans="1:46">
      <c r="A70" s="13"/>
      <c r="B70" s="13"/>
      <c r="C70" s="16">
        <v>12</v>
      </c>
      <c r="D70" s="21">
        <v>22.0684193548387</v>
      </c>
      <c r="E70" s="20">
        <f t="shared" si="54"/>
        <v>24.2714666666667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46">
      <c r="AT71" s="2"/>
    </row>
    <row r="72" s="1" customFormat="1" spans="19:46">
      <c r="S72" s="24" t="s">
        <v>43</v>
      </c>
      <c r="T72" s="24"/>
      <c r="U72" s="24"/>
      <c r="V72" s="24" t="s">
        <v>44</v>
      </c>
      <c r="W72" s="24"/>
      <c r="X72" s="24"/>
      <c r="Y72" s="24" t="s">
        <v>45</v>
      </c>
      <c r="Z72" s="24"/>
      <c r="AA72" s="24"/>
      <c r="AB72" s="24" t="s">
        <v>46</v>
      </c>
      <c r="AC72" s="24"/>
      <c r="AD72" s="24"/>
      <c r="AE72" s="24" t="s">
        <v>47</v>
      </c>
      <c r="AF72" s="24"/>
      <c r="AG72" s="24"/>
      <c r="AH72" s="24" t="s">
        <v>48</v>
      </c>
      <c r="AI72" s="24"/>
      <c r="AJ72" s="24"/>
      <c r="AK72" s="32" t="s">
        <v>78</v>
      </c>
      <c r="AL72" s="33"/>
      <c r="AM72" s="34"/>
      <c r="AN72" s="33" t="s">
        <v>79</v>
      </c>
      <c r="AO72" s="33"/>
      <c r="AP72" s="34"/>
      <c r="AQ72" s="24" t="s">
        <v>50</v>
      </c>
      <c r="AR72" s="24"/>
      <c r="AS72" s="24"/>
      <c r="AT72" s="2"/>
    </row>
    <row r="73" s="1" customFormat="1" spans="1:50">
      <c r="A73" s="15" t="s">
        <v>12</v>
      </c>
      <c r="B73" s="15"/>
      <c r="C73" s="16" t="s">
        <v>51</v>
      </c>
      <c r="D73" s="16" t="s">
        <v>52</v>
      </c>
      <c r="E73" s="16" t="s">
        <v>53</v>
      </c>
      <c r="F73" s="16" t="s">
        <v>54</v>
      </c>
      <c r="G73" s="13" t="s">
        <v>51</v>
      </c>
      <c r="H73" s="13" t="s">
        <v>53</v>
      </c>
      <c r="I73" s="13" t="s">
        <v>55</v>
      </c>
      <c r="J73" s="13" t="s">
        <v>56</v>
      </c>
      <c r="K73" s="23" t="s">
        <v>57</v>
      </c>
      <c r="L73" s="23" t="s">
        <v>58</v>
      </c>
      <c r="M73" s="13" t="s">
        <v>59</v>
      </c>
      <c r="N73" s="23" t="s">
        <v>60</v>
      </c>
      <c r="O73" s="13" t="s">
        <v>61</v>
      </c>
      <c r="P73" s="13" t="s">
        <v>62</v>
      </c>
      <c r="Q73" s="23" t="s">
        <v>63</v>
      </c>
      <c r="R73" s="23" t="s">
        <v>64</v>
      </c>
      <c r="S73" s="4" t="s">
        <v>65</v>
      </c>
      <c r="T73" s="3" t="s">
        <v>66</v>
      </c>
      <c r="U73" s="3"/>
      <c r="V73" s="4" t="s">
        <v>65</v>
      </c>
      <c r="W73" s="3" t="s">
        <v>66</v>
      </c>
      <c r="X73" s="3"/>
      <c r="Y73" s="4" t="s">
        <v>65</v>
      </c>
      <c r="Z73" s="3" t="s">
        <v>66</v>
      </c>
      <c r="AA73" s="3"/>
      <c r="AB73" s="4" t="s">
        <v>65</v>
      </c>
      <c r="AC73" s="3" t="s">
        <v>66</v>
      </c>
      <c r="AD73" s="3"/>
      <c r="AE73" s="4" t="s">
        <v>65</v>
      </c>
      <c r="AF73" s="3" t="s">
        <v>66</v>
      </c>
      <c r="AG73" s="3"/>
      <c r="AH73" s="4" t="s">
        <v>65</v>
      </c>
      <c r="AI73" s="3" t="s">
        <v>66</v>
      </c>
      <c r="AJ73" s="3"/>
      <c r="AK73" s="4" t="s">
        <v>65</v>
      </c>
      <c r="AL73" s="3" t="s">
        <v>66</v>
      </c>
      <c r="AM73" s="3"/>
      <c r="AN73" s="4" t="s">
        <v>65</v>
      </c>
      <c r="AO73" s="3" t="s">
        <v>66</v>
      </c>
      <c r="AP73" s="3"/>
      <c r="AQ73" s="35" t="s">
        <v>65</v>
      </c>
      <c r="AR73" s="35" t="s">
        <v>66</v>
      </c>
      <c r="AS73" s="35"/>
      <c r="AT73" s="2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19</v>
      </c>
      <c r="E74" s="16"/>
      <c r="F74" s="16"/>
      <c r="G74" s="13">
        <v>1</v>
      </c>
      <c r="H74" s="18">
        <f t="shared" ref="H74:H85" si="57">E75</f>
        <v>19</v>
      </c>
      <c r="I74" s="18">
        <f t="shared" ref="I74:I85" si="58">H74+273.15</f>
        <v>292.15</v>
      </c>
      <c r="J74" s="18">
        <f t="shared" ref="J74:J85" si="59">EXP(($C$16*(I74-$C$14))/($C$17*I74*$C$14))</f>
        <v>0.1770169574793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0.0922647785773607</v>
      </c>
      <c r="Q74" s="25">
        <f t="shared" ref="Q74:Q85" si="63">P74*$B$76</f>
        <v>0.0239888424301138</v>
      </c>
      <c r="R74" s="18">
        <f t="shared" ref="R74:R85" si="64">L74*$B$76</f>
        <v>0.1355172</v>
      </c>
      <c r="S74" s="26">
        <f t="shared" ref="S74:S85" si="65">Q74/R74</f>
        <v>0.1770169574793</v>
      </c>
      <c r="T74" s="3">
        <v>0.01</v>
      </c>
      <c r="U74" s="27">
        <f t="shared" ref="U74:U85" si="66">S74*T74</f>
        <v>0.001770169574793</v>
      </c>
      <c r="V74" s="26"/>
      <c r="W74" s="3"/>
      <c r="X74" s="3"/>
      <c r="Y74" s="29"/>
      <c r="Z74" s="3"/>
      <c r="AA74" s="28"/>
      <c r="AB74" s="3"/>
      <c r="AC74" s="3"/>
      <c r="AD74" s="28"/>
      <c r="AE74" s="26">
        <v>0.001</v>
      </c>
      <c r="AF74" s="3">
        <v>0.49</v>
      </c>
      <c r="AG74" s="27">
        <f t="shared" ref="AG74:AG85" si="67">AF74*AE74</f>
        <v>0.00049</v>
      </c>
      <c r="AH74" s="36"/>
      <c r="AI74" s="3"/>
      <c r="AJ74" s="27"/>
      <c r="AK74" s="37"/>
      <c r="AL74" s="28"/>
      <c r="AM74" s="28"/>
      <c r="AN74" s="37"/>
      <c r="AO74" s="28"/>
      <c r="AP74" s="27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0.007260169574793</v>
      </c>
      <c r="AU74" s="30">
        <f t="shared" ref="AU74:AU85" si="70">$B$74/12</f>
        <v>52.122</v>
      </c>
      <c r="AV74" s="1">
        <f t="shared" ref="AV74:AV85" si="71">$B$76</f>
        <v>0.26</v>
      </c>
      <c r="AW74" s="2">
        <f t="shared" ref="AW74:AW85" si="72">$E$8</f>
        <v>0</v>
      </c>
      <c r="AX74" s="1">
        <f t="shared" ref="AX74:AX85" si="73">AW74*10000*AV74*0.67*AU74*AT74</f>
        <v>0</v>
      </c>
    </row>
    <row r="75" s="1" customFormat="1" spans="1:50">
      <c r="A75" s="13" t="s">
        <v>74</v>
      </c>
      <c r="B75" s="13">
        <v>1</v>
      </c>
      <c r="C75" s="16">
        <v>1</v>
      </c>
      <c r="D75" s="19">
        <v>21.8248709677419</v>
      </c>
      <c r="E75" s="20">
        <f t="shared" ref="E75:E86" si="74">D74</f>
        <v>19</v>
      </c>
      <c r="F75" s="16" t="s">
        <v>73</v>
      </c>
      <c r="G75" s="13">
        <v>2</v>
      </c>
      <c r="H75" s="18">
        <f t="shared" si="57"/>
        <v>21.8248709677419</v>
      </c>
      <c r="I75" s="18">
        <f t="shared" si="58"/>
        <v>294.974870967742</v>
      </c>
      <c r="J75" s="18">
        <f t="shared" si="59"/>
        <v>0.243572969255576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5">L75+O74-P74-N75</f>
        <v>0.950175221422639</v>
      </c>
      <c r="P75" s="18">
        <f t="shared" si="62"/>
        <v>0.231436999994987</v>
      </c>
      <c r="Q75" s="25">
        <f t="shared" si="63"/>
        <v>0.0601736199986965</v>
      </c>
      <c r="R75" s="18">
        <f t="shared" si="64"/>
        <v>0.1355172</v>
      </c>
      <c r="S75" s="26">
        <f t="shared" si="65"/>
        <v>0.444029392569331</v>
      </c>
      <c r="T75" s="3">
        <v>0.01</v>
      </c>
      <c r="U75" s="27">
        <f t="shared" si="66"/>
        <v>0.00444029392569331</v>
      </c>
      <c r="V75" s="26"/>
      <c r="W75" s="3"/>
      <c r="X75" s="3"/>
      <c r="Y75" s="29"/>
      <c r="Z75" s="3"/>
      <c r="AA75" s="28"/>
      <c r="AB75" s="3"/>
      <c r="AC75" s="3"/>
      <c r="AD75" s="28"/>
      <c r="AE75" s="26">
        <v>0.001</v>
      </c>
      <c r="AF75" s="3">
        <v>0.49</v>
      </c>
      <c r="AG75" s="27">
        <f t="shared" si="67"/>
        <v>0.00049</v>
      </c>
      <c r="AH75" s="36"/>
      <c r="AI75" s="3"/>
      <c r="AJ75" s="27"/>
      <c r="AK75" s="37"/>
      <c r="AL75" s="28"/>
      <c r="AM75" s="28"/>
      <c r="AN75" s="37"/>
      <c r="AO75" s="28"/>
      <c r="AP75" s="27"/>
      <c r="AQ75" s="3">
        <v>0.01</v>
      </c>
      <c r="AR75" s="3">
        <v>0.5</v>
      </c>
      <c r="AS75" s="3">
        <f t="shared" si="68"/>
        <v>0.005</v>
      </c>
      <c r="AT75" s="2">
        <f t="shared" si="69"/>
        <v>0.00993029392569331</v>
      </c>
      <c r="AU75" s="30">
        <f t="shared" si="70"/>
        <v>52.122</v>
      </c>
      <c r="AV75" s="1">
        <f t="shared" si="71"/>
        <v>0.26</v>
      </c>
      <c r="AW75" s="2">
        <f t="shared" si="72"/>
        <v>0</v>
      </c>
      <c r="AX75" s="1">
        <f t="shared" si="73"/>
        <v>0</v>
      </c>
    </row>
    <row r="76" s="1" customFormat="1" spans="1:50">
      <c r="A76" s="13" t="s">
        <v>36</v>
      </c>
      <c r="B76" s="13">
        <f>H8</f>
        <v>0.26</v>
      </c>
      <c r="C76" s="16">
        <v>2</v>
      </c>
      <c r="D76" s="21">
        <v>21.8767142857143</v>
      </c>
      <c r="E76" s="20">
        <f t="shared" si="74"/>
        <v>21.8248709677419</v>
      </c>
      <c r="F76" s="16" t="s">
        <v>73</v>
      </c>
      <c r="G76" s="13">
        <v>3</v>
      </c>
      <c r="H76" s="18">
        <f t="shared" si="57"/>
        <v>21.8767142857143</v>
      </c>
      <c r="I76" s="18">
        <f t="shared" si="58"/>
        <v>295.026714285714</v>
      </c>
      <c r="J76" s="18">
        <f t="shared" si="59"/>
        <v>0.244989909198861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5"/>
        <v>1.23995822142765</v>
      </c>
      <c r="P76" s="18">
        <f t="shared" si="62"/>
        <v>0.303777252077942</v>
      </c>
      <c r="Q76" s="25">
        <f t="shared" si="63"/>
        <v>0.0789820855402649</v>
      </c>
      <c r="R76" s="18">
        <f t="shared" si="64"/>
        <v>0.1355172</v>
      </c>
      <c r="S76" s="26">
        <f t="shared" si="65"/>
        <v>0.582819638689885</v>
      </c>
      <c r="T76" s="3">
        <v>0.01</v>
      </c>
      <c r="U76" s="27">
        <f t="shared" si="66"/>
        <v>0.00582819638689885</v>
      </c>
      <c r="V76" s="26"/>
      <c r="W76" s="3"/>
      <c r="X76" s="3"/>
      <c r="Y76" s="29"/>
      <c r="Z76" s="3"/>
      <c r="AA76" s="28"/>
      <c r="AB76" s="3"/>
      <c r="AC76" s="3"/>
      <c r="AD76" s="28"/>
      <c r="AE76" s="26">
        <v>0.001</v>
      </c>
      <c r="AF76" s="3">
        <v>0.49</v>
      </c>
      <c r="AG76" s="27">
        <f t="shared" si="67"/>
        <v>0.00049</v>
      </c>
      <c r="AH76" s="36"/>
      <c r="AI76" s="3"/>
      <c r="AJ76" s="27"/>
      <c r="AK76" s="37"/>
      <c r="AL76" s="28"/>
      <c r="AM76" s="28"/>
      <c r="AN76" s="37"/>
      <c r="AO76" s="28"/>
      <c r="AP76" s="27"/>
      <c r="AQ76" s="3">
        <v>0.01</v>
      </c>
      <c r="AR76" s="3">
        <v>0.5</v>
      </c>
      <c r="AS76" s="3">
        <f t="shared" si="68"/>
        <v>0.005</v>
      </c>
      <c r="AT76" s="2">
        <f t="shared" si="69"/>
        <v>0.0113181963868988</v>
      </c>
      <c r="AU76" s="30">
        <f t="shared" si="70"/>
        <v>52.122</v>
      </c>
      <c r="AV76" s="1">
        <f t="shared" si="71"/>
        <v>0.26</v>
      </c>
      <c r="AW76" s="2">
        <f t="shared" si="72"/>
        <v>0</v>
      </c>
      <c r="AX76" s="1">
        <f t="shared" si="73"/>
        <v>0</v>
      </c>
    </row>
    <row r="77" s="1" customFormat="1" spans="1:50">
      <c r="A77" s="13"/>
      <c r="B77" s="13"/>
      <c r="C77" s="16">
        <v>3</v>
      </c>
      <c r="D77" s="21">
        <v>21.0340322580645</v>
      </c>
      <c r="E77" s="20">
        <f t="shared" si="74"/>
        <v>21.8767142857143</v>
      </c>
      <c r="F77" s="16" t="s">
        <v>73</v>
      </c>
      <c r="G77" s="13">
        <v>4</v>
      </c>
      <c r="H77" s="18">
        <f t="shared" si="57"/>
        <v>21.0340322580645</v>
      </c>
      <c r="I77" s="18">
        <f t="shared" si="58"/>
        <v>294.184032258064</v>
      </c>
      <c r="J77" s="18">
        <f t="shared" si="59"/>
        <v>0.222890500871364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5"/>
        <v>1.45740096934971</v>
      </c>
      <c r="P77" s="18">
        <f t="shared" si="62"/>
        <v>0.324840832028769</v>
      </c>
      <c r="Q77" s="25">
        <f t="shared" si="63"/>
        <v>0.0844586163274798</v>
      </c>
      <c r="R77" s="18">
        <f t="shared" si="64"/>
        <v>0.1355172</v>
      </c>
      <c r="S77" s="26">
        <f t="shared" si="65"/>
        <v>0.623231710273529</v>
      </c>
      <c r="T77" s="3">
        <v>0.01</v>
      </c>
      <c r="U77" s="27">
        <f t="shared" si="66"/>
        <v>0.00623231710273529</v>
      </c>
      <c r="V77" s="26"/>
      <c r="W77" s="3"/>
      <c r="X77" s="3"/>
      <c r="Y77" s="29"/>
      <c r="Z77" s="3"/>
      <c r="AA77" s="28"/>
      <c r="AB77" s="3"/>
      <c r="AC77" s="3"/>
      <c r="AD77" s="28"/>
      <c r="AE77" s="26">
        <v>0.001</v>
      </c>
      <c r="AF77" s="3">
        <v>0.49</v>
      </c>
      <c r="AG77" s="27">
        <f t="shared" si="67"/>
        <v>0.00049</v>
      </c>
      <c r="AH77" s="36"/>
      <c r="AI77" s="3"/>
      <c r="AJ77" s="27"/>
      <c r="AK77" s="37"/>
      <c r="AL77" s="28"/>
      <c r="AM77" s="28"/>
      <c r="AN77" s="37"/>
      <c r="AO77" s="28"/>
      <c r="AP77" s="27"/>
      <c r="AQ77" s="3">
        <v>0.01</v>
      </c>
      <c r="AR77" s="3">
        <v>0.5</v>
      </c>
      <c r="AS77" s="3">
        <f t="shared" si="68"/>
        <v>0.005</v>
      </c>
      <c r="AT77" s="2">
        <f t="shared" si="69"/>
        <v>0.0117223171027353</v>
      </c>
      <c r="AU77" s="30">
        <f t="shared" si="70"/>
        <v>52.122</v>
      </c>
      <c r="AV77" s="1">
        <f t="shared" si="71"/>
        <v>0.26</v>
      </c>
      <c r="AW77" s="2">
        <f t="shared" si="72"/>
        <v>0</v>
      </c>
      <c r="AX77" s="1">
        <f t="shared" si="73"/>
        <v>0</v>
      </c>
    </row>
    <row r="78" s="1" customFormat="1" spans="1:50">
      <c r="A78" s="13"/>
      <c r="B78" s="13"/>
      <c r="C78" s="16">
        <v>4</v>
      </c>
      <c r="D78" s="21">
        <v>21.3554333333333</v>
      </c>
      <c r="E78" s="20">
        <f t="shared" si="74"/>
        <v>21.0340322580645</v>
      </c>
      <c r="F78" s="16" t="s">
        <v>73</v>
      </c>
      <c r="G78" s="13">
        <v>5</v>
      </c>
      <c r="H78" s="18">
        <f t="shared" si="57"/>
        <v>21.3554333333333</v>
      </c>
      <c r="I78" s="18">
        <f t="shared" si="58"/>
        <v>294.505433333333</v>
      </c>
      <c r="J78" s="18">
        <f t="shared" si="59"/>
        <v>0.231088526321991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1.0759321304549</v>
      </c>
      <c r="O78" s="18">
        <f t="shared" si="75"/>
        <v>0.577848006866047</v>
      </c>
      <c r="P78" s="18">
        <f t="shared" si="62"/>
        <v>0.133534044344775</v>
      </c>
      <c r="Q78" s="25">
        <f t="shared" si="63"/>
        <v>0.0347188515296414</v>
      </c>
      <c r="R78" s="18">
        <f t="shared" si="64"/>
        <v>0.1355172</v>
      </c>
      <c r="S78" s="26">
        <f t="shared" si="65"/>
        <v>0.256195165850839</v>
      </c>
      <c r="T78" s="3">
        <v>0.01</v>
      </c>
      <c r="U78" s="27">
        <f t="shared" si="66"/>
        <v>0.00256195165850839</v>
      </c>
      <c r="V78" s="26"/>
      <c r="W78" s="3"/>
      <c r="X78" s="3"/>
      <c r="Y78" s="29"/>
      <c r="Z78" s="3"/>
      <c r="AA78" s="28"/>
      <c r="AB78" s="3"/>
      <c r="AC78" s="3"/>
      <c r="AD78" s="28"/>
      <c r="AE78" s="26">
        <v>0.005</v>
      </c>
      <c r="AF78" s="3">
        <v>0.49</v>
      </c>
      <c r="AG78" s="27">
        <f t="shared" si="67"/>
        <v>0.00245</v>
      </c>
      <c r="AH78" s="36"/>
      <c r="AI78" s="3"/>
      <c r="AJ78" s="27"/>
      <c r="AK78" s="37"/>
      <c r="AL78" s="28"/>
      <c r="AM78" s="28"/>
      <c r="AN78" s="37"/>
      <c r="AO78" s="28"/>
      <c r="AP78" s="27"/>
      <c r="AQ78" s="3">
        <v>0.015</v>
      </c>
      <c r="AR78" s="3">
        <v>0.5</v>
      </c>
      <c r="AS78" s="3">
        <f t="shared" si="68"/>
        <v>0.0075</v>
      </c>
      <c r="AT78" s="2">
        <f t="shared" si="69"/>
        <v>0.0125119516585084</v>
      </c>
      <c r="AU78" s="30">
        <f t="shared" si="70"/>
        <v>52.122</v>
      </c>
      <c r="AV78" s="1">
        <f t="shared" si="71"/>
        <v>0.26</v>
      </c>
      <c r="AW78" s="2">
        <f t="shared" si="72"/>
        <v>0</v>
      </c>
      <c r="AX78" s="1">
        <f t="shared" si="73"/>
        <v>0</v>
      </c>
    </row>
    <row r="79" s="1" customFormat="1" spans="1:50">
      <c r="A79" s="13"/>
      <c r="B79" s="13"/>
      <c r="C79" s="16">
        <v>5</v>
      </c>
      <c r="D79" s="21">
        <v>21.8668387096774</v>
      </c>
      <c r="E79" s="20">
        <f t="shared" si="74"/>
        <v>21.3554333333333</v>
      </c>
      <c r="F79" s="16" t="s">
        <v>75</v>
      </c>
      <c r="G79" s="13">
        <v>6</v>
      </c>
      <c r="H79" s="18">
        <f t="shared" si="57"/>
        <v>21.8668387096774</v>
      </c>
      <c r="I79" s="18">
        <f t="shared" si="58"/>
        <v>295.016838709677</v>
      </c>
      <c r="J79" s="18">
        <f t="shared" si="59"/>
        <v>0.244719402280882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5"/>
        <v>0.965533962521272</v>
      </c>
      <c r="P79" s="18">
        <f t="shared" si="62"/>
        <v>0.236284894190097</v>
      </c>
      <c r="Q79" s="25">
        <f t="shared" si="63"/>
        <v>0.0614340724894253</v>
      </c>
      <c r="R79" s="18">
        <f t="shared" si="64"/>
        <v>0.1355172</v>
      </c>
      <c r="S79" s="26">
        <f t="shared" si="65"/>
        <v>0.453330444323121</v>
      </c>
      <c r="T79" s="3">
        <v>0.01</v>
      </c>
      <c r="U79" s="27">
        <f t="shared" si="66"/>
        <v>0.00453330444323121</v>
      </c>
      <c r="V79" s="26"/>
      <c r="W79" s="3"/>
      <c r="X79" s="3"/>
      <c r="Y79" s="29"/>
      <c r="Z79" s="3"/>
      <c r="AA79" s="28"/>
      <c r="AB79" s="3"/>
      <c r="AC79" s="3"/>
      <c r="AD79" s="28"/>
      <c r="AE79" s="26">
        <v>0.005</v>
      </c>
      <c r="AF79" s="3">
        <v>0.49</v>
      </c>
      <c r="AG79" s="27">
        <f t="shared" si="67"/>
        <v>0.00245</v>
      </c>
      <c r="AH79" s="36"/>
      <c r="AI79" s="3"/>
      <c r="AJ79" s="27"/>
      <c r="AK79" s="37"/>
      <c r="AL79" s="28"/>
      <c r="AM79" s="28"/>
      <c r="AN79" s="37"/>
      <c r="AO79" s="28"/>
      <c r="AP79" s="27"/>
      <c r="AQ79" s="3">
        <v>0.015</v>
      </c>
      <c r="AR79" s="3">
        <v>0.5</v>
      </c>
      <c r="AS79" s="3">
        <f t="shared" si="68"/>
        <v>0.0075</v>
      </c>
      <c r="AT79" s="2">
        <f t="shared" si="69"/>
        <v>0.0144833044432312</v>
      </c>
      <c r="AU79" s="30">
        <f t="shared" si="70"/>
        <v>52.122</v>
      </c>
      <c r="AV79" s="1">
        <f t="shared" si="71"/>
        <v>0.26</v>
      </c>
      <c r="AW79" s="2">
        <f t="shared" si="72"/>
        <v>0</v>
      </c>
      <c r="AX79" s="1">
        <f t="shared" si="73"/>
        <v>0</v>
      </c>
    </row>
    <row r="80" s="1" customFormat="1" spans="1:50">
      <c r="A80" s="13"/>
      <c r="B80" s="13"/>
      <c r="C80" s="16">
        <v>6</v>
      </c>
      <c r="D80" s="21">
        <v>24.3703333333333</v>
      </c>
      <c r="E80" s="20">
        <f t="shared" si="74"/>
        <v>21.8668387096774</v>
      </c>
      <c r="F80" s="16" t="s">
        <v>73</v>
      </c>
      <c r="G80" s="13">
        <v>7</v>
      </c>
      <c r="H80" s="18">
        <f t="shared" si="57"/>
        <v>24.3703333333333</v>
      </c>
      <c r="I80" s="18">
        <f t="shared" si="58"/>
        <v>297.520333333333</v>
      </c>
      <c r="J80" s="18">
        <f t="shared" si="59"/>
        <v>0.323056432889966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5"/>
        <v>1.25046906833118</v>
      </c>
      <c r="P80" s="18">
        <f t="shared" si="62"/>
        <v>0.403972076654309</v>
      </c>
      <c r="Q80" s="25">
        <f t="shared" si="63"/>
        <v>0.10503273993012</v>
      </c>
      <c r="R80" s="18">
        <f t="shared" si="64"/>
        <v>0.1355172</v>
      </c>
      <c r="S80" s="26">
        <f t="shared" si="65"/>
        <v>0.7750509893218</v>
      </c>
      <c r="T80" s="3">
        <v>0.01</v>
      </c>
      <c r="U80" s="27">
        <f t="shared" si="66"/>
        <v>0.007750509893218</v>
      </c>
      <c r="V80" s="26"/>
      <c r="W80" s="3"/>
      <c r="X80" s="3"/>
      <c r="Y80" s="29"/>
      <c r="Z80" s="3"/>
      <c r="AA80" s="28"/>
      <c r="AB80" s="3"/>
      <c r="AC80" s="3"/>
      <c r="AD80" s="28"/>
      <c r="AE80" s="26">
        <v>0.005</v>
      </c>
      <c r="AF80" s="3">
        <v>0.49</v>
      </c>
      <c r="AG80" s="27">
        <f t="shared" si="67"/>
        <v>0.00245</v>
      </c>
      <c r="AH80" s="36"/>
      <c r="AI80" s="3"/>
      <c r="AJ80" s="27"/>
      <c r="AK80" s="37"/>
      <c r="AL80" s="28"/>
      <c r="AM80" s="28"/>
      <c r="AN80" s="37"/>
      <c r="AO80" s="28"/>
      <c r="AP80" s="27"/>
      <c r="AQ80" s="3">
        <v>0.015</v>
      </c>
      <c r="AR80" s="3">
        <v>0.5</v>
      </c>
      <c r="AS80" s="3">
        <f t="shared" si="68"/>
        <v>0.0075</v>
      </c>
      <c r="AT80" s="2">
        <f t="shared" si="69"/>
        <v>0.017700509893218</v>
      </c>
      <c r="AU80" s="30">
        <f t="shared" si="70"/>
        <v>52.122</v>
      </c>
      <c r="AV80" s="1">
        <f t="shared" si="71"/>
        <v>0.26</v>
      </c>
      <c r="AW80" s="2">
        <f t="shared" si="72"/>
        <v>0</v>
      </c>
      <c r="AX80" s="1">
        <f t="shared" si="73"/>
        <v>0</v>
      </c>
    </row>
    <row r="81" s="1" customFormat="1" spans="1:50">
      <c r="A81" s="13"/>
      <c r="B81" s="13"/>
      <c r="C81" s="16">
        <v>7</v>
      </c>
      <c r="D81" s="21">
        <v>25.9668709677419</v>
      </c>
      <c r="E81" s="20">
        <f t="shared" si="74"/>
        <v>24.3703333333333</v>
      </c>
      <c r="F81" s="16" t="s">
        <v>73</v>
      </c>
      <c r="G81" s="13">
        <v>8</v>
      </c>
      <c r="H81" s="18">
        <f t="shared" si="57"/>
        <v>25.9668709677419</v>
      </c>
      <c r="I81" s="18">
        <f t="shared" si="58"/>
        <v>299.116870967742</v>
      </c>
      <c r="J81" s="18">
        <f t="shared" si="59"/>
        <v>0.384715723951605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5"/>
        <v>1.36771699167687</v>
      </c>
      <c r="P81" s="18">
        <f t="shared" si="62"/>
        <v>0.526182232613877</v>
      </c>
      <c r="Q81" s="25">
        <f t="shared" si="63"/>
        <v>0.136807380479608</v>
      </c>
      <c r="R81" s="18">
        <f t="shared" si="64"/>
        <v>0.1355172</v>
      </c>
      <c r="S81" s="26">
        <f t="shared" si="65"/>
        <v>1.00952041865983</v>
      </c>
      <c r="T81" s="3">
        <v>0.01</v>
      </c>
      <c r="U81" s="27">
        <f t="shared" si="66"/>
        <v>0.0100952041865983</v>
      </c>
      <c r="V81" s="26"/>
      <c r="W81" s="3"/>
      <c r="X81" s="3"/>
      <c r="Y81" s="29"/>
      <c r="Z81" s="3"/>
      <c r="AA81" s="28"/>
      <c r="AB81" s="3"/>
      <c r="AC81" s="3"/>
      <c r="AD81" s="28"/>
      <c r="AE81" s="26">
        <v>0.005</v>
      </c>
      <c r="AF81" s="3">
        <v>0.49</v>
      </c>
      <c r="AG81" s="27">
        <f t="shared" si="67"/>
        <v>0.00245</v>
      </c>
      <c r="AH81" s="36"/>
      <c r="AI81" s="3"/>
      <c r="AJ81" s="27"/>
      <c r="AK81" s="37"/>
      <c r="AL81" s="28"/>
      <c r="AM81" s="28"/>
      <c r="AN81" s="37"/>
      <c r="AO81" s="28"/>
      <c r="AP81" s="27"/>
      <c r="AQ81" s="3">
        <v>0.015</v>
      </c>
      <c r="AR81" s="3">
        <v>0.5</v>
      </c>
      <c r="AS81" s="3">
        <f t="shared" si="68"/>
        <v>0.0075</v>
      </c>
      <c r="AT81" s="2">
        <f t="shared" si="69"/>
        <v>0.0200452041865983</v>
      </c>
      <c r="AU81" s="30">
        <f t="shared" si="70"/>
        <v>52.122</v>
      </c>
      <c r="AV81" s="1">
        <f t="shared" si="71"/>
        <v>0.26</v>
      </c>
      <c r="AW81" s="2">
        <f t="shared" si="72"/>
        <v>0</v>
      </c>
      <c r="AX81" s="1">
        <f t="shared" si="73"/>
        <v>0</v>
      </c>
    </row>
    <row r="82" s="1" customFormat="1" spans="1:50">
      <c r="A82" s="13"/>
      <c r="B82" s="13"/>
      <c r="C82" s="16">
        <v>8</v>
      </c>
      <c r="D82" s="21">
        <v>26.9503225806452</v>
      </c>
      <c r="E82" s="20">
        <f t="shared" si="74"/>
        <v>25.9668709677419</v>
      </c>
      <c r="F82" s="16" t="s">
        <v>73</v>
      </c>
      <c r="G82" s="13">
        <v>9</v>
      </c>
      <c r="H82" s="18">
        <f t="shared" si="57"/>
        <v>26.9503225806452</v>
      </c>
      <c r="I82" s="18">
        <f t="shared" si="58"/>
        <v>300.100322580645</v>
      </c>
      <c r="J82" s="18">
        <f t="shared" si="59"/>
        <v>0.428024044344274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5"/>
        <v>1.36275475906299</v>
      </c>
      <c r="P82" s="18">
        <f t="shared" si="62"/>
        <v>0.583291803423547</v>
      </c>
      <c r="Q82" s="25">
        <f t="shared" si="63"/>
        <v>0.151655868890122</v>
      </c>
      <c r="R82" s="18">
        <f t="shared" si="64"/>
        <v>0.1355172</v>
      </c>
      <c r="S82" s="26">
        <f t="shared" si="65"/>
        <v>1.11908945056511</v>
      </c>
      <c r="T82" s="3">
        <v>0.01</v>
      </c>
      <c r="U82" s="27">
        <f t="shared" si="66"/>
        <v>0.0111908945056511</v>
      </c>
      <c r="V82" s="26"/>
      <c r="W82" s="3"/>
      <c r="X82" s="3"/>
      <c r="Y82" s="29"/>
      <c r="Z82" s="3"/>
      <c r="AA82" s="28"/>
      <c r="AB82" s="3"/>
      <c r="AC82" s="3"/>
      <c r="AD82" s="28"/>
      <c r="AE82" s="26">
        <v>0.005</v>
      </c>
      <c r="AF82" s="3">
        <v>0.49</v>
      </c>
      <c r="AG82" s="27">
        <f t="shared" si="67"/>
        <v>0.00245</v>
      </c>
      <c r="AH82" s="36"/>
      <c r="AI82" s="3"/>
      <c r="AJ82" s="27"/>
      <c r="AK82" s="37"/>
      <c r="AL82" s="28"/>
      <c r="AM82" s="28"/>
      <c r="AN82" s="37"/>
      <c r="AO82" s="28"/>
      <c r="AP82" s="27"/>
      <c r="AQ82" s="3">
        <v>0.015</v>
      </c>
      <c r="AR82" s="3">
        <v>0.5</v>
      </c>
      <c r="AS82" s="3">
        <f t="shared" si="68"/>
        <v>0.0075</v>
      </c>
      <c r="AT82" s="2">
        <f t="shared" si="69"/>
        <v>0.0211408945056511</v>
      </c>
      <c r="AU82" s="30">
        <f t="shared" si="70"/>
        <v>52.122</v>
      </c>
      <c r="AV82" s="1">
        <f t="shared" si="71"/>
        <v>0.26</v>
      </c>
      <c r="AW82" s="2">
        <f t="shared" si="72"/>
        <v>0</v>
      </c>
      <c r="AX82" s="1">
        <f t="shared" si="73"/>
        <v>0</v>
      </c>
    </row>
    <row r="83" s="1" customFormat="1" spans="1:50">
      <c r="A83" s="13"/>
      <c r="B83" s="13"/>
      <c r="C83" s="16">
        <v>9</v>
      </c>
      <c r="D83" s="21">
        <v>26.5479666666667</v>
      </c>
      <c r="E83" s="20">
        <f t="shared" si="74"/>
        <v>26.9503225806452</v>
      </c>
      <c r="F83" s="16" t="s">
        <v>73</v>
      </c>
      <c r="G83" s="13">
        <v>10</v>
      </c>
      <c r="H83" s="18">
        <f t="shared" si="57"/>
        <v>26.5479666666667</v>
      </c>
      <c r="I83" s="18">
        <f t="shared" si="58"/>
        <v>299.697966666667</v>
      </c>
      <c r="J83" s="18">
        <f t="shared" si="59"/>
        <v>0.409780058701852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5"/>
        <v>1.30068295563944</v>
      </c>
      <c r="P83" s="18">
        <f t="shared" si="62"/>
        <v>0.532993937914429</v>
      </c>
      <c r="Q83" s="25">
        <f t="shared" si="63"/>
        <v>0.138578423857752</v>
      </c>
      <c r="R83" s="18">
        <f t="shared" si="64"/>
        <v>0.1355172</v>
      </c>
      <c r="S83" s="26">
        <f t="shared" si="65"/>
        <v>1.02258919058062</v>
      </c>
      <c r="T83" s="3">
        <v>0.01</v>
      </c>
      <c r="U83" s="27">
        <f t="shared" si="66"/>
        <v>0.0102258919058062</v>
      </c>
      <c r="V83" s="26"/>
      <c r="W83" s="3"/>
      <c r="X83" s="3"/>
      <c r="Y83" s="29"/>
      <c r="Z83" s="3"/>
      <c r="AA83" s="28"/>
      <c r="AB83" s="3"/>
      <c r="AC83" s="3"/>
      <c r="AD83" s="28"/>
      <c r="AE83" s="26">
        <v>0.005</v>
      </c>
      <c r="AF83" s="3">
        <v>0.49</v>
      </c>
      <c r="AG83" s="27">
        <f t="shared" si="67"/>
        <v>0.00245</v>
      </c>
      <c r="AH83" s="36"/>
      <c r="AI83" s="3"/>
      <c r="AJ83" s="27"/>
      <c r="AK83" s="37"/>
      <c r="AL83" s="28"/>
      <c r="AM83" s="28"/>
      <c r="AN83" s="37"/>
      <c r="AO83" s="28"/>
      <c r="AP83" s="27"/>
      <c r="AQ83" s="3">
        <v>0.015</v>
      </c>
      <c r="AR83" s="3">
        <v>0.5</v>
      </c>
      <c r="AS83" s="3">
        <f t="shared" si="68"/>
        <v>0.0075</v>
      </c>
      <c r="AT83" s="2">
        <f t="shared" si="69"/>
        <v>0.0201758919058062</v>
      </c>
      <c r="AU83" s="30">
        <f t="shared" si="70"/>
        <v>52.122</v>
      </c>
      <c r="AV83" s="1">
        <f t="shared" si="71"/>
        <v>0.26</v>
      </c>
      <c r="AW83" s="2">
        <f t="shared" si="72"/>
        <v>0</v>
      </c>
      <c r="AX83" s="1">
        <f t="shared" si="73"/>
        <v>0</v>
      </c>
    </row>
    <row r="84" s="1" customFormat="1" spans="1:50">
      <c r="A84" s="13"/>
      <c r="B84" s="13"/>
      <c r="C84" s="16">
        <v>10</v>
      </c>
      <c r="D84" s="21">
        <v>25.6346774193548</v>
      </c>
      <c r="E84" s="20">
        <f t="shared" si="74"/>
        <v>26.5479666666667</v>
      </c>
      <c r="F84" s="16" t="s">
        <v>73</v>
      </c>
      <c r="G84" s="13">
        <v>11</v>
      </c>
      <c r="H84" s="18">
        <f t="shared" si="57"/>
        <v>25.6346774193548</v>
      </c>
      <c r="I84" s="18">
        <f t="shared" si="58"/>
        <v>298.784677419355</v>
      </c>
      <c r="J84" s="18">
        <f t="shared" si="59"/>
        <v>0.371041192287434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0.729304566838763</v>
      </c>
      <c r="O84" s="18">
        <f t="shared" si="75"/>
        <v>0.559604450886251</v>
      </c>
      <c r="P84" s="18">
        <f t="shared" si="62"/>
        <v>0.207636302666189</v>
      </c>
      <c r="Q84" s="25">
        <f t="shared" si="63"/>
        <v>0.0539854386932092</v>
      </c>
      <c r="R84" s="18">
        <f t="shared" si="64"/>
        <v>0.1355172</v>
      </c>
      <c r="S84" s="26">
        <f t="shared" si="65"/>
        <v>0.39836595423466</v>
      </c>
      <c r="T84" s="3">
        <v>0.01</v>
      </c>
      <c r="U84" s="27">
        <f t="shared" si="66"/>
        <v>0.0039836595423466</v>
      </c>
      <c r="V84" s="26"/>
      <c r="W84" s="3"/>
      <c r="X84" s="3"/>
      <c r="Y84" s="29"/>
      <c r="Z84" s="3"/>
      <c r="AA84" s="28"/>
      <c r="AB84" s="3"/>
      <c r="AC84" s="3"/>
      <c r="AD84" s="28"/>
      <c r="AE84" s="26">
        <v>0.005</v>
      </c>
      <c r="AF84" s="3">
        <v>0.49</v>
      </c>
      <c r="AG84" s="27">
        <f t="shared" si="67"/>
        <v>0.00245</v>
      </c>
      <c r="AH84" s="36"/>
      <c r="AI84" s="3"/>
      <c r="AJ84" s="27"/>
      <c r="AK84" s="37"/>
      <c r="AL84" s="28"/>
      <c r="AM84" s="28"/>
      <c r="AN84" s="37"/>
      <c r="AO84" s="28"/>
      <c r="AP84" s="27"/>
      <c r="AQ84" s="3">
        <v>0.015</v>
      </c>
      <c r="AR84" s="3">
        <v>0.5</v>
      </c>
      <c r="AS84" s="3">
        <f t="shared" si="68"/>
        <v>0.0075</v>
      </c>
      <c r="AT84" s="2">
        <f t="shared" si="69"/>
        <v>0.0139336595423466</v>
      </c>
      <c r="AU84" s="30">
        <f t="shared" si="70"/>
        <v>52.122</v>
      </c>
      <c r="AV84" s="1">
        <f t="shared" si="71"/>
        <v>0.26</v>
      </c>
      <c r="AW84" s="2">
        <f t="shared" si="72"/>
        <v>0</v>
      </c>
      <c r="AX84" s="1">
        <f t="shared" si="73"/>
        <v>0</v>
      </c>
    </row>
    <row r="85" s="1" customFormat="1" spans="1:51">
      <c r="A85" s="13"/>
      <c r="B85" s="13"/>
      <c r="C85" s="16">
        <v>11</v>
      </c>
      <c r="D85" s="21">
        <v>24.2714666666667</v>
      </c>
      <c r="E85" s="20">
        <f t="shared" si="74"/>
        <v>25.6346774193548</v>
      </c>
      <c r="F85" s="16" t="s">
        <v>75</v>
      </c>
      <c r="G85" s="13">
        <v>12</v>
      </c>
      <c r="H85" s="18">
        <f t="shared" si="57"/>
        <v>24.2714666666667</v>
      </c>
      <c r="I85" s="18">
        <f t="shared" si="58"/>
        <v>297.421466666667</v>
      </c>
      <c r="J85" s="18">
        <f t="shared" si="59"/>
        <v>0.319561048434024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5"/>
        <v>0.873188148220062</v>
      </c>
      <c r="P85" s="18">
        <f t="shared" si="62"/>
        <v>0.279036920125367</v>
      </c>
      <c r="Q85" s="25">
        <f t="shared" si="63"/>
        <v>0.0725495992325954</v>
      </c>
      <c r="R85" s="18">
        <f t="shared" si="64"/>
        <v>0.1355172</v>
      </c>
      <c r="S85" s="26">
        <f t="shared" si="65"/>
        <v>0.535353440246665</v>
      </c>
      <c r="T85" s="3">
        <v>0.01</v>
      </c>
      <c r="U85" s="27">
        <f t="shared" si="66"/>
        <v>0.00535353440246665</v>
      </c>
      <c r="V85" s="26"/>
      <c r="W85" s="3"/>
      <c r="X85" s="3"/>
      <c r="Y85" s="29"/>
      <c r="Z85" s="3"/>
      <c r="AA85" s="28"/>
      <c r="AB85" s="3"/>
      <c r="AC85" s="3"/>
      <c r="AD85" s="28"/>
      <c r="AE85" s="26">
        <v>0.005</v>
      </c>
      <c r="AF85" s="3">
        <v>0.49</v>
      </c>
      <c r="AG85" s="27">
        <f t="shared" si="67"/>
        <v>0.00245</v>
      </c>
      <c r="AH85" s="36"/>
      <c r="AI85" s="3"/>
      <c r="AJ85" s="27"/>
      <c r="AK85" s="37"/>
      <c r="AL85" s="28"/>
      <c r="AM85" s="28"/>
      <c r="AN85" s="37"/>
      <c r="AO85" s="28"/>
      <c r="AP85" s="27"/>
      <c r="AQ85" s="3">
        <v>0.015</v>
      </c>
      <c r="AR85" s="3">
        <v>0.5</v>
      </c>
      <c r="AS85" s="3">
        <f t="shared" si="68"/>
        <v>0.0075</v>
      </c>
      <c r="AT85" s="2">
        <f t="shared" si="69"/>
        <v>0.0153035344024667</v>
      </c>
      <c r="AU85" s="30">
        <f t="shared" si="70"/>
        <v>52.122</v>
      </c>
      <c r="AV85" s="1">
        <f t="shared" si="71"/>
        <v>0.26</v>
      </c>
      <c r="AW85" s="2">
        <f t="shared" si="72"/>
        <v>0</v>
      </c>
      <c r="AX85" s="1">
        <f t="shared" si="73"/>
        <v>0</v>
      </c>
      <c r="AY85" s="1">
        <f>SUM(AX74:AX85)</f>
        <v>0</v>
      </c>
    </row>
    <row r="86" s="1" customFormat="1" spans="1:46">
      <c r="A86" s="13"/>
      <c r="B86" s="13"/>
      <c r="C86" s="16">
        <v>12</v>
      </c>
      <c r="D86" s="21">
        <v>22.0684193548387</v>
      </c>
      <c r="E86" s="20">
        <f t="shared" si="74"/>
        <v>24.2714666666667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4" t="s">
        <v>43</v>
      </c>
      <c r="T88" s="24"/>
      <c r="U88" s="24"/>
      <c r="V88" s="24" t="s">
        <v>44</v>
      </c>
      <c r="W88" s="24"/>
      <c r="X88" s="24"/>
      <c r="Y88" s="24" t="s">
        <v>45</v>
      </c>
      <c r="Z88" s="24"/>
      <c r="AA88" s="24"/>
      <c r="AB88" s="24" t="s">
        <v>46</v>
      </c>
      <c r="AC88" s="24"/>
      <c r="AD88" s="24"/>
      <c r="AE88" s="24" t="s">
        <v>47</v>
      </c>
      <c r="AF88" s="24"/>
      <c r="AG88" s="24"/>
      <c r="AH88" s="24" t="s">
        <v>48</v>
      </c>
      <c r="AI88" s="24"/>
      <c r="AJ88" s="24"/>
      <c r="AK88" s="32" t="s">
        <v>78</v>
      </c>
      <c r="AL88" s="33"/>
      <c r="AM88" s="34"/>
      <c r="AN88" s="33" t="s">
        <v>79</v>
      </c>
      <c r="AO88" s="33"/>
      <c r="AP88" s="34"/>
      <c r="AQ88" s="24" t="s">
        <v>50</v>
      </c>
      <c r="AR88" s="24"/>
      <c r="AS88" s="24"/>
      <c r="AT88" s="2"/>
    </row>
    <row r="89" s="1" customFormat="1" spans="1:53">
      <c r="A89" s="15" t="s">
        <v>80</v>
      </c>
      <c r="B89" s="15"/>
      <c r="C89" s="16" t="s">
        <v>51</v>
      </c>
      <c r="D89" s="16" t="s">
        <v>52</v>
      </c>
      <c r="E89" s="16" t="s">
        <v>53</v>
      </c>
      <c r="F89" s="16" t="s">
        <v>54</v>
      </c>
      <c r="G89" s="13" t="s">
        <v>51</v>
      </c>
      <c r="H89" s="13" t="s">
        <v>53</v>
      </c>
      <c r="I89" s="13" t="s">
        <v>55</v>
      </c>
      <c r="J89" s="13" t="s">
        <v>56</v>
      </c>
      <c r="K89" s="23" t="s">
        <v>57</v>
      </c>
      <c r="L89" s="23" t="s">
        <v>58</v>
      </c>
      <c r="M89" s="13" t="s">
        <v>59</v>
      </c>
      <c r="N89" s="23" t="s">
        <v>60</v>
      </c>
      <c r="O89" s="13" t="s">
        <v>61</v>
      </c>
      <c r="P89" s="13" t="s">
        <v>62</v>
      </c>
      <c r="Q89" s="23" t="s">
        <v>63</v>
      </c>
      <c r="R89" s="23" t="s">
        <v>64</v>
      </c>
      <c r="S89" s="4" t="s">
        <v>65</v>
      </c>
      <c r="T89" s="3" t="s">
        <v>66</v>
      </c>
      <c r="U89" s="3"/>
      <c r="V89" s="4" t="s">
        <v>65</v>
      </c>
      <c r="W89" s="3" t="s">
        <v>66</v>
      </c>
      <c r="X89" s="3"/>
      <c r="Y89" s="4" t="s">
        <v>65</v>
      </c>
      <c r="Z89" s="3" t="s">
        <v>66</v>
      </c>
      <c r="AA89" s="3"/>
      <c r="AB89" s="4" t="s">
        <v>65</v>
      </c>
      <c r="AC89" s="3" t="s">
        <v>66</v>
      </c>
      <c r="AD89" s="3"/>
      <c r="AE89" s="4" t="s">
        <v>65</v>
      </c>
      <c r="AF89" s="3" t="s">
        <v>66</v>
      </c>
      <c r="AG89" s="3"/>
      <c r="AH89" s="4" t="s">
        <v>65</v>
      </c>
      <c r="AI89" s="3" t="s">
        <v>66</v>
      </c>
      <c r="AJ89" s="3"/>
      <c r="AK89" s="4" t="s">
        <v>65</v>
      </c>
      <c r="AL89" s="3" t="s">
        <v>66</v>
      </c>
      <c r="AM89" s="3"/>
      <c r="AN89" s="4" t="s">
        <v>65</v>
      </c>
      <c r="AO89" s="3" t="s">
        <v>66</v>
      </c>
      <c r="AP89" s="3"/>
      <c r="AQ89" s="35" t="s">
        <v>65</v>
      </c>
      <c r="AR89" s="35" t="s">
        <v>66</v>
      </c>
      <c r="AS89" s="35"/>
      <c r="AT89" s="2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19</v>
      </c>
      <c r="E90" s="16"/>
      <c r="F90" s="16"/>
      <c r="G90" s="13">
        <v>1</v>
      </c>
      <c r="H90" s="18">
        <f t="shared" ref="H90:H101" si="76">E91</f>
        <v>19</v>
      </c>
      <c r="I90" s="18">
        <f t="shared" ref="I90:I101" si="77">H90+273.15</f>
        <v>292.15</v>
      </c>
      <c r="J90" s="18">
        <f t="shared" ref="J90:J101" si="78">EXP(($C$16*(I90-$C$14))/($C$17*I90*$C$14))</f>
        <v>0.1770169574793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0.0503967277943567</v>
      </c>
      <c r="Q90" s="25">
        <f t="shared" ref="Q90:Q101" si="82">P90*$B$76</f>
        <v>0.0131031492265327</v>
      </c>
      <c r="R90" s="18">
        <f t="shared" ref="R90:R101" si="83">L90*$B$76</f>
        <v>0.074022</v>
      </c>
      <c r="S90" s="26">
        <f t="shared" ref="S90:S101" si="84">Q90/R90</f>
        <v>0.1770169574793</v>
      </c>
      <c r="T90" s="3">
        <v>0.01</v>
      </c>
      <c r="U90" s="27">
        <f t="shared" ref="U90:U101" si="85">S90*T90</f>
        <v>0.001770169574793</v>
      </c>
      <c r="V90" s="26"/>
      <c r="W90" s="3"/>
      <c r="X90" s="3"/>
      <c r="Y90" s="29"/>
      <c r="Z90" s="3"/>
      <c r="AA90" s="28"/>
      <c r="AB90" s="3"/>
      <c r="AC90" s="3"/>
      <c r="AD90" s="28"/>
      <c r="AE90" s="26">
        <v>0.001</v>
      </c>
      <c r="AF90" s="3">
        <v>0.49</v>
      </c>
      <c r="AG90" s="27">
        <f t="shared" ref="AG90:AG101" si="86">AF90*AE90</f>
        <v>0.00049</v>
      </c>
      <c r="AH90" s="36"/>
      <c r="AI90" s="3"/>
      <c r="AJ90" s="27"/>
      <c r="AK90" s="37"/>
      <c r="AL90" s="28"/>
      <c r="AM90" s="28"/>
      <c r="AN90" s="37"/>
      <c r="AO90" s="28"/>
      <c r="AP90" s="27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0.007260169574793</v>
      </c>
      <c r="AU90" s="30">
        <f t="shared" ref="AU90:AU101" si="89">$B$90/12</f>
        <v>28.47</v>
      </c>
      <c r="AV90" s="1">
        <f t="shared" ref="AV90:AV101" si="90">$B$76</f>
        <v>0.26</v>
      </c>
      <c r="AW90" s="2">
        <f t="shared" ref="AW90:AW101" si="91">$E$9</f>
        <v>0</v>
      </c>
      <c r="AX90" s="1">
        <f t="shared" ref="AX90:AX101" si="92">AW90*10000*AV90*0.67*AU90*AT90</f>
        <v>0</v>
      </c>
      <c r="AZ90" s="2">
        <f t="shared" ref="AZ90:AZ101" si="93">$E$10</f>
        <v>0</v>
      </c>
      <c r="BA90" s="1">
        <f t="shared" ref="BA90:BA101" si="94">AZ90*10000*AV90*0.67*AU90*AT90</f>
        <v>0</v>
      </c>
    </row>
    <row r="91" s="1" customFormat="1" spans="1:53">
      <c r="A91" s="13" t="s">
        <v>74</v>
      </c>
      <c r="B91" s="13">
        <v>1</v>
      </c>
      <c r="C91" s="16">
        <v>1</v>
      </c>
      <c r="D91" s="19">
        <v>21.8248709677419</v>
      </c>
      <c r="E91" s="20">
        <f t="shared" ref="E91:E102" si="95">D90</f>
        <v>19</v>
      </c>
      <c r="F91" s="16" t="s">
        <v>73</v>
      </c>
      <c r="G91" s="13">
        <v>2</v>
      </c>
      <c r="H91" s="18">
        <f t="shared" si="76"/>
        <v>21.8248709677419</v>
      </c>
      <c r="I91" s="18">
        <f t="shared" si="77"/>
        <v>294.974870967742</v>
      </c>
      <c r="J91" s="18">
        <f t="shared" si="78"/>
        <v>0.243572969255576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6">L91+O90-P90-N91</f>
        <v>0.519003272205643</v>
      </c>
      <c r="P91" s="18">
        <f t="shared" si="81"/>
        <v>0.126415168064489</v>
      </c>
      <c r="Q91" s="25">
        <f t="shared" si="82"/>
        <v>0.032867943696767</v>
      </c>
      <c r="R91" s="18">
        <f t="shared" si="83"/>
        <v>0.074022</v>
      </c>
      <c r="S91" s="26">
        <f t="shared" si="84"/>
        <v>0.444029392569331</v>
      </c>
      <c r="T91" s="3">
        <v>0.01</v>
      </c>
      <c r="U91" s="27">
        <f t="shared" si="85"/>
        <v>0.00444029392569331</v>
      </c>
      <c r="V91" s="26"/>
      <c r="W91" s="3"/>
      <c r="X91" s="3"/>
      <c r="Y91" s="29"/>
      <c r="Z91" s="3"/>
      <c r="AA91" s="28"/>
      <c r="AB91" s="3"/>
      <c r="AC91" s="3"/>
      <c r="AD91" s="28"/>
      <c r="AE91" s="26">
        <v>0.001</v>
      </c>
      <c r="AF91" s="3">
        <v>0.49</v>
      </c>
      <c r="AG91" s="27">
        <f t="shared" si="86"/>
        <v>0.00049</v>
      </c>
      <c r="AH91" s="36"/>
      <c r="AI91" s="3"/>
      <c r="AJ91" s="27"/>
      <c r="AK91" s="37"/>
      <c r="AL91" s="28"/>
      <c r="AM91" s="28"/>
      <c r="AN91" s="37"/>
      <c r="AO91" s="28"/>
      <c r="AP91" s="27"/>
      <c r="AQ91" s="3">
        <v>0.01</v>
      </c>
      <c r="AR91" s="3">
        <v>0.5</v>
      </c>
      <c r="AS91" s="3">
        <f t="shared" si="87"/>
        <v>0.005</v>
      </c>
      <c r="AT91" s="2">
        <f t="shared" si="88"/>
        <v>0.00993029392569331</v>
      </c>
      <c r="AU91" s="30">
        <f t="shared" si="89"/>
        <v>28.47</v>
      </c>
      <c r="AV91" s="1">
        <f t="shared" si="90"/>
        <v>0.26</v>
      </c>
      <c r="AW91" s="2">
        <f t="shared" si="91"/>
        <v>0</v>
      </c>
      <c r="AX91" s="1">
        <f t="shared" si="92"/>
        <v>0</v>
      </c>
      <c r="AZ91" s="2">
        <f t="shared" si="93"/>
        <v>0</v>
      </c>
      <c r="BA91" s="1">
        <f t="shared" si="94"/>
        <v>0</v>
      </c>
    </row>
    <row r="92" s="1" customFormat="1" spans="1:53">
      <c r="A92" s="13" t="s">
        <v>36</v>
      </c>
      <c r="B92" s="13">
        <f>H9</f>
        <v>0.26</v>
      </c>
      <c r="C92" s="16">
        <v>2</v>
      </c>
      <c r="D92" s="21">
        <v>21.8767142857143</v>
      </c>
      <c r="E92" s="20">
        <f t="shared" si="95"/>
        <v>21.8248709677419</v>
      </c>
      <c r="F92" s="16" t="s">
        <v>73</v>
      </c>
      <c r="G92" s="13">
        <v>3</v>
      </c>
      <c r="H92" s="18">
        <f t="shared" si="76"/>
        <v>21.8767142857143</v>
      </c>
      <c r="I92" s="18">
        <f t="shared" si="77"/>
        <v>295.026714285714</v>
      </c>
      <c r="J92" s="18">
        <f t="shared" si="78"/>
        <v>0.244989909198861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6"/>
        <v>0.677288104141155</v>
      </c>
      <c r="P92" s="18">
        <f t="shared" si="81"/>
        <v>0.16592875113501</v>
      </c>
      <c r="Q92" s="25">
        <f t="shared" si="82"/>
        <v>0.0431414752951027</v>
      </c>
      <c r="R92" s="18">
        <f t="shared" si="83"/>
        <v>0.074022</v>
      </c>
      <c r="S92" s="26">
        <f t="shared" si="84"/>
        <v>0.582819638689885</v>
      </c>
      <c r="T92" s="3">
        <v>0.01</v>
      </c>
      <c r="U92" s="27">
        <f t="shared" si="85"/>
        <v>0.00582819638689885</v>
      </c>
      <c r="V92" s="26"/>
      <c r="W92" s="3"/>
      <c r="X92" s="3"/>
      <c r="Y92" s="29"/>
      <c r="Z92" s="3"/>
      <c r="AA92" s="28"/>
      <c r="AB92" s="3"/>
      <c r="AC92" s="3"/>
      <c r="AD92" s="28"/>
      <c r="AE92" s="26">
        <v>0.001</v>
      </c>
      <c r="AF92" s="3">
        <v>0.49</v>
      </c>
      <c r="AG92" s="27">
        <f t="shared" si="86"/>
        <v>0.00049</v>
      </c>
      <c r="AH92" s="36"/>
      <c r="AI92" s="3"/>
      <c r="AJ92" s="27"/>
      <c r="AK92" s="37"/>
      <c r="AL92" s="28"/>
      <c r="AM92" s="28"/>
      <c r="AN92" s="37"/>
      <c r="AO92" s="28"/>
      <c r="AP92" s="27"/>
      <c r="AQ92" s="3">
        <v>0.01</v>
      </c>
      <c r="AR92" s="3">
        <v>0.5</v>
      </c>
      <c r="AS92" s="3">
        <f t="shared" si="87"/>
        <v>0.005</v>
      </c>
      <c r="AT92" s="2">
        <f t="shared" si="88"/>
        <v>0.0113181963868988</v>
      </c>
      <c r="AU92" s="30">
        <f t="shared" si="89"/>
        <v>28.47</v>
      </c>
      <c r="AV92" s="1">
        <f t="shared" si="90"/>
        <v>0.26</v>
      </c>
      <c r="AW92" s="2">
        <f t="shared" si="91"/>
        <v>0</v>
      </c>
      <c r="AX92" s="1">
        <f t="shared" si="92"/>
        <v>0</v>
      </c>
      <c r="AZ92" s="2">
        <f t="shared" si="93"/>
        <v>0</v>
      </c>
      <c r="BA92" s="1">
        <f t="shared" si="94"/>
        <v>0</v>
      </c>
    </row>
    <row r="93" s="1" customFormat="1" spans="1:53">
      <c r="A93" s="13"/>
      <c r="B93" s="13"/>
      <c r="C93" s="16">
        <v>3</v>
      </c>
      <c r="D93" s="21">
        <v>21.0340322580645</v>
      </c>
      <c r="E93" s="20">
        <f t="shared" si="95"/>
        <v>21.8767142857143</v>
      </c>
      <c r="F93" s="16" t="s">
        <v>73</v>
      </c>
      <c r="G93" s="13">
        <v>4</v>
      </c>
      <c r="H93" s="18">
        <f t="shared" si="76"/>
        <v>21.0340322580645</v>
      </c>
      <c r="I93" s="18">
        <f t="shared" si="77"/>
        <v>294.184032258064</v>
      </c>
      <c r="J93" s="18">
        <f t="shared" si="78"/>
        <v>0.222890500871364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6"/>
        <v>0.796059353006145</v>
      </c>
      <c r="P93" s="18">
        <f t="shared" si="81"/>
        <v>0.177434067914874</v>
      </c>
      <c r="Q93" s="25">
        <f t="shared" si="82"/>
        <v>0.0461328576578671</v>
      </c>
      <c r="R93" s="18">
        <f t="shared" si="83"/>
        <v>0.074022</v>
      </c>
      <c r="S93" s="26">
        <f t="shared" si="84"/>
        <v>0.623231710273528</v>
      </c>
      <c r="T93" s="3">
        <v>0.01</v>
      </c>
      <c r="U93" s="27">
        <f t="shared" si="85"/>
        <v>0.00623231710273528</v>
      </c>
      <c r="V93" s="26"/>
      <c r="W93" s="3"/>
      <c r="X93" s="3"/>
      <c r="Y93" s="29"/>
      <c r="Z93" s="3"/>
      <c r="AA93" s="28"/>
      <c r="AB93" s="3"/>
      <c r="AC93" s="3"/>
      <c r="AD93" s="28"/>
      <c r="AE93" s="26">
        <v>0.001</v>
      </c>
      <c r="AF93" s="3">
        <v>0.49</v>
      </c>
      <c r="AG93" s="27">
        <f t="shared" si="86"/>
        <v>0.00049</v>
      </c>
      <c r="AH93" s="36"/>
      <c r="AI93" s="3"/>
      <c r="AJ93" s="27"/>
      <c r="AK93" s="37"/>
      <c r="AL93" s="28"/>
      <c r="AM93" s="28"/>
      <c r="AN93" s="37"/>
      <c r="AO93" s="28"/>
      <c r="AP93" s="27"/>
      <c r="AQ93" s="3">
        <v>0.01</v>
      </c>
      <c r="AR93" s="3">
        <v>0.5</v>
      </c>
      <c r="AS93" s="3">
        <f t="shared" si="87"/>
        <v>0.005</v>
      </c>
      <c r="AT93" s="2">
        <f t="shared" si="88"/>
        <v>0.0117223171027353</v>
      </c>
      <c r="AU93" s="30">
        <f t="shared" si="89"/>
        <v>28.47</v>
      </c>
      <c r="AV93" s="1">
        <f t="shared" si="90"/>
        <v>0.26</v>
      </c>
      <c r="AW93" s="2">
        <f t="shared" si="91"/>
        <v>0</v>
      </c>
      <c r="AX93" s="1">
        <f t="shared" si="92"/>
        <v>0</v>
      </c>
      <c r="AZ93" s="2">
        <f t="shared" si="93"/>
        <v>0</v>
      </c>
      <c r="BA93" s="1">
        <f t="shared" si="94"/>
        <v>0</v>
      </c>
    </row>
    <row r="94" s="1" customFormat="1" spans="1:53">
      <c r="A94" s="13"/>
      <c r="B94" s="13"/>
      <c r="C94" s="16">
        <v>4</v>
      </c>
      <c r="D94" s="21">
        <v>21.3554333333333</v>
      </c>
      <c r="E94" s="20">
        <f t="shared" si="95"/>
        <v>21.0340322580645</v>
      </c>
      <c r="F94" s="16" t="s">
        <v>73</v>
      </c>
      <c r="G94" s="13">
        <v>5</v>
      </c>
      <c r="H94" s="18">
        <f t="shared" si="76"/>
        <v>21.3554333333333</v>
      </c>
      <c r="I94" s="18">
        <f t="shared" si="77"/>
        <v>294.505433333333</v>
      </c>
      <c r="J94" s="18">
        <f t="shared" si="78"/>
        <v>0.231088526321991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0.587694020836708</v>
      </c>
      <c r="O94" s="18">
        <f t="shared" si="96"/>
        <v>0.315631264254563</v>
      </c>
      <c r="P94" s="18">
        <f t="shared" si="81"/>
        <v>0.072938763717734</v>
      </c>
      <c r="Q94" s="25">
        <f t="shared" si="82"/>
        <v>0.0189640785666108</v>
      </c>
      <c r="R94" s="18">
        <f t="shared" si="83"/>
        <v>0.074022</v>
      </c>
      <c r="S94" s="26">
        <f t="shared" si="84"/>
        <v>0.256195165850839</v>
      </c>
      <c r="T94" s="3">
        <v>0.01</v>
      </c>
      <c r="U94" s="27">
        <f t="shared" si="85"/>
        <v>0.00256195165850839</v>
      </c>
      <c r="V94" s="26"/>
      <c r="W94" s="3"/>
      <c r="X94" s="3"/>
      <c r="Y94" s="29"/>
      <c r="Z94" s="3"/>
      <c r="AA94" s="28"/>
      <c r="AB94" s="3"/>
      <c r="AC94" s="3"/>
      <c r="AD94" s="28"/>
      <c r="AE94" s="26">
        <v>0.005</v>
      </c>
      <c r="AF94" s="3">
        <v>0.49</v>
      </c>
      <c r="AG94" s="27">
        <f t="shared" si="86"/>
        <v>0.00245</v>
      </c>
      <c r="AH94" s="36"/>
      <c r="AI94" s="3"/>
      <c r="AJ94" s="27"/>
      <c r="AK94" s="37"/>
      <c r="AL94" s="28"/>
      <c r="AM94" s="28"/>
      <c r="AN94" s="37"/>
      <c r="AO94" s="28"/>
      <c r="AP94" s="27"/>
      <c r="AQ94" s="3">
        <v>0.015</v>
      </c>
      <c r="AR94" s="3">
        <v>0.5</v>
      </c>
      <c r="AS94" s="3">
        <f t="shared" si="87"/>
        <v>0.0075</v>
      </c>
      <c r="AT94" s="2">
        <f t="shared" si="88"/>
        <v>0.0125119516585084</v>
      </c>
      <c r="AU94" s="30">
        <f t="shared" si="89"/>
        <v>28.47</v>
      </c>
      <c r="AV94" s="1">
        <f t="shared" si="90"/>
        <v>0.26</v>
      </c>
      <c r="AW94" s="2">
        <f t="shared" si="91"/>
        <v>0</v>
      </c>
      <c r="AX94" s="1">
        <f t="shared" si="92"/>
        <v>0</v>
      </c>
      <c r="AZ94" s="2">
        <f t="shared" si="93"/>
        <v>0</v>
      </c>
      <c r="BA94" s="1">
        <f t="shared" si="94"/>
        <v>0</v>
      </c>
    </row>
    <row r="95" s="1" customFormat="1" spans="1:53">
      <c r="A95" s="13"/>
      <c r="B95" s="13"/>
      <c r="C95" s="16">
        <v>5</v>
      </c>
      <c r="D95" s="21">
        <v>21.8668387096774</v>
      </c>
      <c r="E95" s="20">
        <f t="shared" si="95"/>
        <v>21.3554333333333</v>
      </c>
      <c r="F95" s="16" t="s">
        <v>75</v>
      </c>
      <c r="G95" s="13">
        <v>6</v>
      </c>
      <c r="H95" s="18">
        <f t="shared" si="76"/>
        <v>21.8668387096774</v>
      </c>
      <c r="I95" s="18">
        <f t="shared" si="77"/>
        <v>295.016838709677</v>
      </c>
      <c r="J95" s="18">
        <f t="shared" si="78"/>
        <v>0.244719402280882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6"/>
        <v>0.52739250053683</v>
      </c>
      <c r="P95" s="18">
        <f t="shared" si="81"/>
        <v>0.129063177498793</v>
      </c>
      <c r="Q95" s="25">
        <f t="shared" si="82"/>
        <v>0.0335564261496861</v>
      </c>
      <c r="R95" s="18">
        <f t="shared" si="83"/>
        <v>0.074022</v>
      </c>
      <c r="S95" s="26">
        <f t="shared" si="84"/>
        <v>0.453330444323121</v>
      </c>
      <c r="T95" s="3">
        <v>0.01</v>
      </c>
      <c r="U95" s="27">
        <f t="shared" si="85"/>
        <v>0.00453330444323121</v>
      </c>
      <c r="V95" s="26"/>
      <c r="W95" s="3"/>
      <c r="X95" s="3"/>
      <c r="Y95" s="29"/>
      <c r="Z95" s="3"/>
      <c r="AA95" s="28"/>
      <c r="AB95" s="3"/>
      <c r="AC95" s="3"/>
      <c r="AD95" s="28"/>
      <c r="AE95" s="26">
        <v>0.005</v>
      </c>
      <c r="AF95" s="3">
        <v>0.49</v>
      </c>
      <c r="AG95" s="27">
        <f t="shared" si="86"/>
        <v>0.00245</v>
      </c>
      <c r="AH95" s="36"/>
      <c r="AI95" s="3"/>
      <c r="AJ95" s="27"/>
      <c r="AK95" s="37"/>
      <c r="AL95" s="28"/>
      <c r="AM95" s="28"/>
      <c r="AN95" s="37"/>
      <c r="AO95" s="28"/>
      <c r="AP95" s="27"/>
      <c r="AQ95" s="3">
        <v>0.015</v>
      </c>
      <c r="AR95" s="3">
        <v>0.5</v>
      </c>
      <c r="AS95" s="3">
        <f t="shared" si="87"/>
        <v>0.0075</v>
      </c>
      <c r="AT95" s="2">
        <f t="shared" si="88"/>
        <v>0.0144833044432312</v>
      </c>
      <c r="AU95" s="30">
        <f t="shared" si="89"/>
        <v>28.47</v>
      </c>
      <c r="AV95" s="1">
        <f t="shared" si="90"/>
        <v>0.26</v>
      </c>
      <c r="AW95" s="2">
        <f t="shared" si="91"/>
        <v>0</v>
      </c>
      <c r="AX95" s="1">
        <f t="shared" si="92"/>
        <v>0</v>
      </c>
      <c r="AZ95" s="2">
        <f t="shared" si="93"/>
        <v>0</v>
      </c>
      <c r="BA95" s="1">
        <f t="shared" si="94"/>
        <v>0</v>
      </c>
    </row>
    <row r="96" s="1" customFormat="1" spans="1:53">
      <c r="A96" s="13"/>
      <c r="B96" s="13"/>
      <c r="C96" s="16">
        <v>6</v>
      </c>
      <c r="D96" s="21">
        <v>24.3703333333333</v>
      </c>
      <c r="E96" s="20">
        <f t="shared" si="95"/>
        <v>21.8668387096774</v>
      </c>
      <c r="F96" s="16" t="s">
        <v>73</v>
      </c>
      <c r="G96" s="13">
        <v>7</v>
      </c>
      <c r="H96" s="18">
        <f t="shared" si="76"/>
        <v>24.3703333333333</v>
      </c>
      <c r="I96" s="18">
        <f t="shared" si="77"/>
        <v>297.520333333333</v>
      </c>
      <c r="J96" s="18">
        <f t="shared" si="78"/>
        <v>0.323056432889966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6"/>
        <v>0.683029323038037</v>
      </c>
      <c r="P96" s="18">
        <f t="shared" si="81"/>
        <v>0.220657016659916</v>
      </c>
      <c r="Q96" s="25">
        <f t="shared" si="82"/>
        <v>0.0573708243315783</v>
      </c>
      <c r="R96" s="18">
        <f t="shared" si="83"/>
        <v>0.074022</v>
      </c>
      <c r="S96" s="26">
        <f t="shared" si="84"/>
        <v>0.7750509893218</v>
      </c>
      <c r="T96" s="3">
        <v>0.01</v>
      </c>
      <c r="U96" s="27">
        <f t="shared" si="85"/>
        <v>0.007750509893218</v>
      </c>
      <c r="V96" s="26"/>
      <c r="W96" s="3"/>
      <c r="X96" s="3"/>
      <c r="Y96" s="29"/>
      <c r="Z96" s="3"/>
      <c r="AA96" s="28"/>
      <c r="AB96" s="3"/>
      <c r="AC96" s="3"/>
      <c r="AD96" s="28"/>
      <c r="AE96" s="26">
        <v>0.005</v>
      </c>
      <c r="AF96" s="3">
        <v>0.49</v>
      </c>
      <c r="AG96" s="27">
        <f t="shared" si="86"/>
        <v>0.00245</v>
      </c>
      <c r="AH96" s="36"/>
      <c r="AI96" s="3"/>
      <c r="AJ96" s="27"/>
      <c r="AK96" s="37"/>
      <c r="AL96" s="28"/>
      <c r="AM96" s="28"/>
      <c r="AN96" s="37"/>
      <c r="AO96" s="28"/>
      <c r="AP96" s="27"/>
      <c r="AQ96" s="3">
        <v>0.015</v>
      </c>
      <c r="AR96" s="3">
        <v>0.5</v>
      </c>
      <c r="AS96" s="3">
        <f t="shared" si="87"/>
        <v>0.0075</v>
      </c>
      <c r="AT96" s="2">
        <f t="shared" si="88"/>
        <v>0.017700509893218</v>
      </c>
      <c r="AU96" s="30">
        <f t="shared" si="89"/>
        <v>28.47</v>
      </c>
      <c r="AV96" s="1">
        <f t="shared" si="90"/>
        <v>0.26</v>
      </c>
      <c r="AW96" s="2">
        <f t="shared" si="91"/>
        <v>0</v>
      </c>
      <c r="AX96" s="1">
        <f t="shared" si="92"/>
        <v>0</v>
      </c>
      <c r="AZ96" s="2">
        <f t="shared" si="93"/>
        <v>0</v>
      </c>
      <c r="BA96" s="1">
        <f t="shared" si="94"/>
        <v>0</v>
      </c>
    </row>
    <row r="97" s="1" customFormat="1" spans="1:53">
      <c r="A97" s="13"/>
      <c r="B97" s="13"/>
      <c r="C97" s="16">
        <v>7</v>
      </c>
      <c r="D97" s="21">
        <v>25.9668709677419</v>
      </c>
      <c r="E97" s="20">
        <f t="shared" si="95"/>
        <v>24.3703333333333</v>
      </c>
      <c r="F97" s="16" t="s">
        <v>73</v>
      </c>
      <c r="G97" s="13">
        <v>8</v>
      </c>
      <c r="H97" s="18">
        <f t="shared" si="76"/>
        <v>25.9668709677419</v>
      </c>
      <c r="I97" s="18">
        <f t="shared" si="77"/>
        <v>299.116870967742</v>
      </c>
      <c r="J97" s="18">
        <f t="shared" si="78"/>
        <v>0.384715723951605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6"/>
        <v>0.74707230637812</v>
      </c>
      <c r="P97" s="18">
        <f t="shared" si="81"/>
        <v>0.287410463192454</v>
      </c>
      <c r="Q97" s="25">
        <f t="shared" si="82"/>
        <v>0.074726720430038</v>
      </c>
      <c r="R97" s="18">
        <f t="shared" si="83"/>
        <v>0.074022</v>
      </c>
      <c r="S97" s="26">
        <f t="shared" si="84"/>
        <v>1.00952041865983</v>
      </c>
      <c r="T97" s="3">
        <v>0.01</v>
      </c>
      <c r="U97" s="27">
        <f t="shared" si="85"/>
        <v>0.0100952041865983</v>
      </c>
      <c r="V97" s="26"/>
      <c r="W97" s="3"/>
      <c r="X97" s="3"/>
      <c r="Y97" s="29"/>
      <c r="Z97" s="3"/>
      <c r="AA97" s="28"/>
      <c r="AB97" s="3"/>
      <c r="AC97" s="3"/>
      <c r="AD97" s="28"/>
      <c r="AE97" s="26">
        <v>0.005</v>
      </c>
      <c r="AF97" s="3">
        <v>0.49</v>
      </c>
      <c r="AG97" s="27">
        <f t="shared" si="86"/>
        <v>0.00245</v>
      </c>
      <c r="AH97" s="36"/>
      <c r="AI97" s="3"/>
      <c r="AJ97" s="27"/>
      <c r="AK97" s="37"/>
      <c r="AL97" s="28"/>
      <c r="AM97" s="28"/>
      <c r="AN97" s="37"/>
      <c r="AO97" s="28"/>
      <c r="AP97" s="27"/>
      <c r="AQ97" s="3">
        <v>0.015</v>
      </c>
      <c r="AR97" s="3">
        <v>0.5</v>
      </c>
      <c r="AS97" s="3">
        <f t="shared" si="87"/>
        <v>0.0075</v>
      </c>
      <c r="AT97" s="2">
        <f t="shared" si="88"/>
        <v>0.0200452041865983</v>
      </c>
      <c r="AU97" s="30">
        <f t="shared" si="89"/>
        <v>28.47</v>
      </c>
      <c r="AV97" s="1">
        <f t="shared" si="90"/>
        <v>0.26</v>
      </c>
      <c r="AW97" s="2">
        <f t="shared" si="91"/>
        <v>0</v>
      </c>
      <c r="AX97" s="1">
        <f t="shared" si="92"/>
        <v>0</v>
      </c>
      <c r="AZ97" s="2">
        <f t="shared" si="93"/>
        <v>0</v>
      </c>
      <c r="BA97" s="1">
        <f t="shared" si="94"/>
        <v>0</v>
      </c>
    </row>
    <row r="98" s="1" customFormat="1" spans="1:53">
      <c r="A98" s="13"/>
      <c r="B98" s="13"/>
      <c r="C98" s="16">
        <v>8</v>
      </c>
      <c r="D98" s="21">
        <v>26.9503225806452</v>
      </c>
      <c r="E98" s="20">
        <f t="shared" si="95"/>
        <v>25.9668709677419</v>
      </c>
      <c r="F98" s="16" t="s">
        <v>73</v>
      </c>
      <c r="G98" s="13">
        <v>9</v>
      </c>
      <c r="H98" s="18">
        <f t="shared" si="76"/>
        <v>26.9503225806452</v>
      </c>
      <c r="I98" s="18">
        <f t="shared" si="77"/>
        <v>300.100322580645</v>
      </c>
      <c r="J98" s="18">
        <f t="shared" si="78"/>
        <v>0.428024044344274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6"/>
        <v>0.744361843185666</v>
      </c>
      <c r="P98" s="18">
        <f t="shared" si="81"/>
        <v>0.318604766575887</v>
      </c>
      <c r="Q98" s="25">
        <f t="shared" si="82"/>
        <v>0.0828372393097307</v>
      </c>
      <c r="R98" s="18">
        <f t="shared" si="83"/>
        <v>0.074022</v>
      </c>
      <c r="S98" s="26">
        <f t="shared" si="84"/>
        <v>1.11908945056511</v>
      </c>
      <c r="T98" s="3">
        <v>0.01</v>
      </c>
      <c r="U98" s="27">
        <f t="shared" si="85"/>
        <v>0.0111908945056511</v>
      </c>
      <c r="V98" s="26"/>
      <c r="W98" s="3"/>
      <c r="X98" s="3"/>
      <c r="Y98" s="29"/>
      <c r="Z98" s="3"/>
      <c r="AA98" s="28"/>
      <c r="AB98" s="3"/>
      <c r="AC98" s="3"/>
      <c r="AD98" s="28"/>
      <c r="AE98" s="26">
        <v>0.005</v>
      </c>
      <c r="AF98" s="3">
        <v>0.49</v>
      </c>
      <c r="AG98" s="27">
        <f t="shared" si="86"/>
        <v>0.00245</v>
      </c>
      <c r="AH98" s="36"/>
      <c r="AI98" s="3"/>
      <c r="AJ98" s="27"/>
      <c r="AK98" s="37"/>
      <c r="AL98" s="28"/>
      <c r="AM98" s="28"/>
      <c r="AN98" s="37"/>
      <c r="AO98" s="28"/>
      <c r="AP98" s="27"/>
      <c r="AQ98" s="3">
        <v>0.015</v>
      </c>
      <c r="AR98" s="3">
        <v>0.5</v>
      </c>
      <c r="AS98" s="3">
        <f t="shared" si="87"/>
        <v>0.0075</v>
      </c>
      <c r="AT98" s="2">
        <f t="shared" si="88"/>
        <v>0.0211408945056511</v>
      </c>
      <c r="AU98" s="30">
        <f t="shared" si="89"/>
        <v>28.47</v>
      </c>
      <c r="AV98" s="1">
        <f t="shared" si="90"/>
        <v>0.26</v>
      </c>
      <c r="AW98" s="2">
        <f t="shared" si="91"/>
        <v>0</v>
      </c>
      <c r="AX98" s="1">
        <f t="shared" si="92"/>
        <v>0</v>
      </c>
      <c r="AZ98" s="2">
        <f t="shared" si="93"/>
        <v>0</v>
      </c>
      <c r="BA98" s="1">
        <f t="shared" si="94"/>
        <v>0</v>
      </c>
    </row>
    <row r="99" s="1" customFormat="1" spans="1:53">
      <c r="A99" s="13"/>
      <c r="B99" s="13"/>
      <c r="C99" s="16">
        <v>9</v>
      </c>
      <c r="D99" s="21">
        <v>26.5479666666667</v>
      </c>
      <c r="E99" s="20">
        <f t="shared" si="95"/>
        <v>26.9503225806452</v>
      </c>
      <c r="F99" s="16" t="s">
        <v>73</v>
      </c>
      <c r="G99" s="13">
        <v>10</v>
      </c>
      <c r="H99" s="18">
        <f t="shared" si="76"/>
        <v>26.5479666666667</v>
      </c>
      <c r="I99" s="18">
        <f t="shared" si="77"/>
        <v>299.697966666667</v>
      </c>
      <c r="J99" s="18">
        <f t="shared" si="78"/>
        <v>0.409780058701852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6"/>
        <v>0.710457076609779</v>
      </c>
      <c r="P99" s="18">
        <f t="shared" si="81"/>
        <v>0.291131142558301</v>
      </c>
      <c r="Q99" s="25">
        <f t="shared" si="82"/>
        <v>0.0756940970651584</v>
      </c>
      <c r="R99" s="18">
        <f t="shared" si="83"/>
        <v>0.074022</v>
      </c>
      <c r="S99" s="26">
        <f t="shared" si="84"/>
        <v>1.02258919058062</v>
      </c>
      <c r="T99" s="3">
        <v>0.01</v>
      </c>
      <c r="U99" s="27">
        <f t="shared" si="85"/>
        <v>0.0102258919058062</v>
      </c>
      <c r="V99" s="26"/>
      <c r="W99" s="3"/>
      <c r="X99" s="3"/>
      <c r="Y99" s="29"/>
      <c r="Z99" s="3"/>
      <c r="AA99" s="28"/>
      <c r="AB99" s="3"/>
      <c r="AC99" s="3"/>
      <c r="AD99" s="28"/>
      <c r="AE99" s="26">
        <v>0.005</v>
      </c>
      <c r="AF99" s="3">
        <v>0.49</v>
      </c>
      <c r="AG99" s="27">
        <f t="shared" si="86"/>
        <v>0.00245</v>
      </c>
      <c r="AH99" s="36"/>
      <c r="AI99" s="3"/>
      <c r="AJ99" s="27"/>
      <c r="AK99" s="37"/>
      <c r="AL99" s="28"/>
      <c r="AM99" s="28"/>
      <c r="AN99" s="37"/>
      <c r="AO99" s="28"/>
      <c r="AP99" s="27"/>
      <c r="AQ99" s="3">
        <v>0.015</v>
      </c>
      <c r="AR99" s="3">
        <v>0.5</v>
      </c>
      <c r="AS99" s="3">
        <f t="shared" si="87"/>
        <v>0.0075</v>
      </c>
      <c r="AT99" s="2">
        <f t="shared" si="88"/>
        <v>0.0201758919058062</v>
      </c>
      <c r="AU99" s="30">
        <f t="shared" si="89"/>
        <v>28.47</v>
      </c>
      <c r="AV99" s="1">
        <f t="shared" si="90"/>
        <v>0.26</v>
      </c>
      <c r="AW99" s="2">
        <f t="shared" si="91"/>
        <v>0</v>
      </c>
      <c r="AX99" s="1">
        <f t="shared" si="92"/>
        <v>0</v>
      </c>
      <c r="AZ99" s="2">
        <f t="shared" si="93"/>
        <v>0</v>
      </c>
      <c r="BA99" s="1">
        <f t="shared" si="94"/>
        <v>0</v>
      </c>
    </row>
    <row r="100" s="1" customFormat="1" spans="1:53">
      <c r="A100" s="13"/>
      <c r="B100" s="13"/>
      <c r="C100" s="16">
        <v>10</v>
      </c>
      <c r="D100" s="21">
        <v>25.6346774193548</v>
      </c>
      <c r="E100" s="20">
        <f t="shared" si="95"/>
        <v>26.5479666666667</v>
      </c>
      <c r="F100" s="16" t="s">
        <v>73</v>
      </c>
      <c r="G100" s="13">
        <v>11</v>
      </c>
      <c r="H100" s="18">
        <f t="shared" si="76"/>
        <v>25.6346774193548</v>
      </c>
      <c r="I100" s="18">
        <f t="shared" si="77"/>
        <v>298.784677419355</v>
      </c>
      <c r="J100" s="18">
        <f t="shared" si="78"/>
        <v>0.371041192287434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0.398359637348904</v>
      </c>
      <c r="O100" s="18">
        <f t="shared" si="96"/>
        <v>0.305666296702574</v>
      </c>
      <c r="P100" s="18">
        <f t="shared" si="81"/>
        <v>0.113414787170608</v>
      </c>
      <c r="Q100" s="25">
        <f t="shared" si="82"/>
        <v>0.029487844664358</v>
      </c>
      <c r="R100" s="18">
        <f t="shared" si="83"/>
        <v>0.074022</v>
      </c>
      <c r="S100" s="26">
        <f t="shared" si="84"/>
        <v>0.39836595423466</v>
      </c>
      <c r="T100" s="3">
        <v>0.01</v>
      </c>
      <c r="U100" s="27">
        <f t="shared" si="85"/>
        <v>0.0039836595423466</v>
      </c>
      <c r="V100" s="26"/>
      <c r="W100" s="3"/>
      <c r="X100" s="3"/>
      <c r="Y100" s="29"/>
      <c r="Z100" s="3"/>
      <c r="AA100" s="28"/>
      <c r="AB100" s="3"/>
      <c r="AC100" s="3"/>
      <c r="AD100" s="28"/>
      <c r="AE100" s="26">
        <v>0.005</v>
      </c>
      <c r="AF100" s="3">
        <v>0.49</v>
      </c>
      <c r="AG100" s="27">
        <f t="shared" si="86"/>
        <v>0.00245</v>
      </c>
      <c r="AH100" s="36"/>
      <c r="AI100" s="3"/>
      <c r="AJ100" s="27"/>
      <c r="AK100" s="37"/>
      <c r="AL100" s="28"/>
      <c r="AM100" s="28"/>
      <c r="AN100" s="37"/>
      <c r="AO100" s="28"/>
      <c r="AP100" s="27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0.0139336595423466</v>
      </c>
      <c r="AU100" s="30">
        <f t="shared" si="89"/>
        <v>28.47</v>
      </c>
      <c r="AV100" s="1">
        <f t="shared" si="90"/>
        <v>0.26</v>
      </c>
      <c r="AW100" s="2">
        <f t="shared" si="91"/>
        <v>0</v>
      </c>
      <c r="AX100" s="1">
        <f t="shared" si="92"/>
        <v>0</v>
      </c>
      <c r="AZ100" s="2">
        <f t="shared" si="93"/>
        <v>0</v>
      </c>
      <c r="BA100" s="1">
        <f t="shared" si="94"/>
        <v>0</v>
      </c>
    </row>
    <row r="101" s="1" customFormat="1" spans="1:54">
      <c r="A101" s="13"/>
      <c r="B101" s="13"/>
      <c r="C101" s="16">
        <v>11</v>
      </c>
      <c r="D101" s="21">
        <v>24.2714666666667</v>
      </c>
      <c r="E101" s="20">
        <f t="shared" si="95"/>
        <v>25.6346774193548</v>
      </c>
      <c r="F101" s="16" t="s">
        <v>75</v>
      </c>
      <c r="G101" s="13">
        <v>12</v>
      </c>
      <c r="H101" s="18">
        <f t="shared" si="76"/>
        <v>24.2714666666667</v>
      </c>
      <c r="I101" s="18">
        <f t="shared" si="77"/>
        <v>297.421466666667</v>
      </c>
      <c r="J101" s="18">
        <f t="shared" si="78"/>
        <v>0.319561048434024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6"/>
        <v>0.476951509531966</v>
      </c>
      <c r="P101" s="18">
        <f t="shared" si="81"/>
        <v>0.152415124438226</v>
      </c>
      <c r="Q101" s="25">
        <f t="shared" si="82"/>
        <v>0.0396279323539387</v>
      </c>
      <c r="R101" s="18">
        <f t="shared" si="83"/>
        <v>0.074022</v>
      </c>
      <c r="S101" s="26">
        <f t="shared" si="84"/>
        <v>0.535353440246665</v>
      </c>
      <c r="T101" s="3">
        <v>0.01</v>
      </c>
      <c r="U101" s="27">
        <f t="shared" si="85"/>
        <v>0.00535353440246665</v>
      </c>
      <c r="V101" s="26"/>
      <c r="W101" s="3"/>
      <c r="X101" s="3"/>
      <c r="Y101" s="29"/>
      <c r="Z101" s="3"/>
      <c r="AA101" s="28"/>
      <c r="AB101" s="3"/>
      <c r="AC101" s="3"/>
      <c r="AD101" s="28"/>
      <c r="AE101" s="26">
        <v>0.005</v>
      </c>
      <c r="AF101" s="3">
        <v>0.49</v>
      </c>
      <c r="AG101" s="27">
        <f t="shared" si="86"/>
        <v>0.00245</v>
      </c>
      <c r="AH101" s="36"/>
      <c r="AI101" s="3"/>
      <c r="AJ101" s="27"/>
      <c r="AK101" s="37"/>
      <c r="AL101" s="28"/>
      <c r="AM101" s="28"/>
      <c r="AN101" s="37"/>
      <c r="AO101" s="28"/>
      <c r="AP101" s="27"/>
      <c r="AQ101" s="3">
        <v>0.015</v>
      </c>
      <c r="AR101" s="3">
        <v>0.5</v>
      </c>
      <c r="AS101" s="3">
        <f t="shared" si="87"/>
        <v>0.0075</v>
      </c>
      <c r="AT101" s="2">
        <f t="shared" si="88"/>
        <v>0.0153035344024667</v>
      </c>
      <c r="AU101" s="30">
        <f t="shared" si="89"/>
        <v>28.47</v>
      </c>
      <c r="AV101" s="1">
        <f t="shared" si="90"/>
        <v>0.26</v>
      </c>
      <c r="AW101" s="2">
        <f t="shared" si="91"/>
        <v>0</v>
      </c>
      <c r="AX101" s="1">
        <f t="shared" si="92"/>
        <v>0</v>
      </c>
      <c r="AY101" s="1">
        <f>SUM(AX90:AX101)</f>
        <v>0</v>
      </c>
      <c r="AZ101" s="2">
        <f t="shared" si="93"/>
        <v>0</v>
      </c>
      <c r="BA101" s="1">
        <f t="shared" si="94"/>
        <v>0</v>
      </c>
      <c r="BB101" s="1">
        <f>SUM(BA90:BA101)</f>
        <v>0</v>
      </c>
    </row>
    <row r="102" s="1" customFormat="1" spans="1:46">
      <c r="A102" s="13"/>
      <c r="B102" s="13"/>
      <c r="C102" s="16">
        <v>12</v>
      </c>
      <c r="D102" s="21">
        <v>22.0684193548387</v>
      </c>
      <c r="E102" s="20">
        <f t="shared" si="95"/>
        <v>24.2714666666667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102"/>
  <sheetViews>
    <sheetView workbookViewId="0">
      <selection activeCell="J9" sqref="J9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36</v>
      </c>
      <c r="M1" s="2"/>
    </row>
    <row r="2" s="1" customFormat="1" spans="1:13">
      <c r="A2" s="4" t="s">
        <v>4</v>
      </c>
      <c r="B2" s="5" t="s">
        <v>5</v>
      </c>
      <c r="C2" s="3"/>
      <c r="D2" s="3"/>
      <c r="E2" s="6">
        <v>147.6728</v>
      </c>
      <c r="F2" s="3">
        <v>1069.523</v>
      </c>
      <c r="G2" s="7">
        <f>(F2+F3+F4)/3</f>
        <v>1305.751</v>
      </c>
      <c r="H2" s="3">
        <v>0.13</v>
      </c>
      <c r="I2" s="22">
        <f>(H2+H3+H4)/3</f>
        <v>0.12</v>
      </c>
      <c r="M2" s="2"/>
    </row>
    <row r="3" s="1" customFormat="1" spans="1:13">
      <c r="A3" s="4"/>
      <c r="B3" s="5" t="s">
        <v>6</v>
      </c>
      <c r="C3" s="3"/>
      <c r="D3" s="3"/>
      <c r="E3" s="8"/>
      <c r="F3" s="3">
        <v>1192.09</v>
      </c>
      <c r="G3" s="9"/>
      <c r="H3" s="3">
        <v>0.13</v>
      </c>
      <c r="I3" s="22"/>
      <c r="M3" s="2"/>
    </row>
    <row r="4" s="1" customFormat="1" spans="1:13">
      <c r="A4" s="4"/>
      <c r="B4" s="5" t="s">
        <v>7</v>
      </c>
      <c r="C4" s="3"/>
      <c r="D4" s="3"/>
      <c r="E4" s="10"/>
      <c r="F4" s="3">
        <v>1655.64</v>
      </c>
      <c r="G4" s="11"/>
      <c r="H4" s="3">
        <v>0.1</v>
      </c>
      <c r="I4" s="22"/>
      <c r="M4" s="2"/>
    </row>
    <row r="5" s="1" customFormat="1" spans="1:13">
      <c r="A5" s="4" t="s">
        <v>8</v>
      </c>
      <c r="B5" s="5" t="s">
        <v>9</v>
      </c>
      <c r="C5" s="3"/>
      <c r="D5" s="3"/>
      <c r="E5" s="6">
        <v>1290.23442096719</v>
      </c>
      <c r="F5" s="3">
        <v>91.104</v>
      </c>
      <c r="G5" s="7">
        <f>(F5+F6)/2</f>
        <v>92.50925</v>
      </c>
      <c r="H5" s="3">
        <v>0.18</v>
      </c>
      <c r="I5" s="22">
        <f>(H5+H6)/2</f>
        <v>0.155</v>
      </c>
      <c r="M5" s="2"/>
    </row>
    <row r="6" s="1" customFormat="1" spans="1:13">
      <c r="A6" s="4"/>
      <c r="B6" s="5" t="s">
        <v>10</v>
      </c>
      <c r="C6" s="3"/>
      <c r="D6" s="3"/>
      <c r="E6" s="10"/>
      <c r="F6" s="3">
        <v>93.9145</v>
      </c>
      <c r="G6" s="11"/>
      <c r="H6" s="3">
        <v>0.13</v>
      </c>
      <c r="I6" s="22"/>
      <c r="M6" s="2"/>
    </row>
    <row r="7" s="1" customFormat="1" spans="1:13">
      <c r="A7" s="4" t="s">
        <v>11</v>
      </c>
      <c r="B7" s="5"/>
      <c r="C7" s="3"/>
      <c r="D7" s="3"/>
      <c r="E7" s="12">
        <v>3579.84638884557</v>
      </c>
      <c r="F7" s="3">
        <v>122.786</v>
      </c>
      <c r="G7" s="3"/>
      <c r="H7" s="3">
        <v>0.29</v>
      </c>
      <c r="M7" s="2"/>
    </row>
    <row r="8" s="1" customFormat="1" spans="1:13">
      <c r="A8" s="4" t="s">
        <v>12</v>
      </c>
      <c r="B8" s="5"/>
      <c r="C8" s="3"/>
      <c r="D8" s="3"/>
      <c r="E8" s="3">
        <v>0.11</v>
      </c>
      <c r="F8" s="3">
        <v>625.464</v>
      </c>
      <c r="G8" s="3"/>
      <c r="H8" s="3">
        <v>0.26</v>
      </c>
      <c r="M8" s="2"/>
    </row>
    <row r="9" s="1" customFormat="1" spans="1:13">
      <c r="A9" s="4" t="s">
        <v>13</v>
      </c>
      <c r="B9" s="5"/>
      <c r="C9" s="3"/>
      <c r="D9" s="3"/>
      <c r="E9" s="3">
        <v>0.16</v>
      </c>
      <c r="F9" s="3">
        <v>341.64</v>
      </c>
      <c r="G9" s="3"/>
      <c r="H9" s="3">
        <v>0.26</v>
      </c>
      <c r="M9" s="2"/>
    </row>
    <row r="10" s="1" customFormat="1" spans="1:13">
      <c r="A10" s="4" t="s">
        <v>14</v>
      </c>
      <c r="B10" s="5"/>
      <c r="C10" s="3"/>
      <c r="D10" s="3"/>
      <c r="E10" s="3">
        <v>0.06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15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16</v>
      </c>
      <c r="B14" s="4" t="s">
        <v>17</v>
      </c>
      <c r="C14" s="4">
        <v>308.16</v>
      </c>
      <c r="D14" s="13"/>
      <c r="E14" s="13"/>
      <c r="F14" s="13"/>
      <c r="G14" s="14" t="s">
        <v>18</v>
      </c>
      <c r="H14" s="14" t="s">
        <v>19</v>
      </c>
      <c r="I14" s="14">
        <f>(AV38+AV53+AY69+AY85+AY101+BB101+AG69)</f>
        <v>113941737.540929</v>
      </c>
      <c r="J14" s="14" t="s">
        <v>20</v>
      </c>
      <c r="K14" s="14">
        <f>I14/(10000*1000)</f>
        <v>11.3941737540929</v>
      </c>
      <c r="L14" s="14" t="s">
        <v>21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22</v>
      </c>
      <c r="B15" s="4" t="s">
        <v>17</v>
      </c>
      <c r="C15" s="4"/>
      <c r="D15" s="13"/>
      <c r="E15" s="13"/>
      <c r="F15" s="13"/>
      <c r="G15" s="14"/>
      <c r="H15" s="14" t="s">
        <v>23</v>
      </c>
      <c r="I15" s="14">
        <v>62973762.1500037</v>
      </c>
      <c r="J15" s="14" t="s">
        <v>20</v>
      </c>
      <c r="K15" s="14">
        <f>I15/(10000*1000)</f>
        <v>6.29737621500037</v>
      </c>
      <c r="L15" s="14" t="s">
        <v>21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24</v>
      </c>
      <c r="B16" s="4" t="s">
        <v>25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26</v>
      </c>
      <c r="B17" s="4" t="s">
        <v>27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29</v>
      </c>
      <c r="AT17" s="2"/>
    </row>
    <row r="18" s="1" customFormat="1" spans="1:46">
      <c r="A18" s="4" t="s">
        <v>30</v>
      </c>
      <c r="B18" s="4" t="s">
        <v>31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33</v>
      </c>
      <c r="B19" s="4" t="s">
        <v>31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36</v>
      </c>
      <c r="B20" s="4" t="s">
        <v>37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38</v>
      </c>
      <c r="B21" s="4" t="s">
        <v>39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40</v>
      </c>
      <c r="B22" s="4" t="s">
        <v>35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41</v>
      </c>
      <c r="B23" s="4" t="s">
        <v>42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4" t="s">
        <v>43</v>
      </c>
      <c r="T25" s="24"/>
      <c r="U25" s="24"/>
      <c r="V25" s="24" t="s">
        <v>44</v>
      </c>
      <c r="W25" s="24"/>
      <c r="X25" s="24"/>
      <c r="Y25" s="24" t="s">
        <v>45</v>
      </c>
      <c r="Z25" s="24"/>
      <c r="AA25" s="24"/>
      <c r="AB25" s="24" t="s">
        <v>46</v>
      </c>
      <c r="AC25" s="24"/>
      <c r="AD25" s="24"/>
      <c r="AE25" s="24" t="s">
        <v>47</v>
      </c>
      <c r="AF25" s="24"/>
      <c r="AG25" s="24"/>
      <c r="AH25" s="24" t="s">
        <v>48</v>
      </c>
      <c r="AI25" s="24"/>
      <c r="AJ25" s="24"/>
      <c r="AK25" s="32" t="s">
        <v>49</v>
      </c>
      <c r="AL25" s="33"/>
      <c r="AM25" s="34"/>
      <c r="AN25" s="24" t="s">
        <v>50</v>
      </c>
      <c r="AO25" s="24"/>
      <c r="AP25" s="24"/>
      <c r="AT25" s="2"/>
    </row>
    <row r="26" s="1" customFormat="1" spans="1:47">
      <c r="A26" s="15" t="s">
        <v>4</v>
      </c>
      <c r="B26" s="15"/>
      <c r="C26" s="16" t="s">
        <v>51</v>
      </c>
      <c r="D26" s="16" t="s">
        <v>52</v>
      </c>
      <c r="E26" s="16" t="s">
        <v>53</v>
      </c>
      <c r="F26" s="16" t="s">
        <v>54</v>
      </c>
      <c r="G26" s="13" t="s">
        <v>51</v>
      </c>
      <c r="H26" s="13" t="s">
        <v>53</v>
      </c>
      <c r="I26" s="13" t="s">
        <v>55</v>
      </c>
      <c r="J26" s="13" t="s">
        <v>56</v>
      </c>
      <c r="K26" s="23" t="s">
        <v>57</v>
      </c>
      <c r="L26" s="23" t="s">
        <v>58</v>
      </c>
      <c r="M26" s="13" t="s">
        <v>59</v>
      </c>
      <c r="N26" s="23" t="s">
        <v>60</v>
      </c>
      <c r="O26" s="13" t="s">
        <v>61</v>
      </c>
      <c r="P26" s="13" t="s">
        <v>62</v>
      </c>
      <c r="Q26" s="23" t="s">
        <v>63</v>
      </c>
      <c r="R26" s="23" t="s">
        <v>64</v>
      </c>
      <c r="S26" s="4" t="s">
        <v>65</v>
      </c>
      <c r="T26" s="3" t="s">
        <v>66</v>
      </c>
      <c r="U26" s="3"/>
      <c r="V26" s="4" t="s">
        <v>65</v>
      </c>
      <c r="W26" s="3" t="s">
        <v>66</v>
      </c>
      <c r="X26" s="3"/>
      <c r="Y26" s="4" t="s">
        <v>65</v>
      </c>
      <c r="Z26" s="3" t="s">
        <v>66</v>
      </c>
      <c r="AA26" s="3"/>
      <c r="AB26" s="4" t="s">
        <v>65</v>
      </c>
      <c r="AC26" s="3" t="s">
        <v>66</v>
      </c>
      <c r="AD26" s="3"/>
      <c r="AE26" s="4" t="s">
        <v>65</v>
      </c>
      <c r="AF26" s="3" t="s">
        <v>66</v>
      </c>
      <c r="AG26" s="3"/>
      <c r="AH26" s="4" t="s">
        <v>65</v>
      </c>
      <c r="AI26" s="3" t="s">
        <v>66</v>
      </c>
      <c r="AJ26" s="3"/>
      <c r="AK26" s="4" t="s">
        <v>65</v>
      </c>
      <c r="AL26" s="3" t="s">
        <v>66</v>
      </c>
      <c r="AM26" s="3"/>
      <c r="AN26" s="35" t="s">
        <v>65</v>
      </c>
      <c r="AO26" s="35" t="s">
        <v>66</v>
      </c>
      <c r="AP26" s="35"/>
      <c r="AQ26" s="1" t="s">
        <v>67</v>
      </c>
      <c r="AR26" s="1" t="s">
        <v>68</v>
      </c>
      <c r="AS26" s="1" t="s">
        <v>36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1305.751</v>
      </c>
      <c r="C27" s="16" t="s">
        <v>72</v>
      </c>
      <c r="D27" s="17">
        <v>17</v>
      </c>
      <c r="E27" s="16"/>
      <c r="F27" s="16"/>
      <c r="G27" s="13">
        <v>1</v>
      </c>
      <c r="H27" s="18">
        <f t="shared" ref="H27:H38" si="0">E28</f>
        <v>17</v>
      </c>
      <c r="I27" s="18">
        <f t="shared" ref="I27:I38" si="1">H27+273.15</f>
        <v>290.15</v>
      </c>
      <c r="J27" s="18">
        <f t="shared" ref="J27:J38" si="2">EXP(($C$16*(I27-$C$14))/($C$17*I27*$C$14))</f>
        <v>0.140683931556412</v>
      </c>
      <c r="K27" s="18">
        <f t="shared" ref="K27:K38" si="3">$B$27/12</f>
        <v>108.812583333333</v>
      </c>
      <c r="L27" s="18">
        <f t="shared" ref="L27:L38" si="4">K27*$B$28/100</f>
        <v>1.08812583333333</v>
      </c>
      <c r="M27" s="13" t="s">
        <v>73</v>
      </c>
      <c r="N27" s="13"/>
      <c r="O27" s="18">
        <f>L27</f>
        <v>1.08812583333333</v>
      </c>
      <c r="P27" s="18">
        <f t="shared" ref="P27:P38" si="5">O27*J27</f>
        <v>0.15308182026143</v>
      </c>
      <c r="Q27" s="25">
        <f t="shared" ref="Q27:Q38" si="6">P27*$B$29</f>
        <v>0.0183698184313717</v>
      </c>
      <c r="R27" s="18">
        <f t="shared" ref="R27:R38" si="7">L27*$B$29</f>
        <v>0.1305751</v>
      </c>
      <c r="S27" s="26">
        <f t="shared" ref="S27:S38" si="8">Q27/R27</f>
        <v>0.140683931556412</v>
      </c>
      <c r="T27" s="3">
        <v>0.01</v>
      </c>
      <c r="U27" s="27">
        <f t="shared" ref="U27:U38" si="9">S27*T27</f>
        <v>0.00140683931556412</v>
      </c>
      <c r="V27" s="26"/>
      <c r="W27" s="3"/>
      <c r="X27" s="27"/>
      <c r="Y27" s="29">
        <v>0.02</v>
      </c>
      <c r="Z27" s="3">
        <v>0.21</v>
      </c>
      <c r="AA27" s="28">
        <f t="shared" ref="AA27:AA38" si="10">Y27*Z27</f>
        <v>0.0042</v>
      </c>
      <c r="AB27" s="3">
        <v>0.01</v>
      </c>
      <c r="AC27" s="3">
        <v>0.29</v>
      </c>
      <c r="AD27" s="28">
        <f t="shared" ref="AD27:AD38" si="11">AB27*AC27</f>
        <v>0.0029</v>
      </c>
      <c r="AE27" s="26"/>
      <c r="AF27" s="3"/>
      <c r="AG27" s="27"/>
      <c r="AH27" s="26"/>
      <c r="AI27" s="3"/>
      <c r="AJ27" s="27"/>
      <c r="AK27" s="1">
        <v>0.1</v>
      </c>
      <c r="AL27" s="28">
        <v>0.11</v>
      </c>
      <c r="AM27" s="28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0.0233068393155641</v>
      </c>
      <c r="AR27" s="30">
        <f t="shared" ref="AR27:AR38" si="15">$B$27/12</f>
        <v>108.812583333333</v>
      </c>
      <c r="AS27" s="1">
        <f t="shared" ref="AS27:AS38" si="16">$B$29</f>
        <v>0.12</v>
      </c>
      <c r="AT27" s="2">
        <f>$E$2/12</f>
        <v>12.3060666666667</v>
      </c>
      <c r="AU27" s="1">
        <f t="shared" ref="AU27:AU38" si="17">AT27*10000*AS27*0.67*AR27*AQ27</f>
        <v>25092.1465483225</v>
      </c>
    </row>
    <row r="28" s="1" customFormat="1" spans="1:47">
      <c r="A28" s="13" t="s">
        <v>74</v>
      </c>
      <c r="B28" s="13">
        <v>1</v>
      </c>
      <c r="C28" s="16">
        <v>1</v>
      </c>
      <c r="D28" s="19">
        <v>20.1439677419355</v>
      </c>
      <c r="E28" s="20">
        <f t="shared" ref="E28:E39" si="18">D27</f>
        <v>17</v>
      </c>
      <c r="F28" s="16" t="s">
        <v>73</v>
      </c>
      <c r="G28" s="13">
        <v>2</v>
      </c>
      <c r="H28" s="18">
        <f t="shared" si="0"/>
        <v>20.1439677419355</v>
      </c>
      <c r="I28" s="18">
        <f t="shared" si="1"/>
        <v>293.293967741935</v>
      </c>
      <c r="J28" s="18">
        <f t="shared" si="2"/>
        <v>0.201590557839955</v>
      </c>
      <c r="K28" s="18">
        <f t="shared" si="3"/>
        <v>108.812583333333</v>
      </c>
      <c r="L28" s="18">
        <f t="shared" si="4"/>
        <v>1.08812583333333</v>
      </c>
      <c r="M28" s="13" t="s">
        <v>73</v>
      </c>
      <c r="N28" s="13"/>
      <c r="O28" s="18">
        <f t="shared" ref="O28:O38" si="19">L28+O27-P27-N28</f>
        <v>2.02316984640524</v>
      </c>
      <c r="P28" s="18">
        <f t="shared" si="5"/>
        <v>0.407851937941808</v>
      </c>
      <c r="Q28" s="25">
        <f t="shared" si="6"/>
        <v>0.0489422325530169</v>
      </c>
      <c r="R28" s="18">
        <f t="shared" si="7"/>
        <v>0.1305751</v>
      </c>
      <c r="S28" s="26">
        <f t="shared" si="8"/>
        <v>0.374820563438335</v>
      </c>
      <c r="T28" s="3">
        <v>0.01</v>
      </c>
      <c r="U28" s="27">
        <f t="shared" si="9"/>
        <v>0.00374820563438335</v>
      </c>
      <c r="V28" s="26"/>
      <c r="W28" s="3"/>
      <c r="X28" s="27"/>
      <c r="Y28" s="29">
        <v>0.02</v>
      </c>
      <c r="Z28" s="3">
        <v>0.21</v>
      </c>
      <c r="AA28" s="28">
        <f t="shared" si="10"/>
        <v>0.0042</v>
      </c>
      <c r="AB28" s="3">
        <v>0.01</v>
      </c>
      <c r="AC28" s="3">
        <v>0.29</v>
      </c>
      <c r="AD28" s="28">
        <f t="shared" si="11"/>
        <v>0.0029</v>
      </c>
      <c r="AE28" s="26"/>
      <c r="AF28" s="3"/>
      <c r="AG28" s="27"/>
      <c r="AH28" s="26"/>
      <c r="AI28" s="3"/>
      <c r="AJ28" s="27"/>
      <c r="AK28" s="28">
        <v>0.1</v>
      </c>
      <c r="AL28" s="28">
        <v>0.11</v>
      </c>
      <c r="AM28" s="28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0.0256482056343833</v>
      </c>
      <c r="AR28" s="30">
        <f t="shared" si="15"/>
        <v>108.812583333333</v>
      </c>
      <c r="AS28" s="1">
        <f t="shared" si="16"/>
        <v>0.12</v>
      </c>
      <c r="AT28" s="2">
        <f t="shared" ref="AT28:AT38" si="20">$E$2/12</f>
        <v>12.3060666666667</v>
      </c>
      <c r="AU28" s="1">
        <f t="shared" si="17"/>
        <v>27612.8618628132</v>
      </c>
    </row>
    <row r="29" s="1" customFormat="1" spans="1:47">
      <c r="A29" s="13" t="s">
        <v>36</v>
      </c>
      <c r="B29" s="13">
        <f>I2</f>
        <v>0.12</v>
      </c>
      <c r="C29" s="16">
        <v>2</v>
      </c>
      <c r="D29" s="21">
        <v>20.2270714285714</v>
      </c>
      <c r="E29" s="20">
        <f t="shared" si="18"/>
        <v>20.1439677419355</v>
      </c>
      <c r="F29" s="16" t="s">
        <v>73</v>
      </c>
      <c r="G29" s="13">
        <v>3</v>
      </c>
      <c r="H29" s="18">
        <f t="shared" si="0"/>
        <v>20.2270714285714</v>
      </c>
      <c r="I29" s="18">
        <f t="shared" si="1"/>
        <v>293.377071428571</v>
      </c>
      <c r="J29" s="18">
        <f t="shared" si="2"/>
        <v>0.203495231460852</v>
      </c>
      <c r="K29" s="18">
        <f t="shared" si="3"/>
        <v>108.812583333333</v>
      </c>
      <c r="L29" s="18">
        <f t="shared" si="4"/>
        <v>1.08812583333333</v>
      </c>
      <c r="M29" s="13" t="s">
        <v>73</v>
      </c>
      <c r="N29" s="13"/>
      <c r="O29" s="18">
        <f t="shared" si="19"/>
        <v>2.70344374179676</v>
      </c>
      <c r="P29" s="18">
        <f t="shared" si="5"/>
        <v>0.550137909978324</v>
      </c>
      <c r="Q29" s="25">
        <f t="shared" si="6"/>
        <v>0.0660165491973989</v>
      </c>
      <c r="R29" s="18">
        <f t="shared" si="7"/>
        <v>0.1305751</v>
      </c>
      <c r="S29" s="26">
        <f t="shared" si="8"/>
        <v>0.50558298785449</v>
      </c>
      <c r="T29" s="3">
        <v>0.01</v>
      </c>
      <c r="U29" s="27">
        <f t="shared" si="9"/>
        <v>0.0050558298785449</v>
      </c>
      <c r="V29" s="26"/>
      <c r="W29" s="3"/>
      <c r="X29" s="27"/>
      <c r="Y29" s="29">
        <v>0.02</v>
      </c>
      <c r="Z29" s="3">
        <v>0.21</v>
      </c>
      <c r="AA29" s="28">
        <f t="shared" si="10"/>
        <v>0.0042</v>
      </c>
      <c r="AB29" s="3">
        <v>0.01</v>
      </c>
      <c r="AC29" s="3">
        <v>0.29</v>
      </c>
      <c r="AD29" s="28">
        <f t="shared" si="11"/>
        <v>0.0029</v>
      </c>
      <c r="AE29" s="26"/>
      <c r="AF29" s="3"/>
      <c r="AG29" s="27"/>
      <c r="AH29" s="26"/>
      <c r="AI29" s="3"/>
      <c r="AJ29" s="27"/>
      <c r="AK29" s="1">
        <v>0.1</v>
      </c>
      <c r="AL29" s="28">
        <v>0.11</v>
      </c>
      <c r="AM29" s="28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0.0269558298785449</v>
      </c>
      <c r="AR29" s="30">
        <f t="shared" si="15"/>
        <v>108.812583333333</v>
      </c>
      <c r="AS29" s="1">
        <f t="shared" si="16"/>
        <v>0.12</v>
      </c>
      <c r="AT29" s="2">
        <f t="shared" si="20"/>
        <v>12.3060666666667</v>
      </c>
      <c r="AU29" s="1">
        <f t="shared" si="17"/>
        <v>29020.650311534</v>
      </c>
    </row>
    <row r="30" s="1" customFormat="1" spans="1:47">
      <c r="A30" s="13"/>
      <c r="B30" s="13"/>
      <c r="C30" s="16">
        <v>3</v>
      </c>
      <c r="D30" s="21">
        <v>19.1368064516129</v>
      </c>
      <c r="E30" s="20">
        <f t="shared" si="18"/>
        <v>20.2270714285714</v>
      </c>
      <c r="F30" s="16" t="s">
        <v>73</v>
      </c>
      <c r="G30" s="13">
        <v>4</v>
      </c>
      <c r="H30" s="18">
        <f t="shared" si="0"/>
        <v>19.1368064516129</v>
      </c>
      <c r="I30" s="18">
        <f t="shared" si="1"/>
        <v>292.286806451613</v>
      </c>
      <c r="J30" s="18">
        <f t="shared" si="2"/>
        <v>0.17979996177865</v>
      </c>
      <c r="K30" s="18">
        <f t="shared" si="3"/>
        <v>108.812583333333</v>
      </c>
      <c r="L30" s="18">
        <f t="shared" si="4"/>
        <v>1.08812583333333</v>
      </c>
      <c r="M30" s="13" t="s">
        <v>73</v>
      </c>
      <c r="N30" s="13"/>
      <c r="O30" s="18">
        <f t="shared" si="19"/>
        <v>3.24143166515177</v>
      </c>
      <c r="P30" s="18">
        <f t="shared" si="5"/>
        <v>0.582809289502394</v>
      </c>
      <c r="Q30" s="25">
        <f t="shared" si="6"/>
        <v>0.0699371147402873</v>
      </c>
      <c r="R30" s="18">
        <f t="shared" si="7"/>
        <v>0.1305751</v>
      </c>
      <c r="S30" s="26">
        <f t="shared" si="8"/>
        <v>0.535608356725649</v>
      </c>
      <c r="T30" s="3">
        <v>0.01</v>
      </c>
      <c r="U30" s="27">
        <f t="shared" si="9"/>
        <v>0.00535608356725649</v>
      </c>
      <c r="V30" s="26"/>
      <c r="W30" s="3"/>
      <c r="X30" s="27"/>
      <c r="Y30" s="29">
        <v>0.02</v>
      </c>
      <c r="Z30" s="3">
        <v>0.21</v>
      </c>
      <c r="AA30" s="28">
        <f t="shared" si="10"/>
        <v>0.0042</v>
      </c>
      <c r="AB30" s="3">
        <v>0.01</v>
      </c>
      <c r="AC30" s="3">
        <v>0.29</v>
      </c>
      <c r="AD30" s="28">
        <f t="shared" si="11"/>
        <v>0.0029</v>
      </c>
      <c r="AE30" s="26"/>
      <c r="AF30" s="3"/>
      <c r="AG30" s="27"/>
      <c r="AH30" s="26"/>
      <c r="AI30" s="3"/>
      <c r="AJ30" s="27"/>
      <c r="AK30" s="28">
        <v>0.1</v>
      </c>
      <c r="AL30" s="28">
        <v>0.11</v>
      </c>
      <c r="AM30" s="28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0.0272560835672565</v>
      </c>
      <c r="AR30" s="30">
        <f t="shared" si="15"/>
        <v>108.812583333333</v>
      </c>
      <c r="AS30" s="1">
        <f t="shared" si="16"/>
        <v>0.12</v>
      </c>
      <c r="AT30" s="2">
        <f t="shared" si="20"/>
        <v>12.3060666666667</v>
      </c>
      <c r="AU30" s="1">
        <f t="shared" si="17"/>
        <v>29343.9034758442</v>
      </c>
    </row>
    <row r="31" s="1" customFormat="1" spans="1:47">
      <c r="A31" s="13"/>
      <c r="B31" s="13"/>
      <c r="C31" s="16">
        <v>4</v>
      </c>
      <c r="D31" s="21">
        <v>19.9224666666667</v>
      </c>
      <c r="E31" s="20">
        <f t="shared" si="18"/>
        <v>19.1368064516129</v>
      </c>
      <c r="F31" s="16" t="s">
        <v>73</v>
      </c>
      <c r="G31" s="13">
        <v>5</v>
      </c>
      <c r="H31" s="18">
        <f t="shared" si="0"/>
        <v>19.9224666666667</v>
      </c>
      <c r="I31" s="18">
        <f t="shared" si="1"/>
        <v>293.072466666667</v>
      </c>
      <c r="J31" s="18">
        <f t="shared" si="2"/>
        <v>0.196595429549123</v>
      </c>
      <c r="K31" s="18">
        <f t="shared" si="3"/>
        <v>108.812583333333</v>
      </c>
      <c r="L31" s="18">
        <f t="shared" si="4"/>
        <v>1.08812583333333</v>
      </c>
      <c r="M31" s="13" t="s">
        <v>75</v>
      </c>
      <c r="N31" s="18">
        <f>(O30-P30)*C22/100</f>
        <v>2.52569125686691</v>
      </c>
      <c r="O31" s="18">
        <f t="shared" si="19"/>
        <v>1.2210569521158</v>
      </c>
      <c r="P31" s="18">
        <f t="shared" si="5"/>
        <v>0.240054216005149</v>
      </c>
      <c r="Q31" s="25">
        <f t="shared" si="6"/>
        <v>0.0288065059206179</v>
      </c>
      <c r="R31" s="18">
        <f t="shared" si="7"/>
        <v>0.1305751</v>
      </c>
      <c r="S31" s="26">
        <f t="shared" si="8"/>
        <v>0.22061255109602</v>
      </c>
      <c r="T31" s="3">
        <v>0.01</v>
      </c>
      <c r="U31" s="27">
        <f t="shared" si="9"/>
        <v>0.0022061255109602</v>
      </c>
      <c r="V31" s="26"/>
      <c r="W31" s="3"/>
      <c r="X31" s="27"/>
      <c r="Y31" s="29">
        <v>0.04</v>
      </c>
      <c r="Z31" s="3">
        <v>0.21</v>
      </c>
      <c r="AA31" s="28">
        <f t="shared" si="10"/>
        <v>0.0084</v>
      </c>
      <c r="AB31" s="3">
        <v>0.015</v>
      </c>
      <c r="AC31" s="3">
        <v>0.29</v>
      </c>
      <c r="AD31" s="28">
        <f t="shared" si="11"/>
        <v>0.00435</v>
      </c>
      <c r="AE31" s="26"/>
      <c r="AF31" s="3"/>
      <c r="AG31" s="27"/>
      <c r="AH31" s="26"/>
      <c r="AI31" s="3"/>
      <c r="AJ31" s="27"/>
      <c r="AK31" s="1">
        <v>0.1</v>
      </c>
      <c r="AL31" s="28">
        <v>0.11</v>
      </c>
      <c r="AM31" s="28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0.0316561255109602</v>
      </c>
      <c r="AR31" s="30">
        <f t="shared" si="15"/>
        <v>108.812583333333</v>
      </c>
      <c r="AS31" s="1">
        <f t="shared" si="16"/>
        <v>0.12</v>
      </c>
      <c r="AT31" s="2">
        <f t="shared" si="20"/>
        <v>12.3060666666667</v>
      </c>
      <c r="AU31" s="1">
        <f t="shared" si="17"/>
        <v>34080.98926321</v>
      </c>
    </row>
    <row r="32" s="1" customFormat="1" spans="1:47">
      <c r="A32" s="13"/>
      <c r="B32" s="13"/>
      <c r="C32" s="16">
        <v>5</v>
      </c>
      <c r="D32" s="21">
        <v>20.7173870967742</v>
      </c>
      <c r="E32" s="20">
        <f t="shared" si="18"/>
        <v>19.9224666666667</v>
      </c>
      <c r="F32" s="16" t="s">
        <v>75</v>
      </c>
      <c r="G32" s="13">
        <v>6</v>
      </c>
      <c r="H32" s="18">
        <f t="shared" si="0"/>
        <v>20.7173870967742</v>
      </c>
      <c r="I32" s="18">
        <f t="shared" si="1"/>
        <v>293.867387096774</v>
      </c>
      <c r="J32" s="18">
        <f t="shared" si="2"/>
        <v>0.215081623897411</v>
      </c>
      <c r="K32" s="18">
        <f t="shared" si="3"/>
        <v>108.812583333333</v>
      </c>
      <c r="L32" s="18">
        <f t="shared" si="4"/>
        <v>1.08812583333333</v>
      </c>
      <c r="M32" s="13" t="s">
        <v>73</v>
      </c>
      <c r="N32" s="13"/>
      <c r="O32" s="18">
        <f t="shared" si="19"/>
        <v>2.06912856944399</v>
      </c>
      <c r="P32" s="18">
        <f t="shared" si="5"/>
        <v>0.445031532768539</v>
      </c>
      <c r="Q32" s="25">
        <f t="shared" si="6"/>
        <v>0.0534037839322247</v>
      </c>
      <c r="R32" s="18">
        <f t="shared" si="7"/>
        <v>0.1305751</v>
      </c>
      <c r="S32" s="26">
        <f t="shared" si="8"/>
        <v>0.408989033377916</v>
      </c>
      <c r="T32" s="3">
        <v>0.01</v>
      </c>
      <c r="U32" s="27">
        <f t="shared" si="9"/>
        <v>0.00408989033377916</v>
      </c>
      <c r="V32" s="26"/>
      <c r="W32" s="3"/>
      <c r="X32" s="27"/>
      <c r="Y32" s="29">
        <v>0.04</v>
      </c>
      <c r="Z32" s="3">
        <v>0.21</v>
      </c>
      <c r="AA32" s="28">
        <f t="shared" si="10"/>
        <v>0.0084</v>
      </c>
      <c r="AB32" s="3">
        <v>0.015</v>
      </c>
      <c r="AC32" s="3">
        <v>0.29</v>
      </c>
      <c r="AD32" s="28">
        <f t="shared" si="11"/>
        <v>0.00435</v>
      </c>
      <c r="AE32" s="26"/>
      <c r="AF32" s="3"/>
      <c r="AG32" s="27"/>
      <c r="AH32" s="26"/>
      <c r="AI32" s="3"/>
      <c r="AJ32" s="27"/>
      <c r="AK32" s="28">
        <v>0.1</v>
      </c>
      <c r="AL32" s="28">
        <v>0.11</v>
      </c>
      <c r="AM32" s="28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0.0335398903337792</v>
      </c>
      <c r="AR32" s="30">
        <f t="shared" si="15"/>
        <v>108.812583333333</v>
      </c>
      <c r="AS32" s="1">
        <f t="shared" si="16"/>
        <v>0.12</v>
      </c>
      <c r="AT32" s="2">
        <f t="shared" si="20"/>
        <v>12.3060666666667</v>
      </c>
      <c r="AU32" s="1">
        <f t="shared" si="17"/>
        <v>36109.0507415068</v>
      </c>
    </row>
    <row r="33" s="1" customFormat="1" spans="1:47">
      <c r="A33" s="13"/>
      <c r="B33" s="13"/>
      <c r="C33" s="16">
        <v>6</v>
      </c>
      <c r="D33" s="21">
        <v>23.4053</v>
      </c>
      <c r="E33" s="20">
        <f t="shared" si="18"/>
        <v>20.7173870967742</v>
      </c>
      <c r="F33" s="16" t="s">
        <v>73</v>
      </c>
      <c r="G33" s="13">
        <v>7</v>
      </c>
      <c r="H33" s="18">
        <f t="shared" si="0"/>
        <v>23.4053</v>
      </c>
      <c r="I33" s="18">
        <f t="shared" si="1"/>
        <v>296.5553</v>
      </c>
      <c r="J33" s="18">
        <f t="shared" si="2"/>
        <v>0.290420660143684</v>
      </c>
      <c r="K33" s="18">
        <f t="shared" si="3"/>
        <v>108.812583333333</v>
      </c>
      <c r="L33" s="18">
        <f t="shared" si="4"/>
        <v>1.08812583333333</v>
      </c>
      <c r="M33" s="13" t="s">
        <v>73</v>
      </c>
      <c r="N33" s="13"/>
      <c r="O33" s="18">
        <f t="shared" si="19"/>
        <v>2.71222287000878</v>
      </c>
      <c r="P33" s="18">
        <f t="shared" si="5"/>
        <v>0.787685556364747</v>
      </c>
      <c r="Q33" s="25">
        <f t="shared" si="6"/>
        <v>0.0945222667637697</v>
      </c>
      <c r="R33" s="18">
        <f t="shared" si="7"/>
        <v>0.1305751</v>
      </c>
      <c r="S33" s="26">
        <f t="shared" si="8"/>
        <v>0.723891973000746</v>
      </c>
      <c r="T33" s="3">
        <v>0.01</v>
      </c>
      <c r="U33" s="27">
        <f t="shared" si="9"/>
        <v>0.00723891973000746</v>
      </c>
      <c r="V33" s="26"/>
      <c r="W33" s="3"/>
      <c r="X33" s="27"/>
      <c r="Y33" s="29">
        <v>0.04</v>
      </c>
      <c r="Z33" s="3">
        <v>0.21</v>
      </c>
      <c r="AA33" s="28">
        <f t="shared" si="10"/>
        <v>0.0084</v>
      </c>
      <c r="AB33" s="3">
        <v>0.015</v>
      </c>
      <c r="AC33" s="3">
        <v>0.29</v>
      </c>
      <c r="AD33" s="28">
        <f t="shared" si="11"/>
        <v>0.00435</v>
      </c>
      <c r="AE33" s="26"/>
      <c r="AF33" s="3"/>
      <c r="AG33" s="27"/>
      <c r="AH33" s="26"/>
      <c r="AI33" s="3"/>
      <c r="AJ33" s="27"/>
      <c r="AK33" s="1">
        <v>0.1</v>
      </c>
      <c r="AL33" s="28">
        <v>0.11</v>
      </c>
      <c r="AM33" s="28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0.0366889197300075</v>
      </c>
      <c r="AR33" s="30">
        <f t="shared" si="15"/>
        <v>108.812583333333</v>
      </c>
      <c r="AS33" s="1">
        <f t="shared" si="16"/>
        <v>0.12</v>
      </c>
      <c r="AT33" s="2">
        <f t="shared" si="20"/>
        <v>12.3060666666667</v>
      </c>
      <c r="AU33" s="1">
        <f t="shared" si="17"/>
        <v>39499.2962409199</v>
      </c>
    </row>
    <row r="34" s="1" customFormat="1" spans="1:47">
      <c r="A34" s="13"/>
      <c r="B34" s="13"/>
      <c r="C34" s="16">
        <v>7</v>
      </c>
      <c r="D34" s="21">
        <v>25.7160967741936</v>
      </c>
      <c r="E34" s="20">
        <f t="shared" si="18"/>
        <v>23.4053</v>
      </c>
      <c r="F34" s="16" t="s">
        <v>73</v>
      </c>
      <c r="G34" s="13">
        <v>8</v>
      </c>
      <c r="H34" s="18">
        <f t="shared" si="0"/>
        <v>25.7160967741936</v>
      </c>
      <c r="I34" s="18">
        <f t="shared" si="1"/>
        <v>298.866096774194</v>
      </c>
      <c r="J34" s="18">
        <f t="shared" si="2"/>
        <v>0.374349910670696</v>
      </c>
      <c r="K34" s="18">
        <f t="shared" si="3"/>
        <v>108.812583333333</v>
      </c>
      <c r="L34" s="18">
        <f t="shared" si="4"/>
        <v>1.08812583333333</v>
      </c>
      <c r="M34" s="13" t="s">
        <v>73</v>
      </c>
      <c r="N34" s="13"/>
      <c r="O34" s="18">
        <f t="shared" si="19"/>
        <v>3.01266314697737</v>
      </c>
      <c r="P34" s="18">
        <f t="shared" si="5"/>
        <v>1.12779017995188</v>
      </c>
      <c r="Q34" s="25">
        <f t="shared" si="6"/>
        <v>0.135334821594225</v>
      </c>
      <c r="R34" s="18">
        <f t="shared" si="7"/>
        <v>0.1305751</v>
      </c>
      <c r="S34" s="26">
        <f t="shared" si="8"/>
        <v>1.0364519850586</v>
      </c>
      <c r="T34" s="3">
        <v>0.01</v>
      </c>
      <c r="U34" s="27">
        <f t="shared" si="9"/>
        <v>0.010364519850586</v>
      </c>
      <c r="V34" s="26"/>
      <c r="W34" s="3"/>
      <c r="X34" s="27"/>
      <c r="Y34" s="29">
        <v>0.04</v>
      </c>
      <c r="Z34" s="3">
        <v>0.21</v>
      </c>
      <c r="AA34" s="28">
        <f t="shared" si="10"/>
        <v>0.0084</v>
      </c>
      <c r="AB34" s="3">
        <v>0.015</v>
      </c>
      <c r="AC34" s="3">
        <v>0.29</v>
      </c>
      <c r="AD34" s="28">
        <f t="shared" si="11"/>
        <v>0.00435</v>
      </c>
      <c r="AE34" s="26"/>
      <c r="AF34" s="3"/>
      <c r="AG34" s="27"/>
      <c r="AH34" s="26"/>
      <c r="AI34" s="3"/>
      <c r="AJ34" s="27"/>
      <c r="AK34" s="28">
        <v>0.1</v>
      </c>
      <c r="AL34" s="28">
        <v>0.11</v>
      </c>
      <c r="AM34" s="28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0.039814519850586</v>
      </c>
      <c r="AR34" s="30">
        <f t="shared" si="15"/>
        <v>108.812583333333</v>
      </c>
      <c r="AS34" s="1">
        <f t="shared" si="16"/>
        <v>0.12</v>
      </c>
      <c r="AT34" s="2">
        <f t="shared" si="20"/>
        <v>12.3060666666667</v>
      </c>
      <c r="AU34" s="1">
        <f t="shared" si="17"/>
        <v>42864.3177788098</v>
      </c>
    </row>
    <row r="35" s="1" customFormat="1" spans="1:47">
      <c r="A35" s="13"/>
      <c r="B35" s="13"/>
      <c r="C35" s="16">
        <v>8</v>
      </c>
      <c r="D35" s="21">
        <v>26.2391935483871</v>
      </c>
      <c r="E35" s="20">
        <f t="shared" si="18"/>
        <v>25.7160967741936</v>
      </c>
      <c r="F35" s="16" t="s">
        <v>73</v>
      </c>
      <c r="G35" s="13">
        <v>9</v>
      </c>
      <c r="H35" s="18">
        <f t="shared" si="0"/>
        <v>26.2391935483871</v>
      </c>
      <c r="I35" s="18">
        <f t="shared" si="1"/>
        <v>299.389193548387</v>
      </c>
      <c r="J35" s="18">
        <f t="shared" si="2"/>
        <v>0.396277050893876</v>
      </c>
      <c r="K35" s="18">
        <f t="shared" si="3"/>
        <v>108.812583333333</v>
      </c>
      <c r="L35" s="18">
        <f t="shared" si="4"/>
        <v>1.08812583333333</v>
      </c>
      <c r="M35" s="13" t="s">
        <v>73</v>
      </c>
      <c r="N35" s="13"/>
      <c r="O35" s="18">
        <f t="shared" si="19"/>
        <v>2.97299880035882</v>
      </c>
      <c r="P35" s="18">
        <f t="shared" si="5"/>
        <v>1.17813119691723</v>
      </c>
      <c r="Q35" s="25">
        <f t="shared" si="6"/>
        <v>0.141375743630067</v>
      </c>
      <c r="R35" s="18">
        <f t="shared" si="7"/>
        <v>0.1305751</v>
      </c>
      <c r="S35" s="26">
        <f t="shared" si="8"/>
        <v>1.08271595143383</v>
      </c>
      <c r="T35" s="3">
        <v>0.01</v>
      </c>
      <c r="U35" s="27">
        <f t="shared" si="9"/>
        <v>0.0108271595143383</v>
      </c>
      <c r="V35" s="26"/>
      <c r="W35" s="3"/>
      <c r="X35" s="27"/>
      <c r="Y35" s="29">
        <v>0.04</v>
      </c>
      <c r="Z35" s="3">
        <v>0.21</v>
      </c>
      <c r="AA35" s="28">
        <f t="shared" si="10"/>
        <v>0.0084</v>
      </c>
      <c r="AB35" s="3">
        <v>0.015</v>
      </c>
      <c r="AC35" s="3">
        <v>0.29</v>
      </c>
      <c r="AD35" s="28">
        <f t="shared" si="11"/>
        <v>0.00435</v>
      </c>
      <c r="AE35" s="26"/>
      <c r="AF35" s="3"/>
      <c r="AG35" s="27"/>
      <c r="AH35" s="26"/>
      <c r="AI35" s="3"/>
      <c r="AJ35" s="27"/>
      <c r="AK35" s="1">
        <v>0.1</v>
      </c>
      <c r="AL35" s="28">
        <v>0.11</v>
      </c>
      <c r="AM35" s="28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0.0402771595143383</v>
      </c>
      <c r="AR35" s="30">
        <f t="shared" si="15"/>
        <v>108.812583333333</v>
      </c>
      <c r="AS35" s="1">
        <f t="shared" si="16"/>
        <v>0.12</v>
      </c>
      <c r="AT35" s="2">
        <f t="shared" si="20"/>
        <v>12.3060666666667</v>
      </c>
      <c r="AU35" s="1">
        <f t="shared" si="17"/>
        <v>43362.3957071279</v>
      </c>
    </row>
    <row r="36" s="1" customFormat="1" spans="1:47">
      <c r="A36" s="13"/>
      <c r="B36" s="13"/>
      <c r="C36" s="16">
        <v>9</v>
      </c>
      <c r="D36" s="21">
        <v>26.0734333333333</v>
      </c>
      <c r="E36" s="20">
        <f t="shared" si="18"/>
        <v>26.2391935483871</v>
      </c>
      <c r="F36" s="16" t="s">
        <v>73</v>
      </c>
      <c r="G36" s="13">
        <v>10</v>
      </c>
      <c r="H36" s="18">
        <f t="shared" si="0"/>
        <v>26.0734333333333</v>
      </c>
      <c r="I36" s="18">
        <f t="shared" si="1"/>
        <v>299.223433333333</v>
      </c>
      <c r="J36" s="18">
        <f t="shared" si="2"/>
        <v>0.38920155373021</v>
      </c>
      <c r="K36" s="18">
        <f t="shared" si="3"/>
        <v>108.812583333333</v>
      </c>
      <c r="L36" s="18">
        <f t="shared" si="4"/>
        <v>1.08812583333333</v>
      </c>
      <c r="M36" s="13" t="s">
        <v>73</v>
      </c>
      <c r="N36" s="13"/>
      <c r="O36" s="18">
        <f t="shared" si="19"/>
        <v>2.88299343677493</v>
      </c>
      <c r="P36" s="18">
        <f t="shared" si="5"/>
        <v>1.1220655249868</v>
      </c>
      <c r="Q36" s="25">
        <f t="shared" si="6"/>
        <v>0.134647862998416</v>
      </c>
      <c r="R36" s="18">
        <f t="shared" si="7"/>
        <v>0.1305751</v>
      </c>
      <c r="S36" s="26">
        <f t="shared" si="8"/>
        <v>1.03119096212384</v>
      </c>
      <c r="T36" s="3">
        <v>0.01</v>
      </c>
      <c r="U36" s="27">
        <f t="shared" si="9"/>
        <v>0.0103119096212384</v>
      </c>
      <c r="V36" s="26"/>
      <c r="W36" s="3"/>
      <c r="X36" s="27"/>
      <c r="Y36" s="29">
        <v>0.04</v>
      </c>
      <c r="Z36" s="3">
        <v>0.21</v>
      </c>
      <c r="AA36" s="28">
        <f t="shared" si="10"/>
        <v>0.0084</v>
      </c>
      <c r="AB36" s="3">
        <v>0.015</v>
      </c>
      <c r="AC36" s="3">
        <v>0.29</v>
      </c>
      <c r="AD36" s="28">
        <f t="shared" si="11"/>
        <v>0.00435</v>
      </c>
      <c r="AE36" s="26"/>
      <c r="AF36" s="3"/>
      <c r="AG36" s="27"/>
      <c r="AH36" s="26"/>
      <c r="AI36" s="3"/>
      <c r="AJ36" s="27"/>
      <c r="AK36" s="28">
        <v>0.1</v>
      </c>
      <c r="AL36" s="28">
        <v>0.11</v>
      </c>
      <c r="AM36" s="28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0.0397619096212384</v>
      </c>
      <c r="AR36" s="30">
        <f t="shared" si="15"/>
        <v>108.812583333333</v>
      </c>
      <c r="AS36" s="1">
        <f t="shared" si="16"/>
        <v>0.12</v>
      </c>
      <c r="AT36" s="2">
        <f t="shared" si="20"/>
        <v>12.3060666666667</v>
      </c>
      <c r="AU36" s="1">
        <f t="shared" si="17"/>
        <v>42807.6775983521</v>
      </c>
    </row>
    <row r="37" s="1" customFormat="1" spans="1:47">
      <c r="A37" s="13"/>
      <c r="B37" s="13"/>
      <c r="C37" s="16">
        <v>10</v>
      </c>
      <c r="D37" s="21">
        <v>24.7393548387097</v>
      </c>
      <c r="E37" s="20">
        <f t="shared" si="18"/>
        <v>26.0734333333333</v>
      </c>
      <c r="F37" s="16" t="s">
        <v>73</v>
      </c>
      <c r="G37" s="13">
        <v>11</v>
      </c>
      <c r="H37" s="18">
        <f t="shared" si="0"/>
        <v>24.7393548387097</v>
      </c>
      <c r="I37" s="18">
        <f t="shared" si="1"/>
        <v>297.88935483871</v>
      </c>
      <c r="J37" s="18">
        <f t="shared" si="2"/>
        <v>0.336422613744691</v>
      </c>
      <c r="K37" s="18">
        <f t="shared" si="3"/>
        <v>108.812583333333</v>
      </c>
      <c r="L37" s="18">
        <f t="shared" si="4"/>
        <v>1.08812583333333</v>
      </c>
      <c r="M37" s="13" t="s">
        <v>75</v>
      </c>
      <c r="N37" s="18">
        <f>(O36-P36)*C22/100</f>
        <v>1.67288151619872</v>
      </c>
      <c r="O37" s="18">
        <f t="shared" si="19"/>
        <v>1.17617222892274</v>
      </c>
      <c r="P37" s="18">
        <f t="shared" si="5"/>
        <v>0.395690935468107</v>
      </c>
      <c r="Q37" s="25">
        <f t="shared" si="6"/>
        <v>0.0474829122561729</v>
      </c>
      <c r="R37" s="18">
        <f t="shared" si="7"/>
        <v>0.1305751</v>
      </c>
      <c r="S37" s="26">
        <f t="shared" si="8"/>
        <v>0.363644464037729</v>
      </c>
      <c r="T37" s="3">
        <v>0.01</v>
      </c>
      <c r="U37" s="27">
        <f t="shared" si="9"/>
        <v>0.00363644464037729</v>
      </c>
      <c r="V37" s="26"/>
      <c r="W37" s="3"/>
      <c r="X37" s="27"/>
      <c r="Y37" s="29">
        <v>0.04</v>
      </c>
      <c r="Z37" s="3">
        <v>0.21</v>
      </c>
      <c r="AA37" s="28">
        <f t="shared" si="10"/>
        <v>0.0084</v>
      </c>
      <c r="AB37" s="3">
        <v>0.015</v>
      </c>
      <c r="AC37" s="3">
        <v>0.29</v>
      </c>
      <c r="AD37" s="28">
        <f t="shared" si="11"/>
        <v>0.00435</v>
      </c>
      <c r="AE37" s="26"/>
      <c r="AF37" s="3"/>
      <c r="AG37" s="27"/>
      <c r="AH37" s="26"/>
      <c r="AI37" s="3"/>
      <c r="AJ37" s="27"/>
      <c r="AK37" s="1">
        <v>0.1</v>
      </c>
      <c r="AL37" s="28">
        <v>0.11</v>
      </c>
      <c r="AM37" s="28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0.0330864446403773</v>
      </c>
      <c r="AR37" s="30">
        <f t="shared" si="15"/>
        <v>108.812583333333</v>
      </c>
      <c r="AS37" s="1">
        <f t="shared" si="16"/>
        <v>0.12</v>
      </c>
      <c r="AT37" s="2">
        <f t="shared" si="20"/>
        <v>12.3060666666667</v>
      </c>
      <c r="AU37" s="1">
        <f t="shared" si="17"/>
        <v>35620.871042986</v>
      </c>
    </row>
    <row r="38" s="1" customFormat="1" spans="1:48">
      <c r="A38" s="13"/>
      <c r="B38" s="13"/>
      <c r="C38" s="16">
        <v>11</v>
      </c>
      <c r="D38" s="21">
        <v>22.7005333333333</v>
      </c>
      <c r="E38" s="20">
        <f t="shared" si="18"/>
        <v>24.7393548387097</v>
      </c>
      <c r="F38" s="16" t="s">
        <v>75</v>
      </c>
      <c r="G38" s="13">
        <v>12</v>
      </c>
      <c r="H38" s="18">
        <f t="shared" si="0"/>
        <v>22.7005333333333</v>
      </c>
      <c r="I38" s="18">
        <f t="shared" si="1"/>
        <v>295.850533333333</v>
      </c>
      <c r="J38" s="18">
        <f t="shared" si="2"/>
        <v>0.268571367835619</v>
      </c>
      <c r="K38" s="18">
        <f t="shared" si="3"/>
        <v>108.812583333333</v>
      </c>
      <c r="L38" s="18">
        <f t="shared" si="4"/>
        <v>1.08812583333333</v>
      </c>
      <c r="M38" s="13" t="s">
        <v>73</v>
      </c>
      <c r="N38" s="13"/>
      <c r="O38" s="18">
        <f t="shared" si="19"/>
        <v>1.86860712678797</v>
      </c>
      <c r="P38" s="18">
        <f t="shared" si="5"/>
        <v>0.50185437198883</v>
      </c>
      <c r="Q38" s="25">
        <f t="shared" si="6"/>
        <v>0.0602225246386596</v>
      </c>
      <c r="R38" s="18">
        <f t="shared" si="7"/>
        <v>0.1305751</v>
      </c>
      <c r="S38" s="26">
        <f t="shared" si="8"/>
        <v>0.461209868027362</v>
      </c>
      <c r="T38" s="3">
        <v>0.01</v>
      </c>
      <c r="U38" s="27">
        <f t="shared" si="9"/>
        <v>0.00461209868027362</v>
      </c>
      <c r="V38" s="26"/>
      <c r="W38" s="3"/>
      <c r="X38" s="27"/>
      <c r="Y38" s="29">
        <v>0.04</v>
      </c>
      <c r="Z38" s="3">
        <v>0.21</v>
      </c>
      <c r="AA38" s="28">
        <f t="shared" si="10"/>
        <v>0.0084</v>
      </c>
      <c r="AB38" s="3">
        <v>0.015</v>
      </c>
      <c r="AC38" s="3">
        <v>0.29</v>
      </c>
      <c r="AD38" s="28">
        <f t="shared" si="11"/>
        <v>0.00435</v>
      </c>
      <c r="AE38" s="26"/>
      <c r="AF38" s="3"/>
      <c r="AG38" s="27"/>
      <c r="AH38" s="26"/>
      <c r="AI38" s="3"/>
      <c r="AJ38" s="27"/>
      <c r="AK38" s="28">
        <v>0.1</v>
      </c>
      <c r="AL38" s="28">
        <v>0.11</v>
      </c>
      <c r="AM38" s="28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0.0340620986802736</v>
      </c>
      <c r="AR38" s="30">
        <f t="shared" si="15"/>
        <v>108.812583333333</v>
      </c>
      <c r="AS38" s="1">
        <f t="shared" si="16"/>
        <v>0.12</v>
      </c>
      <c r="AT38" s="2">
        <f t="shared" si="20"/>
        <v>12.3060666666667</v>
      </c>
      <c r="AU38" s="1">
        <f t="shared" si="17"/>
        <v>36671.2603222047</v>
      </c>
      <c r="AV38" s="1">
        <f>SUM(AU27:AU38)</f>
        <v>422085.420893631</v>
      </c>
    </row>
    <row r="39" s="1" customFormat="1" spans="1:46">
      <c r="A39" s="13"/>
      <c r="B39" s="13"/>
      <c r="C39" s="16">
        <v>12</v>
      </c>
      <c r="D39" s="21">
        <v>20.9048709677419</v>
      </c>
      <c r="E39" s="20">
        <f t="shared" si="18"/>
        <v>22.7005333333333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4" t="s">
        <v>43</v>
      </c>
      <c r="T40" s="24"/>
      <c r="U40" s="24"/>
      <c r="V40" s="24" t="s">
        <v>44</v>
      </c>
      <c r="W40" s="24"/>
      <c r="X40" s="24"/>
      <c r="Y40" s="24" t="s">
        <v>45</v>
      </c>
      <c r="Z40" s="24"/>
      <c r="AA40" s="24"/>
      <c r="AB40" s="24" t="s">
        <v>46</v>
      </c>
      <c r="AC40" s="24"/>
      <c r="AD40" s="24"/>
      <c r="AE40" s="24" t="s">
        <v>47</v>
      </c>
      <c r="AF40" s="24"/>
      <c r="AG40" s="24"/>
      <c r="AH40" s="24" t="s">
        <v>48</v>
      </c>
      <c r="AI40" s="24"/>
      <c r="AJ40" s="24"/>
      <c r="AK40" s="32" t="s">
        <v>49</v>
      </c>
      <c r="AL40" s="33"/>
      <c r="AM40" s="34"/>
      <c r="AN40" s="24" t="s">
        <v>50</v>
      </c>
      <c r="AO40" s="24"/>
      <c r="AP40" s="24"/>
      <c r="AT40" s="2"/>
    </row>
    <row r="41" s="1" customFormat="1" spans="1:47">
      <c r="A41" s="15" t="s">
        <v>8</v>
      </c>
      <c r="B41" s="15"/>
      <c r="C41" s="16" t="s">
        <v>51</v>
      </c>
      <c r="D41" s="16" t="s">
        <v>52</v>
      </c>
      <c r="E41" s="16" t="s">
        <v>53</v>
      </c>
      <c r="F41" s="16" t="s">
        <v>54</v>
      </c>
      <c r="G41" s="13" t="s">
        <v>51</v>
      </c>
      <c r="H41" s="13" t="s">
        <v>53</v>
      </c>
      <c r="I41" s="13" t="s">
        <v>55</v>
      </c>
      <c r="J41" s="13" t="s">
        <v>56</v>
      </c>
      <c r="K41" s="23" t="s">
        <v>57</v>
      </c>
      <c r="L41" s="23" t="s">
        <v>58</v>
      </c>
      <c r="M41" s="13" t="s">
        <v>59</v>
      </c>
      <c r="N41" s="23" t="s">
        <v>60</v>
      </c>
      <c r="O41" s="13" t="s">
        <v>61</v>
      </c>
      <c r="P41" s="13" t="s">
        <v>62</v>
      </c>
      <c r="Q41" s="23" t="s">
        <v>63</v>
      </c>
      <c r="R41" s="23" t="s">
        <v>64</v>
      </c>
      <c r="S41" s="4" t="s">
        <v>65</v>
      </c>
      <c r="T41" s="3" t="s">
        <v>66</v>
      </c>
      <c r="U41" s="3"/>
      <c r="V41" s="4" t="s">
        <v>65</v>
      </c>
      <c r="W41" s="3" t="s">
        <v>66</v>
      </c>
      <c r="X41" s="3"/>
      <c r="Y41" s="4" t="s">
        <v>65</v>
      </c>
      <c r="Z41" s="3" t="s">
        <v>66</v>
      </c>
      <c r="AA41" s="3"/>
      <c r="AB41" s="4" t="s">
        <v>65</v>
      </c>
      <c r="AC41" s="3" t="s">
        <v>66</v>
      </c>
      <c r="AD41" s="3"/>
      <c r="AE41" s="4" t="s">
        <v>65</v>
      </c>
      <c r="AF41" s="3" t="s">
        <v>66</v>
      </c>
      <c r="AG41" s="3"/>
      <c r="AH41" s="4" t="s">
        <v>65</v>
      </c>
      <c r="AI41" s="3" t="s">
        <v>66</v>
      </c>
      <c r="AJ41" s="3"/>
      <c r="AK41" s="4" t="s">
        <v>65</v>
      </c>
      <c r="AL41" s="3" t="s">
        <v>66</v>
      </c>
      <c r="AM41" s="3"/>
      <c r="AN41" s="35" t="s">
        <v>65</v>
      </c>
      <c r="AO41" s="35" t="s">
        <v>66</v>
      </c>
      <c r="AP41" s="35"/>
      <c r="AQ41" s="1" t="s">
        <v>67</v>
      </c>
      <c r="AR41" s="1" t="s">
        <v>68</v>
      </c>
      <c r="AS41" s="1" t="s">
        <v>36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17</v>
      </c>
      <c r="E42" s="16"/>
      <c r="F42" s="16"/>
      <c r="G42" s="13">
        <v>1</v>
      </c>
      <c r="H42" s="18">
        <f t="shared" ref="H42:H53" si="21">E43</f>
        <v>17</v>
      </c>
      <c r="I42" s="18">
        <f t="shared" ref="I42:I53" si="22">H42+273.15</f>
        <v>290.15</v>
      </c>
      <c r="J42" s="18">
        <f t="shared" ref="J42:J53" si="23">EXP(($C$16*(I42-$C$14))/($C$17*I42*$C$14))</f>
        <v>0.140683931556412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0.0108454708294458</v>
      </c>
      <c r="Q42" s="25">
        <f t="shared" ref="Q42:Q53" si="27">P42*$B$44</f>
        <v>0.00168104797856411</v>
      </c>
      <c r="R42" s="18">
        <f t="shared" ref="R42:R53" si="28">L42*$B$44</f>
        <v>0.0119491114583333</v>
      </c>
      <c r="S42" s="26">
        <f t="shared" ref="S42:S53" si="29">Q42/R42</f>
        <v>0.140683931556412</v>
      </c>
      <c r="T42" s="3">
        <v>0.01</v>
      </c>
      <c r="U42" s="27">
        <f t="shared" ref="U42:U53" si="30">S42*T42</f>
        <v>0.00140683931556412</v>
      </c>
      <c r="V42" s="26"/>
      <c r="W42" s="3"/>
      <c r="X42" s="27"/>
      <c r="Y42" s="29">
        <v>0.02</v>
      </c>
      <c r="Z42" s="3">
        <v>0.49</v>
      </c>
      <c r="AA42" s="28">
        <f t="shared" ref="AA42:AA53" si="31">Y42*Z42</f>
        <v>0.0098</v>
      </c>
      <c r="AB42" s="3"/>
      <c r="AC42" s="3"/>
      <c r="AD42" s="28"/>
      <c r="AE42" s="26"/>
      <c r="AF42" s="3"/>
      <c r="AG42" s="27"/>
      <c r="AH42" s="26"/>
      <c r="AI42" s="3"/>
      <c r="AJ42" s="27"/>
      <c r="AL42" s="28"/>
      <c r="AM42" s="28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0.0162068393155641</v>
      </c>
      <c r="AR42" s="30">
        <f t="shared" ref="AR42:AR53" si="34">$B$42/12</f>
        <v>7.70910416666667</v>
      </c>
      <c r="AS42" s="1">
        <f t="shared" ref="AS42:AS53" si="35">$B$44</f>
        <v>0.155</v>
      </c>
      <c r="AT42" s="2">
        <f>$E$5/12</f>
        <v>107.519535080599</v>
      </c>
      <c r="AU42" s="1">
        <f t="shared" ref="AU42:AU53" si="36">AT42*10000*AS42*0.67*AR42*AQ42</f>
        <v>13950.7038325307</v>
      </c>
    </row>
    <row r="43" s="1" customFormat="1" spans="1:47">
      <c r="A43" s="13" t="s">
        <v>74</v>
      </c>
      <c r="B43" s="13">
        <v>1</v>
      </c>
      <c r="C43" s="16">
        <v>1</v>
      </c>
      <c r="D43" s="19">
        <v>20.1439677419355</v>
      </c>
      <c r="E43" s="20">
        <f t="shared" ref="E43:E54" si="37">D42</f>
        <v>17</v>
      </c>
      <c r="F43" s="16" t="s">
        <v>73</v>
      </c>
      <c r="G43" s="13">
        <v>2</v>
      </c>
      <c r="H43" s="18">
        <f t="shared" si="21"/>
        <v>20.1439677419355</v>
      </c>
      <c r="I43" s="18">
        <f t="shared" si="22"/>
        <v>293.293967741935</v>
      </c>
      <c r="J43" s="18">
        <f t="shared" si="23"/>
        <v>0.201590557839955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8">L43+O42-P42-N43</f>
        <v>0.143336612503887</v>
      </c>
      <c r="P43" s="18">
        <f t="shared" si="26"/>
        <v>0.0288953076735481</v>
      </c>
      <c r="Q43" s="25">
        <f t="shared" si="27"/>
        <v>0.00447877268939996</v>
      </c>
      <c r="R43" s="18">
        <f t="shared" si="28"/>
        <v>0.0119491114583333</v>
      </c>
      <c r="S43" s="26">
        <f t="shared" si="29"/>
        <v>0.374820563438335</v>
      </c>
      <c r="T43" s="3">
        <v>0.01</v>
      </c>
      <c r="U43" s="27">
        <f t="shared" si="30"/>
        <v>0.00374820563438335</v>
      </c>
      <c r="V43" s="26"/>
      <c r="W43" s="3"/>
      <c r="X43" s="27"/>
      <c r="Y43" s="29">
        <v>0.02</v>
      </c>
      <c r="Z43" s="3">
        <v>0.49</v>
      </c>
      <c r="AA43" s="28">
        <f t="shared" si="31"/>
        <v>0.0098</v>
      </c>
      <c r="AB43" s="3"/>
      <c r="AC43" s="3"/>
      <c r="AD43" s="28"/>
      <c r="AE43" s="26"/>
      <c r="AF43" s="3"/>
      <c r="AG43" s="27"/>
      <c r="AH43" s="26"/>
      <c r="AI43" s="3"/>
      <c r="AJ43" s="27"/>
      <c r="AK43" s="28"/>
      <c r="AL43" s="28"/>
      <c r="AM43" s="28"/>
      <c r="AN43" s="3">
        <v>0.01</v>
      </c>
      <c r="AO43" s="3">
        <v>0.5</v>
      </c>
      <c r="AP43" s="3">
        <f t="shared" si="32"/>
        <v>0.005</v>
      </c>
      <c r="AQ43" s="1">
        <f t="shared" si="33"/>
        <v>0.0185482056343833</v>
      </c>
      <c r="AR43" s="30">
        <f t="shared" si="34"/>
        <v>7.70910416666667</v>
      </c>
      <c r="AS43" s="1">
        <f t="shared" si="35"/>
        <v>0.155</v>
      </c>
      <c r="AT43" s="2">
        <f t="shared" ref="AT43:AT53" si="39">$E$5/12</f>
        <v>107.519535080599</v>
      </c>
      <c r="AU43" s="1">
        <f t="shared" si="36"/>
        <v>15966.131235821</v>
      </c>
    </row>
    <row r="44" s="1" customFormat="1" spans="1:47">
      <c r="A44" s="13" t="s">
        <v>36</v>
      </c>
      <c r="B44" s="13">
        <f>I5</f>
        <v>0.155</v>
      </c>
      <c r="C44" s="16">
        <v>2</v>
      </c>
      <c r="D44" s="21">
        <v>20.2270714285714</v>
      </c>
      <c r="E44" s="20">
        <f t="shared" si="37"/>
        <v>20.1439677419355</v>
      </c>
      <c r="F44" s="16" t="s">
        <v>73</v>
      </c>
      <c r="G44" s="13">
        <v>3</v>
      </c>
      <c r="H44" s="18">
        <f t="shared" si="21"/>
        <v>20.2270714285714</v>
      </c>
      <c r="I44" s="18">
        <f t="shared" si="22"/>
        <v>293.377071428571</v>
      </c>
      <c r="J44" s="18">
        <f t="shared" si="23"/>
        <v>0.203495231460852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8"/>
        <v>0.191532346497006</v>
      </c>
      <c r="P44" s="18">
        <f t="shared" si="26"/>
        <v>0.0389759191826483</v>
      </c>
      <c r="Q44" s="25">
        <f t="shared" si="27"/>
        <v>0.00604126747331049</v>
      </c>
      <c r="R44" s="18">
        <f t="shared" si="28"/>
        <v>0.0119491114583333</v>
      </c>
      <c r="S44" s="26">
        <f t="shared" si="29"/>
        <v>0.50558298785449</v>
      </c>
      <c r="T44" s="3">
        <v>0.01</v>
      </c>
      <c r="U44" s="27">
        <f t="shared" si="30"/>
        <v>0.0050558298785449</v>
      </c>
      <c r="V44" s="26"/>
      <c r="W44" s="3"/>
      <c r="X44" s="27"/>
      <c r="Y44" s="29">
        <v>0.02</v>
      </c>
      <c r="Z44" s="3">
        <v>0.49</v>
      </c>
      <c r="AA44" s="28">
        <f t="shared" si="31"/>
        <v>0.0098</v>
      </c>
      <c r="AB44" s="3"/>
      <c r="AC44" s="3"/>
      <c r="AD44" s="28"/>
      <c r="AE44" s="26"/>
      <c r="AF44" s="3"/>
      <c r="AG44" s="27"/>
      <c r="AH44" s="26"/>
      <c r="AI44" s="3"/>
      <c r="AJ44" s="27"/>
      <c r="AL44" s="28"/>
      <c r="AM44" s="28"/>
      <c r="AN44" s="3">
        <v>0.01</v>
      </c>
      <c r="AO44" s="3">
        <v>0.5</v>
      </c>
      <c r="AP44" s="3">
        <f t="shared" si="32"/>
        <v>0.005</v>
      </c>
      <c r="AQ44" s="1">
        <f t="shared" si="33"/>
        <v>0.0198558298785449</v>
      </c>
      <c r="AR44" s="30">
        <f t="shared" si="34"/>
        <v>7.70910416666667</v>
      </c>
      <c r="AS44" s="1">
        <f t="shared" si="35"/>
        <v>0.155</v>
      </c>
      <c r="AT44" s="2">
        <f t="shared" si="39"/>
        <v>107.519535080599</v>
      </c>
      <c r="AU44" s="1">
        <f t="shared" si="36"/>
        <v>17091.7226111249</v>
      </c>
    </row>
    <row r="45" s="1" customFormat="1" spans="1:47">
      <c r="A45" s="13"/>
      <c r="B45" s="13"/>
      <c r="C45" s="16">
        <v>3</v>
      </c>
      <c r="D45" s="21">
        <v>19.1368064516129</v>
      </c>
      <c r="E45" s="20">
        <f t="shared" si="37"/>
        <v>20.2270714285714</v>
      </c>
      <c r="F45" s="16" t="s">
        <v>73</v>
      </c>
      <c r="G45" s="13">
        <v>4</v>
      </c>
      <c r="H45" s="18">
        <f t="shared" si="21"/>
        <v>19.1368064516129</v>
      </c>
      <c r="I45" s="18">
        <f t="shared" si="22"/>
        <v>292.286806451613</v>
      </c>
      <c r="J45" s="18">
        <f t="shared" si="23"/>
        <v>0.17979996177865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8"/>
        <v>0.229647468981024</v>
      </c>
      <c r="P45" s="18">
        <f t="shared" si="26"/>
        <v>0.0412906061453519</v>
      </c>
      <c r="Q45" s="25">
        <f t="shared" si="27"/>
        <v>0.00640004395252954</v>
      </c>
      <c r="R45" s="18">
        <f t="shared" si="28"/>
        <v>0.0119491114583333</v>
      </c>
      <c r="S45" s="26">
        <f t="shared" si="29"/>
        <v>0.535608356725649</v>
      </c>
      <c r="T45" s="3">
        <v>0.01</v>
      </c>
      <c r="U45" s="27">
        <f t="shared" si="30"/>
        <v>0.00535608356725649</v>
      </c>
      <c r="V45" s="26"/>
      <c r="W45" s="3"/>
      <c r="X45" s="27"/>
      <c r="Y45" s="29">
        <v>0.02</v>
      </c>
      <c r="Z45" s="3">
        <v>0.49</v>
      </c>
      <c r="AA45" s="28">
        <f t="shared" si="31"/>
        <v>0.0098</v>
      </c>
      <c r="AB45" s="3"/>
      <c r="AC45" s="3"/>
      <c r="AD45" s="28"/>
      <c r="AE45" s="26"/>
      <c r="AF45" s="3"/>
      <c r="AG45" s="27"/>
      <c r="AH45" s="26"/>
      <c r="AI45" s="3"/>
      <c r="AJ45" s="27"/>
      <c r="AK45" s="28"/>
      <c r="AL45" s="28"/>
      <c r="AM45" s="28"/>
      <c r="AN45" s="3">
        <v>0.01</v>
      </c>
      <c r="AO45" s="3">
        <v>0.5</v>
      </c>
      <c r="AP45" s="3">
        <f t="shared" si="32"/>
        <v>0.005</v>
      </c>
      <c r="AQ45" s="1">
        <f t="shared" si="33"/>
        <v>0.0201560835672565</v>
      </c>
      <c r="AR45" s="30">
        <f t="shared" si="34"/>
        <v>7.70910416666667</v>
      </c>
      <c r="AS45" s="1">
        <f t="shared" si="35"/>
        <v>0.155</v>
      </c>
      <c r="AT45" s="2">
        <f t="shared" si="39"/>
        <v>107.519535080599</v>
      </c>
      <c r="AU45" s="1">
        <f t="shared" si="36"/>
        <v>17350.1783287562</v>
      </c>
    </row>
    <row r="46" s="1" customFormat="1" spans="1:47">
      <c r="A46" s="13"/>
      <c r="B46" s="13"/>
      <c r="C46" s="16">
        <v>4</v>
      </c>
      <c r="D46" s="21">
        <v>19.9224666666667</v>
      </c>
      <c r="E46" s="20">
        <f t="shared" si="37"/>
        <v>19.1368064516129</v>
      </c>
      <c r="F46" s="16" t="s">
        <v>73</v>
      </c>
      <c r="G46" s="13">
        <v>5</v>
      </c>
      <c r="H46" s="18">
        <f t="shared" si="21"/>
        <v>19.9224666666667</v>
      </c>
      <c r="I46" s="18">
        <f t="shared" si="22"/>
        <v>293.072466666667</v>
      </c>
      <c r="J46" s="18">
        <f t="shared" si="23"/>
        <v>0.196595429549123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0.178939019693889</v>
      </c>
      <c r="O46" s="18">
        <f t="shared" si="38"/>
        <v>0.0865088848084503</v>
      </c>
      <c r="P46" s="18">
        <f t="shared" si="26"/>
        <v>0.0170072513687329</v>
      </c>
      <c r="Q46" s="25">
        <f t="shared" si="27"/>
        <v>0.0026361239621536</v>
      </c>
      <c r="R46" s="18">
        <f t="shared" si="28"/>
        <v>0.0119491114583333</v>
      </c>
      <c r="S46" s="26">
        <f t="shared" si="29"/>
        <v>0.22061255109602</v>
      </c>
      <c r="T46" s="3">
        <v>0.01</v>
      </c>
      <c r="U46" s="27">
        <f t="shared" si="30"/>
        <v>0.0022061255109602</v>
      </c>
      <c r="V46" s="26"/>
      <c r="W46" s="3"/>
      <c r="X46" s="27"/>
      <c r="Y46" s="29">
        <v>0.04</v>
      </c>
      <c r="Z46" s="3">
        <v>0.49</v>
      </c>
      <c r="AA46" s="28">
        <f t="shared" si="31"/>
        <v>0.0196</v>
      </c>
      <c r="AB46" s="3"/>
      <c r="AC46" s="3"/>
      <c r="AD46" s="28"/>
      <c r="AE46" s="26"/>
      <c r="AF46" s="3"/>
      <c r="AG46" s="27"/>
      <c r="AH46" s="26"/>
      <c r="AI46" s="3"/>
      <c r="AJ46" s="27"/>
      <c r="AL46" s="28"/>
      <c r="AM46" s="28"/>
      <c r="AN46" s="3">
        <v>0.015</v>
      </c>
      <c r="AO46" s="3">
        <v>0.5</v>
      </c>
      <c r="AP46" s="3">
        <f t="shared" si="32"/>
        <v>0.0075</v>
      </c>
      <c r="AQ46" s="1">
        <f t="shared" si="33"/>
        <v>0.0293061255109602</v>
      </c>
      <c r="AR46" s="30">
        <f t="shared" si="34"/>
        <v>7.70910416666667</v>
      </c>
      <c r="AS46" s="1">
        <f t="shared" si="35"/>
        <v>0.155</v>
      </c>
      <c r="AT46" s="2">
        <f t="shared" si="39"/>
        <v>107.519535080599</v>
      </c>
      <c r="AU46" s="1">
        <f t="shared" si="36"/>
        <v>25226.4534448584</v>
      </c>
    </row>
    <row r="47" s="1" customFormat="1" spans="1:47">
      <c r="A47" s="13"/>
      <c r="B47" s="13"/>
      <c r="C47" s="16">
        <v>5</v>
      </c>
      <c r="D47" s="21">
        <v>20.7173870967742</v>
      </c>
      <c r="E47" s="20">
        <f t="shared" si="37"/>
        <v>19.9224666666667</v>
      </c>
      <c r="F47" s="16" t="s">
        <v>75</v>
      </c>
      <c r="G47" s="13">
        <v>6</v>
      </c>
      <c r="H47" s="18">
        <f t="shared" si="21"/>
        <v>20.7173870967742</v>
      </c>
      <c r="I47" s="18">
        <f t="shared" si="22"/>
        <v>293.867387096774</v>
      </c>
      <c r="J47" s="18">
        <f t="shared" si="23"/>
        <v>0.215081623897411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8"/>
        <v>0.146592675106384</v>
      </c>
      <c r="P47" s="18">
        <f t="shared" si="26"/>
        <v>0.0315293906133467</v>
      </c>
      <c r="Q47" s="25">
        <f t="shared" si="27"/>
        <v>0.00488705554506873</v>
      </c>
      <c r="R47" s="18">
        <f t="shared" si="28"/>
        <v>0.0119491114583333</v>
      </c>
      <c r="S47" s="26">
        <f t="shared" si="29"/>
        <v>0.408989033377916</v>
      </c>
      <c r="T47" s="3">
        <v>0.01</v>
      </c>
      <c r="U47" s="27">
        <f t="shared" si="30"/>
        <v>0.00408989033377916</v>
      </c>
      <c r="V47" s="26"/>
      <c r="W47" s="3"/>
      <c r="X47" s="27"/>
      <c r="Y47" s="29">
        <v>0.04</v>
      </c>
      <c r="Z47" s="3">
        <v>0.49</v>
      </c>
      <c r="AA47" s="28">
        <f t="shared" si="31"/>
        <v>0.0196</v>
      </c>
      <c r="AB47" s="3"/>
      <c r="AC47" s="3"/>
      <c r="AD47" s="28"/>
      <c r="AE47" s="26"/>
      <c r="AF47" s="3"/>
      <c r="AG47" s="27"/>
      <c r="AH47" s="26"/>
      <c r="AI47" s="3"/>
      <c r="AJ47" s="27"/>
      <c r="AK47" s="28"/>
      <c r="AL47" s="28"/>
      <c r="AM47" s="28"/>
      <c r="AN47" s="3">
        <v>0.015</v>
      </c>
      <c r="AO47" s="3">
        <v>0.5</v>
      </c>
      <c r="AP47" s="3">
        <f t="shared" si="32"/>
        <v>0.0075</v>
      </c>
      <c r="AQ47" s="1">
        <f t="shared" si="33"/>
        <v>0.0311898903337792</v>
      </c>
      <c r="AR47" s="30">
        <f t="shared" si="34"/>
        <v>7.70910416666667</v>
      </c>
      <c r="AS47" s="1">
        <f t="shared" si="35"/>
        <v>0.155</v>
      </c>
      <c r="AT47" s="2">
        <f t="shared" si="39"/>
        <v>107.519535080599</v>
      </c>
      <c r="AU47" s="1">
        <f t="shared" si="36"/>
        <v>26847.9815307233</v>
      </c>
    </row>
    <row r="48" s="1" customFormat="1" spans="1:47">
      <c r="A48" s="13"/>
      <c r="B48" s="13"/>
      <c r="C48" s="16">
        <v>6</v>
      </c>
      <c r="D48" s="21">
        <v>23.4053</v>
      </c>
      <c r="E48" s="20">
        <f t="shared" si="37"/>
        <v>20.7173870967742</v>
      </c>
      <c r="F48" s="16" t="s">
        <v>73</v>
      </c>
      <c r="G48" s="13">
        <v>7</v>
      </c>
      <c r="H48" s="18">
        <f t="shared" si="21"/>
        <v>23.4053</v>
      </c>
      <c r="I48" s="18">
        <f t="shared" si="22"/>
        <v>296.5553</v>
      </c>
      <c r="J48" s="18">
        <f t="shared" si="23"/>
        <v>0.290420660143684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8"/>
        <v>0.192154326159704</v>
      </c>
      <c r="P48" s="18">
        <f t="shared" si="26"/>
        <v>0.055805586252766</v>
      </c>
      <c r="Q48" s="25">
        <f t="shared" si="27"/>
        <v>0.00864986586917873</v>
      </c>
      <c r="R48" s="18">
        <f t="shared" si="28"/>
        <v>0.0119491114583333</v>
      </c>
      <c r="S48" s="26">
        <f t="shared" si="29"/>
        <v>0.723891973000746</v>
      </c>
      <c r="T48" s="3">
        <v>0.01</v>
      </c>
      <c r="U48" s="27">
        <f t="shared" si="30"/>
        <v>0.00723891973000746</v>
      </c>
      <c r="V48" s="26"/>
      <c r="W48" s="3"/>
      <c r="X48" s="27"/>
      <c r="Y48" s="29">
        <v>0.04</v>
      </c>
      <c r="Z48" s="3">
        <v>0.49</v>
      </c>
      <c r="AA48" s="28">
        <f t="shared" si="31"/>
        <v>0.0196</v>
      </c>
      <c r="AB48" s="3"/>
      <c r="AC48" s="3"/>
      <c r="AD48" s="28"/>
      <c r="AE48" s="26"/>
      <c r="AF48" s="3"/>
      <c r="AG48" s="27"/>
      <c r="AH48" s="26"/>
      <c r="AI48" s="3"/>
      <c r="AJ48" s="27"/>
      <c r="AL48" s="28"/>
      <c r="AM48" s="28"/>
      <c r="AN48" s="3">
        <v>0.015</v>
      </c>
      <c r="AO48" s="3">
        <v>0.5</v>
      </c>
      <c r="AP48" s="3">
        <f t="shared" si="32"/>
        <v>0.0075</v>
      </c>
      <c r="AQ48" s="1">
        <f t="shared" si="33"/>
        <v>0.0343389197300075</v>
      </c>
      <c r="AR48" s="30">
        <f t="shared" si="34"/>
        <v>7.70910416666667</v>
      </c>
      <c r="AS48" s="1">
        <f t="shared" si="35"/>
        <v>0.155</v>
      </c>
      <c r="AT48" s="2">
        <f t="shared" si="39"/>
        <v>107.519535080599</v>
      </c>
      <c r="AU48" s="1">
        <f t="shared" si="36"/>
        <v>29558.6381622434</v>
      </c>
    </row>
    <row r="49" s="1" customFormat="1" spans="1:47">
      <c r="A49" s="13"/>
      <c r="B49" s="13"/>
      <c r="C49" s="16">
        <v>7</v>
      </c>
      <c r="D49" s="21">
        <v>25.7160967741936</v>
      </c>
      <c r="E49" s="20">
        <f t="shared" si="37"/>
        <v>23.4053</v>
      </c>
      <c r="F49" s="16" t="s">
        <v>73</v>
      </c>
      <c r="G49" s="13">
        <v>8</v>
      </c>
      <c r="H49" s="18">
        <f t="shared" si="21"/>
        <v>25.7160967741936</v>
      </c>
      <c r="I49" s="18">
        <f t="shared" si="22"/>
        <v>298.866096774194</v>
      </c>
      <c r="J49" s="18">
        <f t="shared" si="23"/>
        <v>0.374349910670696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8"/>
        <v>0.213439781573605</v>
      </c>
      <c r="P49" s="18">
        <f t="shared" si="26"/>
        <v>0.0799011631656518</v>
      </c>
      <c r="Q49" s="25">
        <f t="shared" si="27"/>
        <v>0.012384680290676</v>
      </c>
      <c r="R49" s="18">
        <f t="shared" si="28"/>
        <v>0.0119491114583333</v>
      </c>
      <c r="S49" s="26">
        <f t="shared" si="29"/>
        <v>1.0364519850586</v>
      </c>
      <c r="T49" s="3">
        <v>0.01</v>
      </c>
      <c r="U49" s="27">
        <f t="shared" si="30"/>
        <v>0.010364519850586</v>
      </c>
      <c r="V49" s="26"/>
      <c r="W49" s="3"/>
      <c r="X49" s="27"/>
      <c r="Y49" s="29">
        <v>0.04</v>
      </c>
      <c r="Z49" s="3">
        <v>0.49</v>
      </c>
      <c r="AA49" s="28">
        <f t="shared" si="31"/>
        <v>0.0196</v>
      </c>
      <c r="AB49" s="3"/>
      <c r="AC49" s="3"/>
      <c r="AD49" s="28"/>
      <c r="AE49" s="26"/>
      <c r="AF49" s="3"/>
      <c r="AG49" s="27"/>
      <c r="AH49" s="26"/>
      <c r="AI49" s="3"/>
      <c r="AJ49" s="27"/>
      <c r="AK49" s="28"/>
      <c r="AL49" s="28"/>
      <c r="AM49" s="28"/>
      <c r="AN49" s="3">
        <v>0.015</v>
      </c>
      <c r="AO49" s="3">
        <v>0.5</v>
      </c>
      <c r="AP49" s="3">
        <f t="shared" si="32"/>
        <v>0.0075</v>
      </c>
      <c r="AQ49" s="1">
        <f t="shared" si="33"/>
        <v>0.037464519850586</v>
      </c>
      <c r="AR49" s="30">
        <f t="shared" si="34"/>
        <v>7.70910416666667</v>
      </c>
      <c r="AS49" s="1">
        <f t="shared" si="35"/>
        <v>0.155</v>
      </c>
      <c r="AT49" s="2">
        <f t="shared" si="39"/>
        <v>107.519535080599</v>
      </c>
      <c r="AU49" s="1">
        <f t="shared" si="36"/>
        <v>32249.1270806618</v>
      </c>
    </row>
    <row r="50" s="1" customFormat="1" spans="1:47">
      <c r="A50" s="13"/>
      <c r="B50" s="13"/>
      <c r="C50" s="16">
        <v>8</v>
      </c>
      <c r="D50" s="21">
        <v>26.2391935483871</v>
      </c>
      <c r="E50" s="20">
        <f t="shared" si="37"/>
        <v>25.7160967741936</v>
      </c>
      <c r="F50" s="16" t="s">
        <v>73</v>
      </c>
      <c r="G50" s="13">
        <v>9</v>
      </c>
      <c r="H50" s="18">
        <f t="shared" si="21"/>
        <v>26.2391935483871</v>
      </c>
      <c r="I50" s="18">
        <f t="shared" si="22"/>
        <v>299.389193548387</v>
      </c>
      <c r="J50" s="18">
        <f t="shared" si="23"/>
        <v>0.396277050893876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8"/>
        <v>0.21062966007462</v>
      </c>
      <c r="P50" s="18">
        <f t="shared" si="26"/>
        <v>0.0834677005251498</v>
      </c>
      <c r="Q50" s="25">
        <f t="shared" si="27"/>
        <v>0.0129374935813982</v>
      </c>
      <c r="R50" s="18">
        <f t="shared" si="28"/>
        <v>0.0119491114583333</v>
      </c>
      <c r="S50" s="26">
        <f t="shared" si="29"/>
        <v>1.08271595143383</v>
      </c>
      <c r="T50" s="3">
        <v>0.01</v>
      </c>
      <c r="U50" s="27">
        <f t="shared" si="30"/>
        <v>0.0108271595143383</v>
      </c>
      <c r="V50" s="26"/>
      <c r="W50" s="3"/>
      <c r="X50" s="27"/>
      <c r="Y50" s="29">
        <v>0.04</v>
      </c>
      <c r="Z50" s="3">
        <v>0.49</v>
      </c>
      <c r="AA50" s="28">
        <f t="shared" si="31"/>
        <v>0.0196</v>
      </c>
      <c r="AB50" s="3"/>
      <c r="AC50" s="3"/>
      <c r="AD50" s="28"/>
      <c r="AE50" s="26"/>
      <c r="AF50" s="3"/>
      <c r="AG50" s="27"/>
      <c r="AH50" s="26"/>
      <c r="AI50" s="3"/>
      <c r="AJ50" s="27"/>
      <c r="AL50" s="28"/>
      <c r="AM50" s="28"/>
      <c r="AN50" s="3">
        <v>0.015</v>
      </c>
      <c r="AO50" s="3">
        <v>0.5</v>
      </c>
      <c r="AP50" s="3">
        <f t="shared" si="32"/>
        <v>0.0075</v>
      </c>
      <c r="AQ50" s="1">
        <f t="shared" si="33"/>
        <v>0.0379271595143383</v>
      </c>
      <c r="AR50" s="30">
        <f t="shared" si="34"/>
        <v>7.70910416666667</v>
      </c>
      <c r="AS50" s="1">
        <f t="shared" si="35"/>
        <v>0.155</v>
      </c>
      <c r="AT50" s="2">
        <f t="shared" si="39"/>
        <v>107.519535080599</v>
      </c>
      <c r="AU50" s="1">
        <f t="shared" si="36"/>
        <v>32647.3632082942</v>
      </c>
    </row>
    <row r="51" s="1" customFormat="1" spans="1:47">
      <c r="A51" s="13"/>
      <c r="B51" s="13"/>
      <c r="C51" s="16">
        <v>9</v>
      </c>
      <c r="D51" s="21">
        <v>26.0734333333333</v>
      </c>
      <c r="E51" s="20">
        <f t="shared" si="37"/>
        <v>26.2391935483871</v>
      </c>
      <c r="F51" s="16" t="s">
        <v>73</v>
      </c>
      <c r="G51" s="13">
        <v>10</v>
      </c>
      <c r="H51" s="18">
        <f t="shared" si="21"/>
        <v>26.0734333333333</v>
      </c>
      <c r="I51" s="18">
        <f t="shared" si="22"/>
        <v>299.223433333333</v>
      </c>
      <c r="J51" s="18">
        <f t="shared" si="23"/>
        <v>0.38920155373021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8"/>
        <v>0.204253001216136</v>
      </c>
      <c r="P51" s="18">
        <f t="shared" si="26"/>
        <v>0.0794955854273788</v>
      </c>
      <c r="Q51" s="25">
        <f t="shared" si="27"/>
        <v>0.0123218157412437</v>
      </c>
      <c r="R51" s="18">
        <f t="shared" si="28"/>
        <v>0.0119491114583333</v>
      </c>
      <c r="S51" s="26">
        <f t="shared" si="29"/>
        <v>1.03119096212384</v>
      </c>
      <c r="T51" s="3">
        <v>0.01</v>
      </c>
      <c r="U51" s="27">
        <f t="shared" si="30"/>
        <v>0.0103119096212384</v>
      </c>
      <c r="V51" s="26"/>
      <c r="W51" s="3"/>
      <c r="X51" s="27"/>
      <c r="Y51" s="29">
        <v>0.04</v>
      </c>
      <c r="Z51" s="3">
        <v>0.49</v>
      </c>
      <c r="AA51" s="28">
        <f t="shared" si="31"/>
        <v>0.0196</v>
      </c>
      <c r="AB51" s="3"/>
      <c r="AC51" s="3"/>
      <c r="AD51" s="28"/>
      <c r="AE51" s="26"/>
      <c r="AF51" s="3"/>
      <c r="AG51" s="27"/>
      <c r="AH51" s="26"/>
      <c r="AI51" s="3"/>
      <c r="AJ51" s="27"/>
      <c r="AK51" s="28"/>
      <c r="AL51" s="28"/>
      <c r="AM51" s="28"/>
      <c r="AN51" s="3">
        <v>0.015</v>
      </c>
      <c r="AO51" s="3">
        <v>0.5</v>
      </c>
      <c r="AP51" s="3">
        <f t="shared" si="32"/>
        <v>0.0075</v>
      </c>
      <c r="AQ51" s="1">
        <f t="shared" si="33"/>
        <v>0.0374119096212384</v>
      </c>
      <c r="AR51" s="30">
        <f t="shared" si="34"/>
        <v>7.70910416666667</v>
      </c>
      <c r="AS51" s="1">
        <f t="shared" si="35"/>
        <v>0.155</v>
      </c>
      <c r="AT51" s="2">
        <f t="shared" si="39"/>
        <v>107.519535080599</v>
      </c>
      <c r="AU51" s="1">
        <f t="shared" si="36"/>
        <v>32203.8406609041</v>
      </c>
    </row>
    <row r="52" s="1" customFormat="1" spans="1:47">
      <c r="A52" s="13"/>
      <c r="B52" s="13"/>
      <c r="C52" s="16">
        <v>10</v>
      </c>
      <c r="D52" s="21">
        <v>24.7393548387097</v>
      </c>
      <c r="E52" s="20">
        <f t="shared" si="37"/>
        <v>26.0734333333333</v>
      </c>
      <c r="F52" s="16" t="s">
        <v>73</v>
      </c>
      <c r="G52" s="13">
        <v>11</v>
      </c>
      <c r="H52" s="18">
        <f t="shared" si="21"/>
        <v>24.7393548387097</v>
      </c>
      <c r="I52" s="18">
        <f t="shared" si="22"/>
        <v>297.88935483871</v>
      </c>
      <c r="J52" s="18">
        <f t="shared" si="23"/>
        <v>0.336422613744691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0.11851954499932</v>
      </c>
      <c r="O52" s="18">
        <f t="shared" si="38"/>
        <v>0.0833289124561046</v>
      </c>
      <c r="P52" s="18">
        <f t="shared" si="26"/>
        <v>0.0280337305289852</v>
      </c>
      <c r="Q52" s="25">
        <f t="shared" si="27"/>
        <v>0.00434522823199271</v>
      </c>
      <c r="R52" s="18">
        <f t="shared" si="28"/>
        <v>0.0119491114583333</v>
      </c>
      <c r="S52" s="26">
        <f t="shared" si="29"/>
        <v>0.363644464037729</v>
      </c>
      <c r="T52" s="3">
        <v>0.01</v>
      </c>
      <c r="U52" s="27">
        <f t="shared" si="30"/>
        <v>0.00363644464037729</v>
      </c>
      <c r="V52" s="26"/>
      <c r="W52" s="3"/>
      <c r="X52" s="27"/>
      <c r="Y52" s="29">
        <v>0.04</v>
      </c>
      <c r="Z52" s="3">
        <v>0.49</v>
      </c>
      <c r="AA52" s="28">
        <f t="shared" si="31"/>
        <v>0.0196</v>
      </c>
      <c r="AB52" s="3"/>
      <c r="AC52" s="3"/>
      <c r="AD52" s="28"/>
      <c r="AE52" s="26"/>
      <c r="AF52" s="3"/>
      <c r="AG52" s="27"/>
      <c r="AH52" s="26"/>
      <c r="AI52" s="3"/>
      <c r="AJ52" s="27"/>
      <c r="AL52" s="28"/>
      <c r="AM52" s="28"/>
      <c r="AN52" s="3">
        <v>0.015</v>
      </c>
      <c r="AO52" s="3">
        <v>0.5</v>
      </c>
      <c r="AP52" s="3">
        <f t="shared" si="32"/>
        <v>0.0075</v>
      </c>
      <c r="AQ52" s="1">
        <f t="shared" si="33"/>
        <v>0.0307364446403773</v>
      </c>
      <c r="AR52" s="30">
        <f t="shared" si="34"/>
        <v>7.70910416666667</v>
      </c>
      <c r="AS52" s="1">
        <f t="shared" si="35"/>
        <v>0.155</v>
      </c>
      <c r="AT52" s="2">
        <f t="shared" si="39"/>
        <v>107.519535080599</v>
      </c>
      <c r="AU52" s="1">
        <f t="shared" si="36"/>
        <v>26457.6594913908</v>
      </c>
    </row>
    <row r="53" s="1" customFormat="1" spans="1:48">
      <c r="A53" s="13"/>
      <c r="B53" s="13"/>
      <c r="C53" s="16">
        <v>11</v>
      </c>
      <c r="D53" s="21">
        <v>22.7005333333333</v>
      </c>
      <c r="E53" s="20">
        <f t="shared" si="37"/>
        <v>24.7393548387097</v>
      </c>
      <c r="F53" s="16" t="s">
        <v>75</v>
      </c>
      <c r="G53" s="13">
        <v>12</v>
      </c>
      <c r="H53" s="18">
        <f t="shared" si="21"/>
        <v>22.7005333333333</v>
      </c>
      <c r="I53" s="18">
        <f t="shared" si="22"/>
        <v>295.850533333333</v>
      </c>
      <c r="J53" s="18">
        <f t="shared" si="23"/>
        <v>0.268571367835619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8"/>
        <v>0.132386223593786</v>
      </c>
      <c r="P53" s="18">
        <f t="shared" si="26"/>
        <v>0.0355551491531752</v>
      </c>
      <c r="Q53" s="25">
        <f t="shared" si="27"/>
        <v>0.00551104811874216</v>
      </c>
      <c r="R53" s="18">
        <f t="shared" si="28"/>
        <v>0.0119491114583333</v>
      </c>
      <c r="S53" s="26">
        <f t="shared" si="29"/>
        <v>0.461209868027362</v>
      </c>
      <c r="T53" s="3">
        <v>0.01</v>
      </c>
      <c r="U53" s="27">
        <f t="shared" si="30"/>
        <v>0.00461209868027362</v>
      </c>
      <c r="V53" s="26"/>
      <c r="W53" s="3"/>
      <c r="X53" s="27"/>
      <c r="Y53" s="29">
        <v>0.04</v>
      </c>
      <c r="Z53" s="3">
        <v>0.49</v>
      </c>
      <c r="AA53" s="28">
        <f t="shared" si="31"/>
        <v>0.0196</v>
      </c>
      <c r="AB53" s="3"/>
      <c r="AC53" s="3"/>
      <c r="AD53" s="28"/>
      <c r="AE53" s="26"/>
      <c r="AF53" s="3"/>
      <c r="AG53" s="27"/>
      <c r="AH53" s="26"/>
      <c r="AI53" s="3"/>
      <c r="AJ53" s="27"/>
      <c r="AK53" s="28"/>
      <c r="AL53" s="28"/>
      <c r="AM53" s="28"/>
      <c r="AN53" s="3">
        <v>0.015</v>
      </c>
      <c r="AO53" s="3">
        <v>0.5</v>
      </c>
      <c r="AP53" s="3">
        <f t="shared" si="32"/>
        <v>0.0075</v>
      </c>
      <c r="AQ53" s="1">
        <f t="shared" si="33"/>
        <v>0.0317120986802736</v>
      </c>
      <c r="AR53" s="30">
        <f t="shared" si="34"/>
        <v>7.70910416666667</v>
      </c>
      <c r="AS53" s="1">
        <f t="shared" si="35"/>
        <v>0.155</v>
      </c>
      <c r="AT53" s="2">
        <f t="shared" si="39"/>
        <v>107.519535080599</v>
      </c>
      <c r="AU53" s="1">
        <f t="shared" si="36"/>
        <v>27297.4938532046</v>
      </c>
      <c r="AV53" s="1">
        <f>SUM(AU42:AU53)</f>
        <v>296847.293440513</v>
      </c>
    </row>
    <row r="54" s="1" customFormat="1" spans="1:46">
      <c r="A54" s="13"/>
      <c r="B54" s="13"/>
      <c r="C54" s="16">
        <v>12</v>
      </c>
      <c r="D54" s="21">
        <v>20.9048709677419</v>
      </c>
      <c r="E54" s="20">
        <f t="shared" si="37"/>
        <v>22.7005333333333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9">
      <c r="S56" s="24" t="s">
        <v>43</v>
      </c>
      <c r="T56" s="24"/>
      <c r="U56" s="24"/>
      <c r="V56" s="24" t="s">
        <v>44</v>
      </c>
      <c r="W56" s="24" t="s">
        <v>45</v>
      </c>
      <c r="X56" s="24" t="s">
        <v>46</v>
      </c>
      <c r="Y56" s="24" t="s">
        <v>47</v>
      </c>
      <c r="Z56" s="24" t="s">
        <v>48</v>
      </c>
      <c r="AA56" s="24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</row>
    <row r="57" s="1" customFormat="1" spans="1:79">
      <c r="A57" s="15" t="s">
        <v>11</v>
      </c>
      <c r="B57" s="15"/>
      <c r="C57" s="16" t="s">
        <v>51</v>
      </c>
      <c r="D57" s="16" t="s">
        <v>52</v>
      </c>
      <c r="E57" s="16" t="s">
        <v>53</v>
      </c>
      <c r="F57" s="16" t="s">
        <v>54</v>
      </c>
      <c r="G57" s="13" t="s">
        <v>51</v>
      </c>
      <c r="H57" s="13" t="s">
        <v>53</v>
      </c>
      <c r="I57" s="13" t="s">
        <v>55</v>
      </c>
      <c r="J57" s="13" t="s">
        <v>56</v>
      </c>
      <c r="K57" s="23" t="s">
        <v>57</v>
      </c>
      <c r="L57" s="23" t="s">
        <v>58</v>
      </c>
      <c r="M57" s="13" t="s">
        <v>59</v>
      </c>
      <c r="N57" s="23" t="s">
        <v>60</v>
      </c>
      <c r="O57" s="13" t="s">
        <v>61</v>
      </c>
      <c r="P57" s="13" t="s">
        <v>62</v>
      </c>
      <c r="Q57" s="23" t="s">
        <v>63</v>
      </c>
      <c r="R57" s="23" t="s">
        <v>64</v>
      </c>
      <c r="S57" s="4" t="s">
        <v>65</v>
      </c>
      <c r="T57" s="3" t="s">
        <v>66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</row>
    <row r="58" s="1" customFormat="1" spans="1:79">
      <c r="A58" s="13" t="s">
        <v>71</v>
      </c>
      <c r="B58" s="13">
        <f>F7</f>
        <v>122.786</v>
      </c>
      <c r="C58" s="16" t="s">
        <v>72</v>
      </c>
      <c r="D58" s="17">
        <v>17</v>
      </c>
      <c r="E58" s="16"/>
      <c r="F58" s="16"/>
      <c r="G58" s="13">
        <v>1</v>
      </c>
      <c r="H58" s="18">
        <f t="shared" ref="H58:H69" si="40">E59</f>
        <v>17</v>
      </c>
      <c r="I58" s="18">
        <f t="shared" ref="I58:I69" si="41">H58+273.15</f>
        <v>290.15</v>
      </c>
      <c r="J58" s="18">
        <f t="shared" ref="J58:J69" si="42">EXP(($C$16*(I58-$C$14))/($C$17*I58*$C$14))</f>
        <v>0.140683931556412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73</v>
      </c>
      <c r="N58" s="13"/>
      <c r="O58" s="18">
        <f>L58</f>
        <v>2.762685</v>
      </c>
      <c r="P58" s="18">
        <f t="shared" ref="P58:P69" si="45">O58*J58</f>
        <v>0.388665387451926</v>
      </c>
      <c r="Q58" s="25">
        <f t="shared" ref="Q58:Q69" si="46">P58*$B$60</f>
        <v>0.112712962361059</v>
      </c>
      <c r="R58" s="18">
        <f t="shared" ref="R58:R69" si="47">L58*$B$60</f>
        <v>0.80117865</v>
      </c>
      <c r="S58" s="26">
        <f t="shared" ref="S58:S69" si="48">Q58/R58</f>
        <v>0.140683931556412</v>
      </c>
      <c r="T58" s="3">
        <v>0.27</v>
      </c>
      <c r="U58" s="27">
        <f t="shared" ref="U58:U69" si="49">S58*T58</f>
        <v>0.0379846615202312</v>
      </c>
      <c r="V58" s="3">
        <v>220.1</v>
      </c>
      <c r="W58" s="28">
        <v>12.1</v>
      </c>
      <c r="X58" s="28">
        <v>4.5</v>
      </c>
      <c r="Y58" s="28">
        <v>1.5</v>
      </c>
      <c r="Z58" s="28">
        <v>6.8</v>
      </c>
      <c r="AA58" s="3">
        <v>30.2</v>
      </c>
      <c r="AB58" s="2">
        <f t="shared" ref="AB58:AB69" si="50">U58*0.67*AD58+(V58+W58+X58+Y58+Z58+AA58)/1000</f>
        <v>0.282580419733381</v>
      </c>
      <c r="AC58" s="30">
        <f t="shared" ref="AC58:AC69" si="51">$B$58/12</f>
        <v>10.2321666666667</v>
      </c>
      <c r="AD58" s="1">
        <f t="shared" ref="AD58:AD69" si="52">$B$60</f>
        <v>0.29</v>
      </c>
      <c r="AE58" s="31">
        <f>$E$7/12</f>
        <v>298.320532403797</v>
      </c>
      <c r="AF58" s="1">
        <f t="shared" ref="AF58:AF69" si="53">AE58*10000*AC58*AB58</f>
        <v>8625669.56113777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</row>
    <row r="59" s="1" customFormat="1" spans="1:79">
      <c r="A59" s="13" t="s">
        <v>74</v>
      </c>
      <c r="B59" s="13">
        <v>27</v>
      </c>
      <c r="C59" s="16">
        <v>1</v>
      </c>
      <c r="D59" s="19">
        <v>20.1439677419355</v>
      </c>
      <c r="E59" s="20">
        <f t="shared" ref="E59:E70" si="54">D58</f>
        <v>17</v>
      </c>
      <c r="F59" s="16" t="s">
        <v>73</v>
      </c>
      <c r="G59" s="13">
        <v>2</v>
      </c>
      <c r="H59" s="18">
        <f t="shared" si="40"/>
        <v>20.1439677419355</v>
      </c>
      <c r="I59" s="18">
        <f t="shared" si="41"/>
        <v>293.293967741935</v>
      </c>
      <c r="J59" s="18">
        <f t="shared" si="42"/>
        <v>0.201590557839955</v>
      </c>
      <c r="K59" s="18">
        <f t="shared" si="43"/>
        <v>10.2321666666667</v>
      </c>
      <c r="L59" s="18">
        <f t="shared" si="44"/>
        <v>2.762685</v>
      </c>
      <c r="M59" s="13" t="s">
        <v>73</v>
      </c>
      <c r="N59" s="13"/>
      <c r="O59" s="18">
        <f t="shared" ref="O59:O69" si="55">L59+O58-P58-N59</f>
        <v>5.13670461254807</v>
      </c>
      <c r="P59" s="18">
        <f t="shared" si="45"/>
        <v>1.03551114830264</v>
      </c>
      <c r="Q59" s="25">
        <f t="shared" si="46"/>
        <v>0.300298233007764</v>
      </c>
      <c r="R59" s="18">
        <f t="shared" si="47"/>
        <v>0.80117865</v>
      </c>
      <c r="S59" s="26">
        <f t="shared" si="48"/>
        <v>0.374820563438335</v>
      </c>
      <c r="T59" s="3">
        <v>0.27</v>
      </c>
      <c r="U59" s="27">
        <f t="shared" si="49"/>
        <v>0.10120155212835</v>
      </c>
      <c r="V59" s="3">
        <v>220.1</v>
      </c>
      <c r="W59" s="28">
        <v>12.1</v>
      </c>
      <c r="X59" s="28">
        <v>4.5</v>
      </c>
      <c r="Y59" s="28">
        <v>1.5</v>
      </c>
      <c r="Z59" s="28">
        <v>6.8</v>
      </c>
      <c r="AA59" s="3">
        <v>30.2</v>
      </c>
      <c r="AB59" s="2">
        <f t="shared" si="50"/>
        <v>0.294863461578538</v>
      </c>
      <c r="AC59" s="30">
        <f t="shared" si="51"/>
        <v>10.2321666666667</v>
      </c>
      <c r="AD59" s="1">
        <f t="shared" si="52"/>
        <v>0.29</v>
      </c>
      <c r="AE59" s="31">
        <f t="shared" ref="AE59:AE69" si="56">$E$7/12</f>
        <v>298.320532403797</v>
      </c>
      <c r="AF59" s="1">
        <f t="shared" si="53"/>
        <v>9000605.16446769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</row>
    <row r="60" s="1" customFormat="1" spans="1:79">
      <c r="A60" s="13" t="s">
        <v>36</v>
      </c>
      <c r="B60" s="13">
        <f>H7</f>
        <v>0.29</v>
      </c>
      <c r="C60" s="16">
        <v>2</v>
      </c>
      <c r="D60" s="21">
        <v>20.2270714285714</v>
      </c>
      <c r="E60" s="20">
        <f t="shared" si="54"/>
        <v>20.1439677419355</v>
      </c>
      <c r="F60" s="16" t="s">
        <v>73</v>
      </c>
      <c r="G60" s="13">
        <v>3</v>
      </c>
      <c r="H60" s="18">
        <f t="shared" si="40"/>
        <v>20.2270714285714</v>
      </c>
      <c r="I60" s="18">
        <f t="shared" si="41"/>
        <v>293.377071428571</v>
      </c>
      <c r="J60" s="18">
        <f t="shared" si="42"/>
        <v>0.203495231460852</v>
      </c>
      <c r="K60" s="18">
        <f t="shared" si="43"/>
        <v>10.2321666666667</v>
      </c>
      <c r="L60" s="18">
        <f t="shared" si="44"/>
        <v>2.762685</v>
      </c>
      <c r="M60" s="13" t="s">
        <v>73</v>
      </c>
      <c r="N60" s="13"/>
      <c r="O60" s="18">
        <f t="shared" si="55"/>
        <v>6.86387846424544</v>
      </c>
      <c r="P60" s="18">
        <f t="shared" si="45"/>
        <v>1.39676653680078</v>
      </c>
      <c r="Q60" s="25">
        <f t="shared" si="46"/>
        <v>0.405062295672227</v>
      </c>
      <c r="R60" s="18">
        <f t="shared" si="47"/>
        <v>0.80117865</v>
      </c>
      <c r="S60" s="26">
        <f t="shared" si="48"/>
        <v>0.50558298785449</v>
      </c>
      <c r="T60" s="3">
        <v>0.27</v>
      </c>
      <c r="U60" s="27">
        <f t="shared" si="49"/>
        <v>0.136507406720712</v>
      </c>
      <c r="V60" s="3">
        <v>220.1</v>
      </c>
      <c r="W60" s="28">
        <v>12.1</v>
      </c>
      <c r="X60" s="28">
        <v>4.5</v>
      </c>
      <c r="Y60" s="28">
        <v>1.5</v>
      </c>
      <c r="Z60" s="28">
        <v>6.8</v>
      </c>
      <c r="AA60" s="3">
        <v>30.2</v>
      </c>
      <c r="AB60" s="2">
        <f t="shared" si="50"/>
        <v>0.301723389125834</v>
      </c>
      <c r="AC60" s="30">
        <f t="shared" si="51"/>
        <v>10.2321666666667</v>
      </c>
      <c r="AD60" s="1">
        <f t="shared" si="52"/>
        <v>0.29</v>
      </c>
      <c r="AE60" s="31">
        <f t="shared" si="56"/>
        <v>298.320532403797</v>
      </c>
      <c r="AF60" s="1">
        <f t="shared" si="53"/>
        <v>9210002.07983837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</row>
    <row r="61" s="1" customFormat="1" spans="1:79">
      <c r="A61" s="13"/>
      <c r="B61" s="13"/>
      <c r="C61" s="16">
        <v>3</v>
      </c>
      <c r="D61" s="21">
        <v>19.1368064516129</v>
      </c>
      <c r="E61" s="20">
        <f t="shared" si="54"/>
        <v>20.2270714285714</v>
      </c>
      <c r="F61" s="16" t="s">
        <v>73</v>
      </c>
      <c r="G61" s="13">
        <v>4</v>
      </c>
      <c r="H61" s="18">
        <f t="shared" si="40"/>
        <v>19.1368064516129</v>
      </c>
      <c r="I61" s="18">
        <f t="shared" si="41"/>
        <v>292.286806451613</v>
      </c>
      <c r="J61" s="18">
        <f t="shared" si="42"/>
        <v>0.17979996177865</v>
      </c>
      <c r="K61" s="18">
        <f t="shared" si="43"/>
        <v>10.2321666666667</v>
      </c>
      <c r="L61" s="18">
        <f t="shared" si="44"/>
        <v>2.762685</v>
      </c>
      <c r="M61" s="13" t="s">
        <v>73</v>
      </c>
      <c r="N61" s="13"/>
      <c r="O61" s="18">
        <f t="shared" si="55"/>
        <v>8.22979692744465</v>
      </c>
      <c r="P61" s="18">
        <f t="shared" si="45"/>
        <v>1.4797171730006</v>
      </c>
      <c r="Q61" s="25">
        <f t="shared" si="46"/>
        <v>0.429117980170174</v>
      </c>
      <c r="R61" s="18">
        <f t="shared" si="47"/>
        <v>0.80117865</v>
      </c>
      <c r="S61" s="26">
        <f t="shared" si="48"/>
        <v>0.535608356725649</v>
      </c>
      <c r="T61" s="3">
        <v>0.27</v>
      </c>
      <c r="U61" s="27">
        <f t="shared" si="49"/>
        <v>0.144614256315925</v>
      </c>
      <c r="V61" s="3">
        <v>220.1</v>
      </c>
      <c r="W61" s="28">
        <v>12.1</v>
      </c>
      <c r="X61" s="28">
        <v>4.5</v>
      </c>
      <c r="Y61" s="28">
        <v>1.5</v>
      </c>
      <c r="Z61" s="28">
        <v>6.8</v>
      </c>
      <c r="AA61" s="3">
        <v>30.2</v>
      </c>
      <c r="AB61" s="2">
        <f t="shared" si="50"/>
        <v>0.303298550002184</v>
      </c>
      <c r="AC61" s="30">
        <f t="shared" si="51"/>
        <v>10.2321666666667</v>
      </c>
      <c r="AD61" s="1">
        <f t="shared" si="52"/>
        <v>0.29</v>
      </c>
      <c r="AE61" s="31">
        <f t="shared" si="56"/>
        <v>298.320532403797</v>
      </c>
      <c r="AF61" s="1">
        <f t="shared" si="53"/>
        <v>9258083.3207037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</row>
    <row r="62" s="1" customFormat="1" spans="1:79">
      <c r="A62" s="13"/>
      <c r="B62" s="13"/>
      <c r="C62" s="16">
        <v>4</v>
      </c>
      <c r="D62" s="21">
        <v>19.9224666666667</v>
      </c>
      <c r="E62" s="20">
        <f t="shared" si="54"/>
        <v>19.1368064516129</v>
      </c>
      <c r="F62" s="16" t="s">
        <v>73</v>
      </c>
      <c r="G62" s="13">
        <v>5</v>
      </c>
      <c r="H62" s="18">
        <f t="shared" si="40"/>
        <v>19.9224666666667</v>
      </c>
      <c r="I62" s="18">
        <f t="shared" si="41"/>
        <v>293.072466666667</v>
      </c>
      <c r="J62" s="18">
        <f t="shared" si="42"/>
        <v>0.196595429549123</v>
      </c>
      <c r="K62" s="18">
        <f t="shared" si="43"/>
        <v>10.2321666666667</v>
      </c>
      <c r="L62" s="18">
        <f t="shared" si="44"/>
        <v>2.762685</v>
      </c>
      <c r="M62" s="13" t="s">
        <v>75</v>
      </c>
      <c r="N62" s="18">
        <f>(O61-P61)*$C$22/100</f>
        <v>6.41257576672185</v>
      </c>
      <c r="O62" s="18">
        <f t="shared" si="55"/>
        <v>3.1001889877222</v>
      </c>
      <c r="P62" s="18">
        <f t="shared" si="45"/>
        <v>0.609482985724707</v>
      </c>
      <c r="Q62" s="25">
        <f t="shared" si="46"/>
        <v>0.176750065860165</v>
      </c>
      <c r="R62" s="18">
        <f t="shared" si="47"/>
        <v>0.80117865</v>
      </c>
      <c r="S62" s="26">
        <f t="shared" si="48"/>
        <v>0.22061255109602</v>
      </c>
      <c r="T62" s="3">
        <v>0.27</v>
      </c>
      <c r="U62" s="27">
        <f t="shared" si="49"/>
        <v>0.0595653887959253</v>
      </c>
      <c r="V62" s="3">
        <v>220.1</v>
      </c>
      <c r="W62" s="28">
        <v>12.1</v>
      </c>
      <c r="X62" s="28">
        <v>4.5</v>
      </c>
      <c r="Y62" s="28">
        <v>1.5</v>
      </c>
      <c r="Z62" s="28">
        <v>6.8</v>
      </c>
      <c r="AA62" s="3">
        <v>30.2</v>
      </c>
      <c r="AB62" s="2">
        <f t="shared" si="50"/>
        <v>0.286773555043048</v>
      </c>
      <c r="AC62" s="30">
        <f t="shared" si="51"/>
        <v>10.2321666666667</v>
      </c>
      <c r="AD62" s="1">
        <f t="shared" si="52"/>
        <v>0.29</v>
      </c>
      <c r="AE62" s="31">
        <f t="shared" si="56"/>
        <v>298.320532403797</v>
      </c>
      <c r="AF62" s="1">
        <f t="shared" si="53"/>
        <v>8753663.56596109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</row>
    <row r="63" s="1" customFormat="1" spans="1:79">
      <c r="A63" s="13"/>
      <c r="B63" s="13"/>
      <c r="C63" s="16">
        <v>5</v>
      </c>
      <c r="D63" s="21">
        <v>20.7173870967742</v>
      </c>
      <c r="E63" s="20">
        <f t="shared" si="54"/>
        <v>19.9224666666667</v>
      </c>
      <c r="F63" s="16" t="s">
        <v>75</v>
      </c>
      <c r="G63" s="13">
        <v>6</v>
      </c>
      <c r="H63" s="18">
        <f t="shared" si="40"/>
        <v>20.7173870967742</v>
      </c>
      <c r="I63" s="18">
        <f t="shared" si="41"/>
        <v>293.867387096774</v>
      </c>
      <c r="J63" s="18">
        <f t="shared" si="42"/>
        <v>0.215081623897411</v>
      </c>
      <c r="K63" s="18">
        <f t="shared" si="43"/>
        <v>10.2321666666667</v>
      </c>
      <c r="L63" s="18">
        <f t="shared" si="44"/>
        <v>2.762685</v>
      </c>
      <c r="M63" s="13" t="s">
        <v>73</v>
      </c>
      <c r="N63" s="13"/>
      <c r="O63" s="18">
        <f t="shared" si="55"/>
        <v>5.25339100199749</v>
      </c>
      <c r="P63" s="18">
        <f t="shared" si="45"/>
        <v>1.12990786767767</v>
      </c>
      <c r="Q63" s="25">
        <f t="shared" si="46"/>
        <v>0.327673281626524</v>
      </c>
      <c r="R63" s="18">
        <f t="shared" si="47"/>
        <v>0.80117865</v>
      </c>
      <c r="S63" s="26">
        <f t="shared" si="48"/>
        <v>0.408989033377916</v>
      </c>
      <c r="T63" s="3">
        <v>0.27</v>
      </c>
      <c r="U63" s="27">
        <f t="shared" si="49"/>
        <v>0.110427039012037</v>
      </c>
      <c r="V63" s="3">
        <v>220.1</v>
      </c>
      <c r="W63" s="28">
        <v>12.1</v>
      </c>
      <c r="X63" s="28">
        <v>4.5</v>
      </c>
      <c r="Y63" s="28">
        <v>1.5</v>
      </c>
      <c r="Z63" s="28">
        <v>6.8</v>
      </c>
      <c r="AA63" s="3">
        <v>30.2</v>
      </c>
      <c r="AB63" s="2">
        <f t="shared" si="50"/>
        <v>0.296655973680039</v>
      </c>
      <c r="AC63" s="30">
        <f t="shared" si="51"/>
        <v>10.2321666666667</v>
      </c>
      <c r="AD63" s="1">
        <f t="shared" si="52"/>
        <v>0.29</v>
      </c>
      <c r="AE63" s="31">
        <f t="shared" si="56"/>
        <v>298.320532403797</v>
      </c>
      <c r="AF63" s="1">
        <f t="shared" si="53"/>
        <v>9055320.97629383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</row>
    <row r="64" s="1" customFormat="1" spans="1:79">
      <c r="A64" s="13"/>
      <c r="B64" s="13"/>
      <c r="C64" s="16">
        <v>6</v>
      </c>
      <c r="D64" s="21">
        <v>23.4053</v>
      </c>
      <c r="E64" s="20">
        <f t="shared" si="54"/>
        <v>20.7173870967742</v>
      </c>
      <c r="F64" s="16" t="s">
        <v>73</v>
      </c>
      <c r="G64" s="13">
        <v>7</v>
      </c>
      <c r="H64" s="18">
        <f t="shared" si="40"/>
        <v>23.4053</v>
      </c>
      <c r="I64" s="18">
        <f t="shared" si="41"/>
        <v>296.5553</v>
      </c>
      <c r="J64" s="18">
        <f t="shared" si="42"/>
        <v>0.290420660143684</v>
      </c>
      <c r="K64" s="18">
        <f t="shared" si="43"/>
        <v>10.2321666666667</v>
      </c>
      <c r="L64" s="18">
        <f t="shared" si="44"/>
        <v>2.762685</v>
      </c>
      <c r="M64" s="13" t="s">
        <v>73</v>
      </c>
      <c r="N64" s="13"/>
      <c r="O64" s="18">
        <f t="shared" si="55"/>
        <v>6.88616813431983</v>
      </c>
      <c r="P64" s="18">
        <f t="shared" si="45"/>
        <v>1.99988549542956</v>
      </c>
      <c r="Q64" s="25">
        <f t="shared" si="46"/>
        <v>0.579966793674574</v>
      </c>
      <c r="R64" s="18">
        <f t="shared" si="47"/>
        <v>0.80117865</v>
      </c>
      <c r="S64" s="26">
        <f t="shared" si="48"/>
        <v>0.723891973000746</v>
      </c>
      <c r="T64" s="3">
        <v>0.27</v>
      </c>
      <c r="U64" s="27">
        <f t="shared" si="49"/>
        <v>0.195450832710201</v>
      </c>
      <c r="V64" s="3">
        <v>229.1</v>
      </c>
      <c r="W64" s="28">
        <v>15.1</v>
      </c>
      <c r="X64" s="28">
        <v>6</v>
      </c>
      <c r="Y64" s="28">
        <v>3</v>
      </c>
      <c r="Z64" s="28">
        <v>7</v>
      </c>
      <c r="AA64" s="3">
        <v>30.2</v>
      </c>
      <c r="AB64" s="2">
        <f t="shared" si="50"/>
        <v>0.328376096795592</v>
      </c>
      <c r="AC64" s="30">
        <f t="shared" si="51"/>
        <v>10.2321666666667</v>
      </c>
      <c r="AD64" s="1">
        <f t="shared" si="52"/>
        <v>0.29</v>
      </c>
      <c r="AE64" s="31">
        <f t="shared" si="56"/>
        <v>298.320532403797</v>
      </c>
      <c r="AF64" s="1">
        <f t="shared" si="53"/>
        <v>10023566.7616583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</row>
    <row r="65" s="1" customFormat="1" spans="1:79">
      <c r="A65" s="13"/>
      <c r="B65" s="13"/>
      <c r="C65" s="16">
        <v>7</v>
      </c>
      <c r="D65" s="21">
        <v>25.7160967741936</v>
      </c>
      <c r="E65" s="20">
        <f t="shared" si="54"/>
        <v>23.4053</v>
      </c>
      <c r="F65" s="16" t="s">
        <v>73</v>
      </c>
      <c r="G65" s="13">
        <v>8</v>
      </c>
      <c r="H65" s="18">
        <f t="shared" si="40"/>
        <v>25.7160967741936</v>
      </c>
      <c r="I65" s="18">
        <f t="shared" si="41"/>
        <v>298.866096774194</v>
      </c>
      <c r="J65" s="18">
        <f t="shared" si="42"/>
        <v>0.374349910670696</v>
      </c>
      <c r="K65" s="18">
        <f t="shared" si="43"/>
        <v>10.2321666666667</v>
      </c>
      <c r="L65" s="18">
        <f t="shared" si="44"/>
        <v>2.762685</v>
      </c>
      <c r="M65" s="13" t="s">
        <v>73</v>
      </c>
      <c r="N65" s="13"/>
      <c r="O65" s="18">
        <f t="shared" si="55"/>
        <v>7.64896763889026</v>
      </c>
      <c r="P65" s="18">
        <f t="shared" si="45"/>
        <v>2.86339035234161</v>
      </c>
      <c r="Q65" s="25">
        <f t="shared" si="46"/>
        <v>0.830383202179068</v>
      </c>
      <c r="R65" s="18">
        <f t="shared" si="47"/>
        <v>0.80117865</v>
      </c>
      <c r="S65" s="26">
        <f t="shared" si="48"/>
        <v>1.0364519850586</v>
      </c>
      <c r="T65" s="3">
        <v>0.27</v>
      </c>
      <c r="U65" s="27">
        <f t="shared" si="49"/>
        <v>0.279842035965822</v>
      </c>
      <c r="V65" s="3">
        <v>229.1</v>
      </c>
      <c r="W65" s="28">
        <v>15.1</v>
      </c>
      <c r="X65" s="28">
        <v>6</v>
      </c>
      <c r="Y65" s="28">
        <v>3</v>
      </c>
      <c r="Z65" s="28">
        <v>7</v>
      </c>
      <c r="AA65" s="3">
        <v>30.2</v>
      </c>
      <c r="AB65" s="2">
        <f t="shared" si="50"/>
        <v>0.344773307588159</v>
      </c>
      <c r="AC65" s="30">
        <f t="shared" si="51"/>
        <v>10.2321666666667</v>
      </c>
      <c r="AD65" s="1">
        <f t="shared" si="52"/>
        <v>0.29</v>
      </c>
      <c r="AE65" s="31">
        <f t="shared" si="56"/>
        <v>298.320532403797</v>
      </c>
      <c r="AF65" s="1">
        <f t="shared" si="53"/>
        <v>10524085.9489199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</row>
    <row r="66" s="1" customFormat="1" spans="1:79">
      <c r="A66" s="13"/>
      <c r="B66" s="13"/>
      <c r="C66" s="16">
        <v>8</v>
      </c>
      <c r="D66" s="21">
        <v>26.2391935483871</v>
      </c>
      <c r="E66" s="20">
        <f t="shared" si="54"/>
        <v>25.7160967741936</v>
      </c>
      <c r="F66" s="16" t="s">
        <v>73</v>
      </c>
      <c r="G66" s="13">
        <v>9</v>
      </c>
      <c r="H66" s="18">
        <f t="shared" si="40"/>
        <v>26.2391935483871</v>
      </c>
      <c r="I66" s="18">
        <f t="shared" si="41"/>
        <v>299.389193548387</v>
      </c>
      <c r="J66" s="18">
        <f t="shared" si="42"/>
        <v>0.396277050893876</v>
      </c>
      <c r="K66" s="18">
        <f t="shared" si="43"/>
        <v>10.2321666666667</v>
      </c>
      <c r="L66" s="18">
        <f t="shared" si="44"/>
        <v>2.762685</v>
      </c>
      <c r="M66" s="13" t="s">
        <v>73</v>
      </c>
      <c r="N66" s="13"/>
      <c r="O66" s="18">
        <f t="shared" si="55"/>
        <v>7.54826228654865</v>
      </c>
      <c r="P66" s="18">
        <f t="shared" si="45"/>
        <v>2.99120311828696</v>
      </c>
      <c r="Q66" s="25">
        <f t="shared" si="46"/>
        <v>0.867448904303219</v>
      </c>
      <c r="R66" s="18">
        <f t="shared" si="47"/>
        <v>0.80117865</v>
      </c>
      <c r="S66" s="26">
        <f t="shared" si="48"/>
        <v>1.08271595143383</v>
      </c>
      <c r="T66" s="3">
        <v>0.27</v>
      </c>
      <c r="U66" s="27">
        <f t="shared" si="49"/>
        <v>0.292333306887133</v>
      </c>
      <c r="V66" s="3">
        <v>229.1</v>
      </c>
      <c r="W66" s="28">
        <v>15.1</v>
      </c>
      <c r="X66" s="28">
        <v>6</v>
      </c>
      <c r="Y66" s="28">
        <v>3</v>
      </c>
      <c r="Z66" s="28">
        <v>7</v>
      </c>
      <c r="AA66" s="3">
        <v>30.2</v>
      </c>
      <c r="AB66" s="2">
        <f t="shared" si="50"/>
        <v>0.34720036152817</v>
      </c>
      <c r="AC66" s="30">
        <f t="shared" si="51"/>
        <v>10.2321666666667</v>
      </c>
      <c r="AD66" s="1">
        <f t="shared" si="52"/>
        <v>0.29</v>
      </c>
      <c r="AE66" s="31">
        <f t="shared" si="56"/>
        <v>298.320532403797</v>
      </c>
      <c r="AF66" s="1">
        <f t="shared" si="53"/>
        <v>10598170.9308636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</row>
    <row r="67" s="1" customFormat="1" spans="1:79">
      <c r="A67" s="13"/>
      <c r="B67" s="13"/>
      <c r="C67" s="16">
        <v>9</v>
      </c>
      <c r="D67" s="21">
        <v>26.0734333333333</v>
      </c>
      <c r="E67" s="20">
        <f t="shared" si="54"/>
        <v>26.2391935483871</v>
      </c>
      <c r="F67" s="16" t="s">
        <v>73</v>
      </c>
      <c r="G67" s="13">
        <v>10</v>
      </c>
      <c r="H67" s="18">
        <f t="shared" si="40"/>
        <v>26.0734333333333</v>
      </c>
      <c r="I67" s="18">
        <f t="shared" si="41"/>
        <v>299.223433333333</v>
      </c>
      <c r="J67" s="18">
        <f t="shared" si="42"/>
        <v>0.38920155373021</v>
      </c>
      <c r="K67" s="18">
        <f t="shared" si="43"/>
        <v>10.2321666666667</v>
      </c>
      <c r="L67" s="18">
        <f t="shared" si="44"/>
        <v>2.762685</v>
      </c>
      <c r="M67" s="13" t="s">
        <v>73</v>
      </c>
      <c r="N67" s="13"/>
      <c r="O67" s="18">
        <f t="shared" si="55"/>
        <v>7.31974416826168</v>
      </c>
      <c r="P67" s="18">
        <f t="shared" si="45"/>
        <v>2.84885580319509</v>
      </c>
      <c r="Q67" s="25">
        <f t="shared" si="46"/>
        <v>0.826168182926576</v>
      </c>
      <c r="R67" s="18">
        <f t="shared" si="47"/>
        <v>0.80117865</v>
      </c>
      <c r="S67" s="26">
        <f t="shared" si="48"/>
        <v>1.03119096212384</v>
      </c>
      <c r="T67" s="3">
        <v>0.27</v>
      </c>
      <c r="U67" s="27">
        <f t="shared" si="49"/>
        <v>0.278421559773436</v>
      </c>
      <c r="V67" s="3">
        <v>220.1</v>
      </c>
      <c r="W67" s="28">
        <v>12.1</v>
      </c>
      <c r="X67" s="28">
        <v>4.5</v>
      </c>
      <c r="Y67" s="28">
        <v>1.5</v>
      </c>
      <c r="Z67" s="28">
        <v>6.8</v>
      </c>
      <c r="AA67" s="3">
        <v>30.2</v>
      </c>
      <c r="AB67" s="2">
        <f t="shared" si="50"/>
        <v>0.329297309063979</v>
      </c>
      <c r="AC67" s="30">
        <f t="shared" si="51"/>
        <v>10.2321666666667</v>
      </c>
      <c r="AD67" s="1">
        <f t="shared" si="52"/>
        <v>0.29</v>
      </c>
      <c r="AE67" s="31">
        <f t="shared" si="56"/>
        <v>298.320532403797</v>
      </c>
      <c r="AF67" s="1">
        <f t="shared" si="53"/>
        <v>10051686.4474818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</row>
    <row r="68" s="1" customFormat="1" spans="1:79">
      <c r="A68" s="13"/>
      <c r="B68" s="13"/>
      <c r="C68" s="16">
        <v>10</v>
      </c>
      <c r="D68" s="21">
        <v>24.7393548387097</v>
      </c>
      <c r="E68" s="20">
        <f t="shared" si="54"/>
        <v>26.0734333333333</v>
      </c>
      <c r="F68" s="16" t="s">
        <v>73</v>
      </c>
      <c r="G68" s="13">
        <v>11</v>
      </c>
      <c r="H68" s="18">
        <f t="shared" si="40"/>
        <v>24.7393548387097</v>
      </c>
      <c r="I68" s="18">
        <f t="shared" si="41"/>
        <v>297.88935483871</v>
      </c>
      <c r="J68" s="18">
        <f t="shared" si="42"/>
        <v>0.336422613744691</v>
      </c>
      <c r="K68" s="18">
        <f t="shared" si="43"/>
        <v>10.2321666666667</v>
      </c>
      <c r="L68" s="18">
        <f t="shared" si="44"/>
        <v>2.762685</v>
      </c>
      <c r="M68" s="13" t="s">
        <v>75</v>
      </c>
      <c r="N68" s="18">
        <f>(O67-P67)*$C$22/100</f>
        <v>4.24734394681326</v>
      </c>
      <c r="O68" s="18">
        <f t="shared" si="55"/>
        <v>2.98622941825333</v>
      </c>
      <c r="P68" s="18">
        <f t="shared" si="45"/>
        <v>1.00463510613007</v>
      </c>
      <c r="Q68" s="25">
        <f t="shared" si="46"/>
        <v>0.291344180777721</v>
      </c>
      <c r="R68" s="18">
        <f t="shared" si="47"/>
        <v>0.80117865</v>
      </c>
      <c r="S68" s="26">
        <f t="shared" si="48"/>
        <v>0.363644464037729</v>
      </c>
      <c r="T68" s="3">
        <v>0.27</v>
      </c>
      <c r="U68" s="27">
        <f t="shared" si="49"/>
        <v>0.0981840052901868</v>
      </c>
      <c r="V68" s="3">
        <v>220.1</v>
      </c>
      <c r="W68" s="28">
        <v>12.1</v>
      </c>
      <c r="X68" s="28">
        <v>4.5</v>
      </c>
      <c r="Y68" s="28">
        <v>1.5</v>
      </c>
      <c r="Z68" s="28">
        <v>6.8</v>
      </c>
      <c r="AA68" s="3">
        <v>30.2</v>
      </c>
      <c r="AB68" s="2">
        <f t="shared" si="50"/>
        <v>0.294277152227883</v>
      </c>
      <c r="AC68" s="30">
        <f t="shared" si="51"/>
        <v>10.2321666666667</v>
      </c>
      <c r="AD68" s="1">
        <f t="shared" si="52"/>
        <v>0.29</v>
      </c>
      <c r="AE68" s="31">
        <f t="shared" si="56"/>
        <v>298.320532403797</v>
      </c>
      <c r="AF68" s="1">
        <f t="shared" si="53"/>
        <v>8982708.27435716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</row>
    <row r="69" s="1" customFormat="1" spans="1:79">
      <c r="A69" s="13"/>
      <c r="B69" s="13"/>
      <c r="C69" s="16">
        <v>11</v>
      </c>
      <c r="D69" s="21">
        <v>22.7005333333333</v>
      </c>
      <c r="E69" s="20">
        <f t="shared" si="54"/>
        <v>24.7393548387097</v>
      </c>
      <c r="F69" s="16" t="s">
        <v>75</v>
      </c>
      <c r="G69" s="13">
        <v>12</v>
      </c>
      <c r="H69" s="18">
        <f t="shared" si="40"/>
        <v>22.7005333333333</v>
      </c>
      <c r="I69" s="18">
        <f t="shared" si="41"/>
        <v>295.850533333333</v>
      </c>
      <c r="J69" s="18">
        <f t="shared" si="42"/>
        <v>0.268571367835619</v>
      </c>
      <c r="K69" s="18">
        <f t="shared" si="43"/>
        <v>10.2321666666667</v>
      </c>
      <c r="L69" s="18">
        <f t="shared" si="44"/>
        <v>2.762685</v>
      </c>
      <c r="M69" s="13" t="s">
        <v>73</v>
      </c>
      <c r="N69" s="13"/>
      <c r="O69" s="18">
        <f t="shared" si="55"/>
        <v>4.74427931212325</v>
      </c>
      <c r="P69" s="18">
        <f t="shared" si="45"/>
        <v>1.27417758425117</v>
      </c>
      <c r="Q69" s="25">
        <f t="shared" si="46"/>
        <v>0.36951149943284</v>
      </c>
      <c r="R69" s="18">
        <f t="shared" si="47"/>
        <v>0.80117865</v>
      </c>
      <c r="S69" s="26">
        <f t="shared" si="48"/>
        <v>0.461209868027362</v>
      </c>
      <c r="T69" s="3">
        <v>0.27</v>
      </c>
      <c r="U69" s="27">
        <f t="shared" si="49"/>
        <v>0.124526664367388</v>
      </c>
      <c r="V69" s="3">
        <v>220.1</v>
      </c>
      <c r="W69" s="28">
        <v>12.1</v>
      </c>
      <c r="X69" s="28">
        <v>4.5</v>
      </c>
      <c r="Y69" s="28">
        <v>1.5</v>
      </c>
      <c r="Z69" s="28">
        <v>6.8</v>
      </c>
      <c r="AA69" s="3">
        <v>30.2</v>
      </c>
      <c r="AB69" s="2">
        <f t="shared" si="50"/>
        <v>0.299395530886583</v>
      </c>
      <c r="AC69" s="30">
        <f t="shared" si="51"/>
        <v>10.2321666666667</v>
      </c>
      <c r="AD69" s="1">
        <f t="shared" si="52"/>
        <v>0.29</v>
      </c>
      <c r="AE69" s="31">
        <f t="shared" si="56"/>
        <v>298.320532403797</v>
      </c>
      <c r="AF69" s="1">
        <f t="shared" si="53"/>
        <v>9138945.01234623</v>
      </c>
      <c r="AG69" s="1">
        <f>SUM(AF58:AF69)</f>
        <v>113222508.04403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</row>
    <row r="70" s="1" customFormat="1" spans="1:46">
      <c r="A70" s="13"/>
      <c r="B70" s="13"/>
      <c r="C70" s="16">
        <v>12</v>
      </c>
      <c r="D70" s="21">
        <v>20.9048709677419</v>
      </c>
      <c r="E70" s="20">
        <f t="shared" si="54"/>
        <v>22.7005333333333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46">
      <c r="AT71" s="2"/>
    </row>
    <row r="72" s="1" customFormat="1" spans="19:46">
      <c r="S72" s="24" t="s">
        <v>43</v>
      </c>
      <c r="T72" s="24"/>
      <c r="U72" s="24"/>
      <c r="V72" s="24" t="s">
        <v>44</v>
      </c>
      <c r="W72" s="24"/>
      <c r="X72" s="24"/>
      <c r="Y72" s="24" t="s">
        <v>45</v>
      </c>
      <c r="Z72" s="24"/>
      <c r="AA72" s="24"/>
      <c r="AB72" s="24" t="s">
        <v>46</v>
      </c>
      <c r="AC72" s="24"/>
      <c r="AD72" s="24"/>
      <c r="AE72" s="24" t="s">
        <v>47</v>
      </c>
      <c r="AF72" s="24"/>
      <c r="AG72" s="24"/>
      <c r="AH72" s="24" t="s">
        <v>48</v>
      </c>
      <c r="AI72" s="24"/>
      <c r="AJ72" s="24"/>
      <c r="AK72" s="32" t="s">
        <v>78</v>
      </c>
      <c r="AL72" s="33"/>
      <c r="AM72" s="34"/>
      <c r="AN72" s="33" t="s">
        <v>79</v>
      </c>
      <c r="AO72" s="33"/>
      <c r="AP72" s="34"/>
      <c r="AQ72" s="24" t="s">
        <v>50</v>
      </c>
      <c r="AR72" s="24"/>
      <c r="AS72" s="24"/>
      <c r="AT72" s="2"/>
    </row>
    <row r="73" s="1" customFormat="1" spans="1:50">
      <c r="A73" s="15" t="s">
        <v>12</v>
      </c>
      <c r="B73" s="15"/>
      <c r="C73" s="16" t="s">
        <v>51</v>
      </c>
      <c r="D73" s="16" t="s">
        <v>52</v>
      </c>
      <c r="E73" s="16" t="s">
        <v>53</v>
      </c>
      <c r="F73" s="16" t="s">
        <v>54</v>
      </c>
      <c r="G73" s="13" t="s">
        <v>51</v>
      </c>
      <c r="H73" s="13" t="s">
        <v>53</v>
      </c>
      <c r="I73" s="13" t="s">
        <v>55</v>
      </c>
      <c r="J73" s="13" t="s">
        <v>56</v>
      </c>
      <c r="K73" s="23" t="s">
        <v>57</v>
      </c>
      <c r="L73" s="23" t="s">
        <v>58</v>
      </c>
      <c r="M73" s="13" t="s">
        <v>59</v>
      </c>
      <c r="N73" s="23" t="s">
        <v>60</v>
      </c>
      <c r="O73" s="13" t="s">
        <v>61</v>
      </c>
      <c r="P73" s="13" t="s">
        <v>62</v>
      </c>
      <c r="Q73" s="23" t="s">
        <v>63</v>
      </c>
      <c r="R73" s="23" t="s">
        <v>64</v>
      </c>
      <c r="S73" s="4" t="s">
        <v>65</v>
      </c>
      <c r="T73" s="3" t="s">
        <v>66</v>
      </c>
      <c r="U73" s="3"/>
      <c r="V73" s="4" t="s">
        <v>65</v>
      </c>
      <c r="W73" s="3" t="s">
        <v>66</v>
      </c>
      <c r="X73" s="3"/>
      <c r="Y73" s="4" t="s">
        <v>65</v>
      </c>
      <c r="Z73" s="3" t="s">
        <v>66</v>
      </c>
      <c r="AA73" s="3"/>
      <c r="AB73" s="4" t="s">
        <v>65</v>
      </c>
      <c r="AC73" s="3" t="s">
        <v>66</v>
      </c>
      <c r="AD73" s="3"/>
      <c r="AE73" s="4" t="s">
        <v>65</v>
      </c>
      <c r="AF73" s="3" t="s">
        <v>66</v>
      </c>
      <c r="AG73" s="3"/>
      <c r="AH73" s="4" t="s">
        <v>65</v>
      </c>
      <c r="AI73" s="3" t="s">
        <v>66</v>
      </c>
      <c r="AJ73" s="3"/>
      <c r="AK73" s="4" t="s">
        <v>65</v>
      </c>
      <c r="AL73" s="3" t="s">
        <v>66</v>
      </c>
      <c r="AM73" s="3"/>
      <c r="AN73" s="4" t="s">
        <v>65</v>
      </c>
      <c r="AO73" s="3" t="s">
        <v>66</v>
      </c>
      <c r="AP73" s="3"/>
      <c r="AQ73" s="35" t="s">
        <v>65</v>
      </c>
      <c r="AR73" s="35" t="s">
        <v>66</v>
      </c>
      <c r="AS73" s="35"/>
      <c r="AT73" s="2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17</v>
      </c>
      <c r="E74" s="16"/>
      <c r="F74" s="16"/>
      <c r="G74" s="13">
        <v>1</v>
      </c>
      <c r="H74" s="18">
        <f t="shared" ref="H74:H85" si="57">E75</f>
        <v>17</v>
      </c>
      <c r="I74" s="18">
        <f t="shared" ref="I74:I85" si="58">H74+273.15</f>
        <v>290.15</v>
      </c>
      <c r="J74" s="18">
        <f t="shared" ref="J74:J85" si="59">EXP(($C$16*(I74-$C$14))/($C$17*I74*$C$14))</f>
        <v>0.140683931556412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0.0733272788058331</v>
      </c>
      <c r="Q74" s="25">
        <f t="shared" ref="Q74:Q85" si="63">P74*$B$76</f>
        <v>0.0190650924895166</v>
      </c>
      <c r="R74" s="18">
        <f t="shared" ref="R74:R85" si="64">L74*$B$76</f>
        <v>0.1355172</v>
      </c>
      <c r="S74" s="26">
        <f t="shared" ref="S74:S85" si="65">Q74/R74</f>
        <v>0.140683931556412</v>
      </c>
      <c r="T74" s="3">
        <v>0.01</v>
      </c>
      <c r="U74" s="27">
        <f t="shared" ref="U74:U85" si="66">S74*T74</f>
        <v>0.00140683931556412</v>
      </c>
      <c r="V74" s="26"/>
      <c r="W74" s="3"/>
      <c r="X74" s="3"/>
      <c r="Y74" s="29"/>
      <c r="Z74" s="3"/>
      <c r="AA74" s="28"/>
      <c r="AB74" s="3"/>
      <c r="AC74" s="3"/>
      <c r="AD74" s="28"/>
      <c r="AE74" s="26">
        <v>0.001</v>
      </c>
      <c r="AF74" s="3">
        <v>0.49</v>
      </c>
      <c r="AG74" s="27">
        <f t="shared" ref="AG74:AG85" si="67">AF74*AE74</f>
        <v>0.00049</v>
      </c>
      <c r="AH74" s="36"/>
      <c r="AI74" s="3"/>
      <c r="AJ74" s="27"/>
      <c r="AK74" s="37"/>
      <c r="AL74" s="28"/>
      <c r="AM74" s="28"/>
      <c r="AN74" s="37"/>
      <c r="AO74" s="28"/>
      <c r="AP74" s="27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0.00689683931556412</v>
      </c>
      <c r="AU74" s="30">
        <f t="shared" ref="AU74:AU85" si="70">$B$74/12</f>
        <v>52.122</v>
      </c>
      <c r="AV74" s="1">
        <f t="shared" ref="AV74:AV85" si="71">$B$76</f>
        <v>0.26</v>
      </c>
      <c r="AW74" s="2">
        <f>$E$8/12</f>
        <v>0.00916666666666667</v>
      </c>
      <c r="AX74" s="1">
        <f t="shared" ref="AX74:AX85" si="72">AW74*10000*AV74*0.67*AU74*AT74</f>
        <v>5.74024950069781</v>
      </c>
    </row>
    <row r="75" s="1" customFormat="1" spans="1:50">
      <c r="A75" s="13" t="s">
        <v>74</v>
      </c>
      <c r="B75" s="13">
        <v>1</v>
      </c>
      <c r="C75" s="16">
        <v>1</v>
      </c>
      <c r="D75" s="19">
        <v>20.1439677419355</v>
      </c>
      <c r="E75" s="20">
        <f t="shared" ref="E75:E86" si="73">D74</f>
        <v>17</v>
      </c>
      <c r="F75" s="16" t="s">
        <v>73</v>
      </c>
      <c r="G75" s="13">
        <v>2</v>
      </c>
      <c r="H75" s="18">
        <f t="shared" si="57"/>
        <v>20.1439677419355</v>
      </c>
      <c r="I75" s="18">
        <f t="shared" si="58"/>
        <v>293.293967741935</v>
      </c>
      <c r="J75" s="18">
        <f t="shared" si="59"/>
        <v>0.201590557839955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4">L75+O74-P74-N75</f>
        <v>0.969112721194167</v>
      </c>
      <c r="P75" s="18">
        <f t="shared" si="62"/>
        <v>0.195363974075329</v>
      </c>
      <c r="Q75" s="25">
        <f t="shared" si="63"/>
        <v>0.0507946332595855</v>
      </c>
      <c r="R75" s="18">
        <f t="shared" si="64"/>
        <v>0.1355172</v>
      </c>
      <c r="S75" s="26">
        <f t="shared" si="65"/>
        <v>0.374820563438335</v>
      </c>
      <c r="T75" s="3">
        <v>0.01</v>
      </c>
      <c r="U75" s="27">
        <f t="shared" si="66"/>
        <v>0.00374820563438335</v>
      </c>
      <c r="V75" s="26"/>
      <c r="W75" s="3"/>
      <c r="X75" s="3"/>
      <c r="Y75" s="29"/>
      <c r="Z75" s="3"/>
      <c r="AA75" s="28"/>
      <c r="AB75" s="3"/>
      <c r="AC75" s="3"/>
      <c r="AD75" s="28"/>
      <c r="AE75" s="26">
        <v>0.001</v>
      </c>
      <c r="AF75" s="3">
        <v>0.49</v>
      </c>
      <c r="AG75" s="27">
        <f t="shared" si="67"/>
        <v>0.00049</v>
      </c>
      <c r="AH75" s="36"/>
      <c r="AI75" s="3"/>
      <c r="AJ75" s="27"/>
      <c r="AK75" s="37"/>
      <c r="AL75" s="28"/>
      <c r="AM75" s="28"/>
      <c r="AN75" s="37"/>
      <c r="AO75" s="28"/>
      <c r="AP75" s="27"/>
      <c r="AQ75" s="3">
        <v>0.01</v>
      </c>
      <c r="AR75" s="3">
        <v>0.5</v>
      </c>
      <c r="AS75" s="3">
        <f t="shared" si="68"/>
        <v>0.005</v>
      </c>
      <c r="AT75" s="2">
        <f t="shared" si="69"/>
        <v>0.00923820563438335</v>
      </c>
      <c r="AU75" s="30">
        <f t="shared" si="70"/>
        <v>52.122</v>
      </c>
      <c r="AV75" s="1">
        <f t="shared" si="71"/>
        <v>0.26</v>
      </c>
      <c r="AW75" s="2">
        <f t="shared" ref="AW75:AW85" si="75">$E$8/12</f>
        <v>0.00916666666666667</v>
      </c>
      <c r="AX75" s="1">
        <f t="shared" si="72"/>
        <v>7.68897212965955</v>
      </c>
    </row>
    <row r="76" s="1" customFormat="1" spans="1:50">
      <c r="A76" s="13" t="s">
        <v>36</v>
      </c>
      <c r="B76" s="13">
        <f>H8</f>
        <v>0.26</v>
      </c>
      <c r="C76" s="16">
        <v>2</v>
      </c>
      <c r="D76" s="21">
        <v>20.2270714285714</v>
      </c>
      <c r="E76" s="20">
        <f t="shared" si="73"/>
        <v>20.1439677419355</v>
      </c>
      <c r="F76" s="16" t="s">
        <v>73</v>
      </c>
      <c r="G76" s="13">
        <v>3</v>
      </c>
      <c r="H76" s="18">
        <f t="shared" si="57"/>
        <v>20.2270714285714</v>
      </c>
      <c r="I76" s="18">
        <f t="shared" si="58"/>
        <v>293.377071428571</v>
      </c>
      <c r="J76" s="18">
        <f t="shared" si="59"/>
        <v>0.203495231460852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4"/>
        <v>1.29496874711884</v>
      </c>
      <c r="P76" s="18">
        <f t="shared" si="62"/>
        <v>0.263519964929518</v>
      </c>
      <c r="Q76" s="25">
        <f t="shared" si="63"/>
        <v>0.0685151908816746</v>
      </c>
      <c r="R76" s="18">
        <f t="shared" si="64"/>
        <v>0.1355172</v>
      </c>
      <c r="S76" s="26">
        <f t="shared" si="65"/>
        <v>0.50558298785449</v>
      </c>
      <c r="T76" s="3">
        <v>0.01</v>
      </c>
      <c r="U76" s="27">
        <f t="shared" si="66"/>
        <v>0.0050558298785449</v>
      </c>
      <c r="V76" s="26"/>
      <c r="W76" s="3"/>
      <c r="X76" s="3"/>
      <c r="Y76" s="29"/>
      <c r="Z76" s="3"/>
      <c r="AA76" s="28"/>
      <c r="AB76" s="3"/>
      <c r="AC76" s="3"/>
      <c r="AD76" s="28"/>
      <c r="AE76" s="26">
        <v>0.001</v>
      </c>
      <c r="AF76" s="3">
        <v>0.49</v>
      </c>
      <c r="AG76" s="27">
        <f t="shared" si="67"/>
        <v>0.00049</v>
      </c>
      <c r="AH76" s="36"/>
      <c r="AI76" s="3"/>
      <c r="AJ76" s="27"/>
      <c r="AK76" s="37"/>
      <c r="AL76" s="28"/>
      <c r="AM76" s="28"/>
      <c r="AN76" s="37"/>
      <c r="AO76" s="28"/>
      <c r="AP76" s="27"/>
      <c r="AQ76" s="3">
        <v>0.01</v>
      </c>
      <c r="AR76" s="3">
        <v>0.5</v>
      </c>
      <c r="AS76" s="3">
        <f t="shared" si="68"/>
        <v>0.005</v>
      </c>
      <c r="AT76" s="2">
        <f t="shared" si="69"/>
        <v>0.0105458298785449</v>
      </c>
      <c r="AU76" s="30">
        <f t="shared" si="70"/>
        <v>52.122</v>
      </c>
      <c r="AV76" s="1">
        <f t="shared" si="71"/>
        <v>0.26</v>
      </c>
      <c r="AW76" s="2">
        <f t="shared" si="75"/>
        <v>0.00916666666666667</v>
      </c>
      <c r="AX76" s="1">
        <f t="shared" si="72"/>
        <v>8.77730971028285</v>
      </c>
    </row>
    <row r="77" s="1" customFormat="1" spans="1:50">
      <c r="A77" s="13"/>
      <c r="B77" s="13"/>
      <c r="C77" s="16">
        <v>3</v>
      </c>
      <c r="D77" s="21">
        <v>19.1368064516129</v>
      </c>
      <c r="E77" s="20">
        <f t="shared" si="73"/>
        <v>20.2270714285714</v>
      </c>
      <c r="F77" s="16" t="s">
        <v>73</v>
      </c>
      <c r="G77" s="13">
        <v>4</v>
      </c>
      <c r="H77" s="18">
        <f t="shared" si="57"/>
        <v>19.1368064516129</v>
      </c>
      <c r="I77" s="18">
        <f t="shared" si="58"/>
        <v>292.286806451613</v>
      </c>
      <c r="J77" s="18">
        <f t="shared" si="59"/>
        <v>0.17979996177865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4"/>
        <v>1.55266878218932</v>
      </c>
      <c r="P77" s="18">
        <f t="shared" si="62"/>
        <v>0.279169787692543</v>
      </c>
      <c r="Q77" s="25">
        <f t="shared" si="63"/>
        <v>0.0725841448000612</v>
      </c>
      <c r="R77" s="18">
        <f t="shared" si="64"/>
        <v>0.1355172</v>
      </c>
      <c r="S77" s="26">
        <f t="shared" si="65"/>
        <v>0.535608356725649</v>
      </c>
      <c r="T77" s="3">
        <v>0.01</v>
      </c>
      <c r="U77" s="27">
        <f t="shared" si="66"/>
        <v>0.00535608356725649</v>
      </c>
      <c r="V77" s="26"/>
      <c r="W77" s="3"/>
      <c r="X77" s="3"/>
      <c r="Y77" s="29"/>
      <c r="Z77" s="3"/>
      <c r="AA77" s="28"/>
      <c r="AB77" s="3"/>
      <c r="AC77" s="3"/>
      <c r="AD77" s="28"/>
      <c r="AE77" s="26">
        <v>0.001</v>
      </c>
      <c r="AF77" s="3">
        <v>0.49</v>
      </c>
      <c r="AG77" s="27">
        <f t="shared" si="67"/>
        <v>0.00049</v>
      </c>
      <c r="AH77" s="36"/>
      <c r="AI77" s="3"/>
      <c r="AJ77" s="27"/>
      <c r="AK77" s="37"/>
      <c r="AL77" s="28"/>
      <c r="AM77" s="28"/>
      <c r="AN77" s="37"/>
      <c r="AO77" s="28"/>
      <c r="AP77" s="27"/>
      <c r="AQ77" s="3">
        <v>0.01</v>
      </c>
      <c r="AR77" s="3">
        <v>0.5</v>
      </c>
      <c r="AS77" s="3">
        <f t="shared" si="68"/>
        <v>0.005</v>
      </c>
      <c r="AT77" s="2">
        <f t="shared" si="69"/>
        <v>0.0108460835672565</v>
      </c>
      <c r="AU77" s="30">
        <f t="shared" si="70"/>
        <v>52.122</v>
      </c>
      <c r="AV77" s="1">
        <f t="shared" si="71"/>
        <v>0.26</v>
      </c>
      <c r="AW77" s="2">
        <f t="shared" si="75"/>
        <v>0.00916666666666667</v>
      </c>
      <c r="AX77" s="1">
        <f t="shared" si="72"/>
        <v>9.02721129677043</v>
      </c>
    </row>
    <row r="78" s="1" customFormat="1" spans="1:50">
      <c r="A78" s="13"/>
      <c r="B78" s="13"/>
      <c r="C78" s="16">
        <v>4</v>
      </c>
      <c r="D78" s="21">
        <v>19.9224666666667</v>
      </c>
      <c r="E78" s="20">
        <f t="shared" si="73"/>
        <v>19.1368064516129</v>
      </c>
      <c r="F78" s="16" t="s">
        <v>73</v>
      </c>
      <c r="G78" s="13">
        <v>5</v>
      </c>
      <c r="H78" s="18">
        <f t="shared" si="57"/>
        <v>19.9224666666667</v>
      </c>
      <c r="I78" s="18">
        <f t="shared" si="58"/>
        <v>293.072466666667</v>
      </c>
      <c r="J78" s="18">
        <f t="shared" si="59"/>
        <v>0.196595429549123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1.20982404477194</v>
      </c>
      <c r="O78" s="18">
        <f t="shared" si="74"/>
        <v>0.584894949724839</v>
      </c>
      <c r="P78" s="18">
        <f t="shared" si="62"/>
        <v>0.114987673882267</v>
      </c>
      <c r="Q78" s="25">
        <f t="shared" si="63"/>
        <v>0.0298967952093895</v>
      </c>
      <c r="R78" s="18">
        <f t="shared" si="64"/>
        <v>0.1355172</v>
      </c>
      <c r="S78" s="26">
        <f t="shared" si="65"/>
        <v>0.22061255109602</v>
      </c>
      <c r="T78" s="3">
        <v>0.01</v>
      </c>
      <c r="U78" s="27">
        <f t="shared" si="66"/>
        <v>0.0022061255109602</v>
      </c>
      <c r="V78" s="26"/>
      <c r="W78" s="3"/>
      <c r="X78" s="3"/>
      <c r="Y78" s="29"/>
      <c r="Z78" s="3"/>
      <c r="AA78" s="28"/>
      <c r="AB78" s="3"/>
      <c r="AC78" s="3"/>
      <c r="AD78" s="28"/>
      <c r="AE78" s="26">
        <v>0.005</v>
      </c>
      <c r="AF78" s="3">
        <v>0.49</v>
      </c>
      <c r="AG78" s="27">
        <f t="shared" si="67"/>
        <v>0.00245</v>
      </c>
      <c r="AH78" s="36"/>
      <c r="AI78" s="3"/>
      <c r="AJ78" s="27"/>
      <c r="AK78" s="37"/>
      <c r="AL78" s="28"/>
      <c r="AM78" s="28"/>
      <c r="AN78" s="37"/>
      <c r="AO78" s="28"/>
      <c r="AP78" s="27"/>
      <c r="AQ78" s="3">
        <v>0.015</v>
      </c>
      <c r="AR78" s="3">
        <v>0.5</v>
      </c>
      <c r="AS78" s="3">
        <f t="shared" si="68"/>
        <v>0.0075</v>
      </c>
      <c r="AT78" s="2">
        <f t="shared" si="69"/>
        <v>0.0121561255109602</v>
      </c>
      <c r="AU78" s="30">
        <f t="shared" si="70"/>
        <v>52.122</v>
      </c>
      <c r="AV78" s="1">
        <f t="shared" si="71"/>
        <v>0.26</v>
      </c>
      <c r="AW78" s="2">
        <f t="shared" si="75"/>
        <v>0.00916666666666667</v>
      </c>
      <c r="AX78" s="1">
        <f t="shared" si="72"/>
        <v>10.1175611322767</v>
      </c>
    </row>
    <row r="79" s="1" customFormat="1" spans="1:50">
      <c r="A79" s="13"/>
      <c r="B79" s="13"/>
      <c r="C79" s="16">
        <v>5</v>
      </c>
      <c r="D79" s="21">
        <v>20.7173870967742</v>
      </c>
      <c r="E79" s="20">
        <f t="shared" si="73"/>
        <v>19.9224666666667</v>
      </c>
      <c r="F79" s="16" t="s">
        <v>75</v>
      </c>
      <c r="G79" s="13">
        <v>6</v>
      </c>
      <c r="H79" s="18">
        <f t="shared" si="57"/>
        <v>20.7173870967742</v>
      </c>
      <c r="I79" s="18">
        <f t="shared" si="58"/>
        <v>293.867387096774</v>
      </c>
      <c r="J79" s="18">
        <f t="shared" si="59"/>
        <v>0.215081623897411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4"/>
        <v>0.991127275842571</v>
      </c>
      <c r="P79" s="18">
        <f t="shared" si="62"/>
        <v>0.213173263977237</v>
      </c>
      <c r="Q79" s="25">
        <f t="shared" si="63"/>
        <v>0.0554250486340817</v>
      </c>
      <c r="R79" s="18">
        <f t="shared" si="64"/>
        <v>0.1355172</v>
      </c>
      <c r="S79" s="26">
        <f t="shared" si="65"/>
        <v>0.408989033377916</v>
      </c>
      <c r="T79" s="3">
        <v>0.01</v>
      </c>
      <c r="U79" s="27">
        <f t="shared" si="66"/>
        <v>0.00408989033377916</v>
      </c>
      <c r="V79" s="26"/>
      <c r="W79" s="3"/>
      <c r="X79" s="3"/>
      <c r="Y79" s="29"/>
      <c r="Z79" s="3"/>
      <c r="AA79" s="28"/>
      <c r="AB79" s="3"/>
      <c r="AC79" s="3"/>
      <c r="AD79" s="28"/>
      <c r="AE79" s="26">
        <v>0.005</v>
      </c>
      <c r="AF79" s="3">
        <v>0.49</v>
      </c>
      <c r="AG79" s="27">
        <f t="shared" si="67"/>
        <v>0.00245</v>
      </c>
      <c r="AH79" s="36"/>
      <c r="AI79" s="3"/>
      <c r="AJ79" s="27"/>
      <c r="AK79" s="37"/>
      <c r="AL79" s="28"/>
      <c r="AM79" s="28"/>
      <c r="AN79" s="37"/>
      <c r="AO79" s="28"/>
      <c r="AP79" s="27"/>
      <c r="AQ79" s="3">
        <v>0.015</v>
      </c>
      <c r="AR79" s="3">
        <v>0.5</v>
      </c>
      <c r="AS79" s="3">
        <f t="shared" si="68"/>
        <v>0.0075</v>
      </c>
      <c r="AT79" s="2">
        <f t="shared" si="69"/>
        <v>0.0140398903337792</v>
      </c>
      <c r="AU79" s="30">
        <f t="shared" si="70"/>
        <v>52.122</v>
      </c>
      <c r="AV79" s="1">
        <f t="shared" si="71"/>
        <v>0.26</v>
      </c>
      <c r="AW79" s="2">
        <f t="shared" si="75"/>
        <v>0.00916666666666667</v>
      </c>
      <c r="AX79" s="1">
        <f t="shared" si="72"/>
        <v>11.6854213634432</v>
      </c>
    </row>
    <row r="80" s="1" customFormat="1" spans="1:50">
      <c r="A80" s="13"/>
      <c r="B80" s="13"/>
      <c r="C80" s="16">
        <v>6</v>
      </c>
      <c r="D80" s="21">
        <v>23.4053</v>
      </c>
      <c r="E80" s="20">
        <f t="shared" si="73"/>
        <v>20.7173870967742</v>
      </c>
      <c r="F80" s="16" t="s">
        <v>73</v>
      </c>
      <c r="G80" s="13">
        <v>7</v>
      </c>
      <c r="H80" s="18">
        <f t="shared" si="57"/>
        <v>23.4053</v>
      </c>
      <c r="I80" s="18">
        <f t="shared" si="58"/>
        <v>296.5553</v>
      </c>
      <c r="J80" s="18">
        <f t="shared" si="59"/>
        <v>0.290420660143684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4"/>
        <v>1.29917401186533</v>
      </c>
      <c r="P80" s="18">
        <f t="shared" si="62"/>
        <v>0.377306974167449</v>
      </c>
      <c r="Q80" s="25">
        <f t="shared" si="63"/>
        <v>0.0980998132835366</v>
      </c>
      <c r="R80" s="18">
        <f t="shared" si="64"/>
        <v>0.1355172</v>
      </c>
      <c r="S80" s="26">
        <f t="shared" si="65"/>
        <v>0.723891973000745</v>
      </c>
      <c r="T80" s="3">
        <v>0.01</v>
      </c>
      <c r="U80" s="27">
        <f t="shared" si="66"/>
        <v>0.00723891973000745</v>
      </c>
      <c r="V80" s="26"/>
      <c r="W80" s="3"/>
      <c r="X80" s="3"/>
      <c r="Y80" s="29"/>
      <c r="Z80" s="3"/>
      <c r="AA80" s="28"/>
      <c r="AB80" s="3"/>
      <c r="AC80" s="3"/>
      <c r="AD80" s="28"/>
      <c r="AE80" s="26">
        <v>0.005</v>
      </c>
      <c r="AF80" s="3">
        <v>0.49</v>
      </c>
      <c r="AG80" s="27">
        <f t="shared" si="67"/>
        <v>0.00245</v>
      </c>
      <c r="AH80" s="36"/>
      <c r="AI80" s="3"/>
      <c r="AJ80" s="27"/>
      <c r="AK80" s="37"/>
      <c r="AL80" s="28"/>
      <c r="AM80" s="28"/>
      <c r="AN80" s="37"/>
      <c r="AO80" s="28"/>
      <c r="AP80" s="27"/>
      <c r="AQ80" s="3">
        <v>0.015</v>
      </c>
      <c r="AR80" s="3">
        <v>0.5</v>
      </c>
      <c r="AS80" s="3">
        <f t="shared" si="68"/>
        <v>0.0075</v>
      </c>
      <c r="AT80" s="2">
        <f t="shared" si="69"/>
        <v>0.0171889197300075</v>
      </c>
      <c r="AU80" s="30">
        <f t="shared" si="70"/>
        <v>52.122</v>
      </c>
      <c r="AV80" s="1">
        <f t="shared" si="71"/>
        <v>0.26</v>
      </c>
      <c r="AW80" s="2">
        <f t="shared" si="75"/>
        <v>0.00916666666666667</v>
      </c>
      <c r="AX80" s="1">
        <f t="shared" si="72"/>
        <v>14.3063631589972</v>
      </c>
    </row>
    <row r="81" s="1" customFormat="1" spans="1:50">
      <c r="A81" s="13"/>
      <c r="B81" s="13"/>
      <c r="C81" s="16">
        <v>7</v>
      </c>
      <c r="D81" s="21">
        <v>25.7160967741936</v>
      </c>
      <c r="E81" s="20">
        <f t="shared" si="73"/>
        <v>23.4053</v>
      </c>
      <c r="F81" s="16" t="s">
        <v>73</v>
      </c>
      <c r="G81" s="13">
        <v>8</v>
      </c>
      <c r="H81" s="18">
        <f t="shared" si="57"/>
        <v>25.7160967741936</v>
      </c>
      <c r="I81" s="18">
        <f t="shared" si="58"/>
        <v>298.866096774194</v>
      </c>
      <c r="J81" s="18">
        <f t="shared" si="59"/>
        <v>0.374349910670696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4"/>
        <v>1.44308703769789</v>
      </c>
      <c r="P81" s="18">
        <f t="shared" si="62"/>
        <v>0.540219503652243</v>
      </c>
      <c r="Q81" s="25">
        <f t="shared" si="63"/>
        <v>0.140457070949583</v>
      </c>
      <c r="R81" s="18">
        <f t="shared" si="64"/>
        <v>0.1355172</v>
      </c>
      <c r="S81" s="26">
        <f t="shared" si="65"/>
        <v>1.0364519850586</v>
      </c>
      <c r="T81" s="3">
        <v>0.01</v>
      </c>
      <c r="U81" s="27">
        <f t="shared" si="66"/>
        <v>0.010364519850586</v>
      </c>
      <c r="V81" s="26"/>
      <c r="W81" s="3"/>
      <c r="X81" s="3"/>
      <c r="Y81" s="29"/>
      <c r="Z81" s="3"/>
      <c r="AA81" s="28"/>
      <c r="AB81" s="3"/>
      <c r="AC81" s="3"/>
      <c r="AD81" s="28"/>
      <c r="AE81" s="26">
        <v>0.005</v>
      </c>
      <c r="AF81" s="3">
        <v>0.49</v>
      </c>
      <c r="AG81" s="27">
        <f t="shared" si="67"/>
        <v>0.00245</v>
      </c>
      <c r="AH81" s="36"/>
      <c r="AI81" s="3"/>
      <c r="AJ81" s="27"/>
      <c r="AK81" s="37"/>
      <c r="AL81" s="28"/>
      <c r="AM81" s="28"/>
      <c r="AN81" s="37"/>
      <c r="AO81" s="28"/>
      <c r="AP81" s="27"/>
      <c r="AQ81" s="3">
        <v>0.015</v>
      </c>
      <c r="AR81" s="3">
        <v>0.5</v>
      </c>
      <c r="AS81" s="3">
        <f t="shared" si="68"/>
        <v>0.0075</v>
      </c>
      <c r="AT81" s="2">
        <f t="shared" si="69"/>
        <v>0.020314519850586</v>
      </c>
      <c r="AU81" s="30">
        <f t="shared" si="70"/>
        <v>52.122</v>
      </c>
      <c r="AV81" s="1">
        <f t="shared" si="71"/>
        <v>0.26</v>
      </c>
      <c r="AW81" s="2">
        <f t="shared" si="75"/>
        <v>0.00916666666666667</v>
      </c>
      <c r="AX81" s="1">
        <f t="shared" si="72"/>
        <v>16.9078047339869</v>
      </c>
    </row>
    <row r="82" s="1" customFormat="1" spans="1:50">
      <c r="A82" s="13"/>
      <c r="B82" s="13"/>
      <c r="C82" s="16">
        <v>8</v>
      </c>
      <c r="D82" s="21">
        <v>26.2391935483871</v>
      </c>
      <c r="E82" s="20">
        <f t="shared" si="73"/>
        <v>25.7160967741936</v>
      </c>
      <c r="F82" s="16" t="s">
        <v>73</v>
      </c>
      <c r="G82" s="13">
        <v>9</v>
      </c>
      <c r="H82" s="18">
        <f t="shared" si="57"/>
        <v>26.2391935483871</v>
      </c>
      <c r="I82" s="18">
        <f t="shared" si="58"/>
        <v>299.389193548387</v>
      </c>
      <c r="J82" s="18">
        <f t="shared" si="59"/>
        <v>0.396277050893876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4"/>
        <v>1.42408753404564</v>
      </c>
      <c r="P82" s="18">
        <f t="shared" si="62"/>
        <v>0.564333208206339</v>
      </c>
      <c r="Q82" s="25">
        <f t="shared" si="63"/>
        <v>0.146726634133648</v>
      </c>
      <c r="R82" s="18">
        <f t="shared" si="64"/>
        <v>0.1355172</v>
      </c>
      <c r="S82" s="26">
        <f t="shared" si="65"/>
        <v>1.08271595143383</v>
      </c>
      <c r="T82" s="3">
        <v>0.01</v>
      </c>
      <c r="U82" s="27">
        <f t="shared" si="66"/>
        <v>0.0108271595143383</v>
      </c>
      <c r="V82" s="26"/>
      <c r="W82" s="3"/>
      <c r="X82" s="3"/>
      <c r="Y82" s="29"/>
      <c r="Z82" s="3"/>
      <c r="AA82" s="28"/>
      <c r="AB82" s="3"/>
      <c r="AC82" s="3"/>
      <c r="AD82" s="28"/>
      <c r="AE82" s="26">
        <v>0.005</v>
      </c>
      <c r="AF82" s="3">
        <v>0.49</v>
      </c>
      <c r="AG82" s="27">
        <f t="shared" si="67"/>
        <v>0.00245</v>
      </c>
      <c r="AH82" s="36"/>
      <c r="AI82" s="3"/>
      <c r="AJ82" s="27"/>
      <c r="AK82" s="37"/>
      <c r="AL82" s="28"/>
      <c r="AM82" s="28"/>
      <c r="AN82" s="37"/>
      <c r="AO82" s="28"/>
      <c r="AP82" s="27"/>
      <c r="AQ82" s="3">
        <v>0.015</v>
      </c>
      <c r="AR82" s="3">
        <v>0.5</v>
      </c>
      <c r="AS82" s="3">
        <f t="shared" si="68"/>
        <v>0.0075</v>
      </c>
      <c r="AT82" s="2">
        <f t="shared" si="69"/>
        <v>0.0207771595143383</v>
      </c>
      <c r="AU82" s="30">
        <f t="shared" si="70"/>
        <v>52.122</v>
      </c>
      <c r="AV82" s="1">
        <f t="shared" si="71"/>
        <v>0.26</v>
      </c>
      <c r="AW82" s="2">
        <f t="shared" si="75"/>
        <v>0.00916666666666667</v>
      </c>
      <c r="AX82" s="1">
        <f t="shared" si="72"/>
        <v>17.2928604062082</v>
      </c>
    </row>
    <row r="83" s="1" customFormat="1" spans="1:50">
      <c r="A83" s="13"/>
      <c r="B83" s="13"/>
      <c r="C83" s="16">
        <v>9</v>
      </c>
      <c r="D83" s="21">
        <v>26.0734333333333</v>
      </c>
      <c r="E83" s="20">
        <f t="shared" si="73"/>
        <v>26.2391935483871</v>
      </c>
      <c r="F83" s="16" t="s">
        <v>73</v>
      </c>
      <c r="G83" s="13">
        <v>10</v>
      </c>
      <c r="H83" s="18">
        <f t="shared" si="57"/>
        <v>26.0734333333333</v>
      </c>
      <c r="I83" s="18">
        <f t="shared" si="58"/>
        <v>299.223433333333</v>
      </c>
      <c r="J83" s="18">
        <f t="shared" si="59"/>
        <v>0.38920155373021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4"/>
        <v>1.3809743258393</v>
      </c>
      <c r="P83" s="18">
        <f t="shared" si="62"/>
        <v>0.537477353278186</v>
      </c>
      <c r="Q83" s="25">
        <f t="shared" si="63"/>
        <v>0.139744111852328</v>
      </c>
      <c r="R83" s="18">
        <f t="shared" si="64"/>
        <v>0.1355172</v>
      </c>
      <c r="S83" s="26">
        <f t="shared" si="65"/>
        <v>1.03119096212384</v>
      </c>
      <c r="T83" s="3">
        <v>0.01</v>
      </c>
      <c r="U83" s="27">
        <f t="shared" si="66"/>
        <v>0.0103119096212384</v>
      </c>
      <c r="V83" s="26"/>
      <c r="W83" s="3"/>
      <c r="X83" s="3"/>
      <c r="Y83" s="29"/>
      <c r="Z83" s="3"/>
      <c r="AA83" s="28"/>
      <c r="AB83" s="3"/>
      <c r="AC83" s="3"/>
      <c r="AD83" s="28"/>
      <c r="AE83" s="26">
        <v>0.005</v>
      </c>
      <c r="AF83" s="3">
        <v>0.49</v>
      </c>
      <c r="AG83" s="27">
        <f t="shared" si="67"/>
        <v>0.00245</v>
      </c>
      <c r="AH83" s="36"/>
      <c r="AI83" s="3"/>
      <c r="AJ83" s="27"/>
      <c r="AK83" s="37"/>
      <c r="AL83" s="28"/>
      <c r="AM83" s="28"/>
      <c r="AN83" s="37"/>
      <c r="AO83" s="28"/>
      <c r="AP83" s="27"/>
      <c r="AQ83" s="3">
        <v>0.015</v>
      </c>
      <c r="AR83" s="3">
        <v>0.5</v>
      </c>
      <c r="AS83" s="3">
        <f t="shared" si="68"/>
        <v>0.0075</v>
      </c>
      <c r="AT83" s="2">
        <f t="shared" si="69"/>
        <v>0.0202619096212384</v>
      </c>
      <c r="AU83" s="30">
        <f t="shared" si="70"/>
        <v>52.122</v>
      </c>
      <c r="AV83" s="1">
        <f t="shared" si="71"/>
        <v>0.26</v>
      </c>
      <c r="AW83" s="2">
        <f t="shared" si="75"/>
        <v>0.00916666666666667</v>
      </c>
      <c r="AX83" s="1">
        <f t="shared" si="72"/>
        <v>16.8640171627638</v>
      </c>
    </row>
    <row r="84" s="1" customFormat="1" spans="1:50">
      <c r="A84" s="13"/>
      <c r="B84" s="13"/>
      <c r="C84" s="16">
        <v>10</v>
      </c>
      <c r="D84" s="21">
        <v>24.7393548387097</v>
      </c>
      <c r="E84" s="20">
        <f t="shared" si="73"/>
        <v>26.0734333333333</v>
      </c>
      <c r="F84" s="16" t="s">
        <v>73</v>
      </c>
      <c r="G84" s="13">
        <v>11</v>
      </c>
      <c r="H84" s="18">
        <f t="shared" si="57"/>
        <v>24.7393548387097</v>
      </c>
      <c r="I84" s="18">
        <f t="shared" si="58"/>
        <v>297.88935483871</v>
      </c>
      <c r="J84" s="18">
        <f t="shared" si="59"/>
        <v>0.336422613744691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0.801322123933061</v>
      </c>
      <c r="O84" s="18">
        <f t="shared" si="74"/>
        <v>0.563394848628056</v>
      </c>
      <c r="P84" s="18">
        <f t="shared" si="62"/>
        <v>0.189538767545745</v>
      </c>
      <c r="Q84" s="25">
        <f t="shared" si="63"/>
        <v>0.0492800795618937</v>
      </c>
      <c r="R84" s="18">
        <f t="shared" si="64"/>
        <v>0.1355172</v>
      </c>
      <c r="S84" s="26">
        <f t="shared" si="65"/>
        <v>0.363644464037729</v>
      </c>
      <c r="T84" s="3">
        <v>0.01</v>
      </c>
      <c r="U84" s="27">
        <f t="shared" si="66"/>
        <v>0.00363644464037729</v>
      </c>
      <c r="V84" s="26"/>
      <c r="W84" s="3"/>
      <c r="X84" s="3"/>
      <c r="Y84" s="29"/>
      <c r="Z84" s="3"/>
      <c r="AA84" s="28"/>
      <c r="AB84" s="3"/>
      <c r="AC84" s="3"/>
      <c r="AD84" s="28"/>
      <c r="AE84" s="26">
        <v>0.005</v>
      </c>
      <c r="AF84" s="3">
        <v>0.49</v>
      </c>
      <c r="AG84" s="27">
        <f t="shared" si="67"/>
        <v>0.00245</v>
      </c>
      <c r="AH84" s="36"/>
      <c r="AI84" s="3"/>
      <c r="AJ84" s="27"/>
      <c r="AK84" s="37"/>
      <c r="AL84" s="28"/>
      <c r="AM84" s="28"/>
      <c r="AN84" s="37"/>
      <c r="AO84" s="28"/>
      <c r="AP84" s="27"/>
      <c r="AQ84" s="3">
        <v>0.015</v>
      </c>
      <c r="AR84" s="3">
        <v>0.5</v>
      </c>
      <c r="AS84" s="3">
        <f t="shared" si="68"/>
        <v>0.0075</v>
      </c>
      <c r="AT84" s="2">
        <f t="shared" si="69"/>
        <v>0.0135864446403773</v>
      </c>
      <c r="AU84" s="30">
        <f t="shared" si="70"/>
        <v>52.122</v>
      </c>
      <c r="AV84" s="1">
        <f t="shared" si="71"/>
        <v>0.26</v>
      </c>
      <c r="AW84" s="2">
        <f t="shared" si="75"/>
        <v>0.00916666666666667</v>
      </c>
      <c r="AX84" s="1">
        <f t="shared" si="72"/>
        <v>11.3080178462596</v>
      </c>
    </row>
    <row r="85" s="1" customFormat="1" spans="1:51">
      <c r="A85" s="13"/>
      <c r="B85" s="13"/>
      <c r="C85" s="16">
        <v>11</v>
      </c>
      <c r="D85" s="21">
        <v>22.7005333333333</v>
      </c>
      <c r="E85" s="20">
        <f t="shared" si="73"/>
        <v>24.7393548387097</v>
      </c>
      <c r="F85" s="16" t="s">
        <v>75</v>
      </c>
      <c r="G85" s="13">
        <v>12</v>
      </c>
      <c r="H85" s="18">
        <f t="shared" si="57"/>
        <v>22.7005333333333</v>
      </c>
      <c r="I85" s="18">
        <f t="shared" si="58"/>
        <v>295.850533333333</v>
      </c>
      <c r="J85" s="18">
        <f t="shared" si="59"/>
        <v>0.268571367835619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4"/>
        <v>0.895076081082311</v>
      </c>
      <c r="P85" s="18">
        <f t="shared" si="62"/>
        <v>0.240391807413222</v>
      </c>
      <c r="Q85" s="25">
        <f t="shared" si="63"/>
        <v>0.0625018699274376</v>
      </c>
      <c r="R85" s="18">
        <f t="shared" si="64"/>
        <v>0.1355172</v>
      </c>
      <c r="S85" s="26">
        <f t="shared" si="65"/>
        <v>0.461209868027362</v>
      </c>
      <c r="T85" s="3">
        <v>0.01</v>
      </c>
      <c r="U85" s="27">
        <f t="shared" si="66"/>
        <v>0.00461209868027362</v>
      </c>
      <c r="V85" s="26"/>
      <c r="W85" s="3"/>
      <c r="X85" s="3"/>
      <c r="Y85" s="29"/>
      <c r="Z85" s="3"/>
      <c r="AA85" s="28"/>
      <c r="AB85" s="3"/>
      <c r="AC85" s="3"/>
      <c r="AD85" s="28"/>
      <c r="AE85" s="26">
        <v>0.005</v>
      </c>
      <c r="AF85" s="3">
        <v>0.49</v>
      </c>
      <c r="AG85" s="27">
        <f t="shared" si="67"/>
        <v>0.00245</v>
      </c>
      <c r="AH85" s="36"/>
      <c r="AI85" s="3"/>
      <c r="AJ85" s="27"/>
      <c r="AK85" s="37"/>
      <c r="AL85" s="28"/>
      <c r="AM85" s="28"/>
      <c r="AN85" s="37"/>
      <c r="AO85" s="28"/>
      <c r="AP85" s="27"/>
      <c r="AQ85" s="3">
        <v>0.015</v>
      </c>
      <c r="AR85" s="3">
        <v>0.5</v>
      </c>
      <c r="AS85" s="3">
        <f t="shared" si="68"/>
        <v>0.0075</v>
      </c>
      <c r="AT85" s="2">
        <f t="shared" si="69"/>
        <v>0.0145620986802736</v>
      </c>
      <c r="AU85" s="30">
        <f t="shared" si="70"/>
        <v>52.122</v>
      </c>
      <c r="AV85" s="1">
        <f t="shared" si="71"/>
        <v>0.26</v>
      </c>
      <c r="AW85" s="2">
        <f t="shared" si="75"/>
        <v>0.00916666666666667</v>
      </c>
      <c r="AX85" s="1">
        <f t="shared" si="72"/>
        <v>12.1200561378768</v>
      </c>
      <c r="AY85" s="1">
        <f>SUM(AX74:AX85)</f>
        <v>141.835844579223</v>
      </c>
    </row>
    <row r="86" s="1" customFormat="1" spans="1:46">
      <c r="A86" s="13"/>
      <c r="B86" s="13"/>
      <c r="C86" s="16">
        <v>12</v>
      </c>
      <c r="D86" s="21">
        <v>20.9048709677419</v>
      </c>
      <c r="E86" s="20">
        <f t="shared" si="73"/>
        <v>22.7005333333333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4" t="s">
        <v>43</v>
      </c>
      <c r="T88" s="24"/>
      <c r="U88" s="24"/>
      <c r="V88" s="24" t="s">
        <v>44</v>
      </c>
      <c r="W88" s="24"/>
      <c r="X88" s="24"/>
      <c r="Y88" s="24" t="s">
        <v>45</v>
      </c>
      <c r="Z88" s="24"/>
      <c r="AA88" s="24"/>
      <c r="AB88" s="24" t="s">
        <v>46</v>
      </c>
      <c r="AC88" s="24"/>
      <c r="AD88" s="24"/>
      <c r="AE88" s="24" t="s">
        <v>47</v>
      </c>
      <c r="AF88" s="24"/>
      <c r="AG88" s="24"/>
      <c r="AH88" s="24" t="s">
        <v>48</v>
      </c>
      <c r="AI88" s="24"/>
      <c r="AJ88" s="24"/>
      <c r="AK88" s="32" t="s">
        <v>78</v>
      </c>
      <c r="AL88" s="33"/>
      <c r="AM88" s="34"/>
      <c r="AN88" s="33" t="s">
        <v>79</v>
      </c>
      <c r="AO88" s="33"/>
      <c r="AP88" s="34"/>
      <c r="AQ88" s="24" t="s">
        <v>50</v>
      </c>
      <c r="AR88" s="24"/>
      <c r="AS88" s="24"/>
      <c r="AT88" s="2"/>
    </row>
    <row r="89" s="1" customFormat="1" spans="1:53">
      <c r="A89" s="15" t="s">
        <v>80</v>
      </c>
      <c r="B89" s="15"/>
      <c r="C89" s="16" t="s">
        <v>51</v>
      </c>
      <c r="D89" s="16" t="s">
        <v>52</v>
      </c>
      <c r="E89" s="16" t="s">
        <v>53</v>
      </c>
      <c r="F89" s="16" t="s">
        <v>54</v>
      </c>
      <c r="G89" s="13" t="s">
        <v>51</v>
      </c>
      <c r="H89" s="13" t="s">
        <v>53</v>
      </c>
      <c r="I89" s="13" t="s">
        <v>55</v>
      </c>
      <c r="J89" s="13" t="s">
        <v>56</v>
      </c>
      <c r="K89" s="23" t="s">
        <v>57</v>
      </c>
      <c r="L89" s="23" t="s">
        <v>58</v>
      </c>
      <c r="M89" s="13" t="s">
        <v>59</v>
      </c>
      <c r="N89" s="23" t="s">
        <v>60</v>
      </c>
      <c r="O89" s="13" t="s">
        <v>61</v>
      </c>
      <c r="P89" s="13" t="s">
        <v>62</v>
      </c>
      <c r="Q89" s="23" t="s">
        <v>63</v>
      </c>
      <c r="R89" s="23" t="s">
        <v>64</v>
      </c>
      <c r="S89" s="4" t="s">
        <v>65</v>
      </c>
      <c r="T89" s="3" t="s">
        <v>66</v>
      </c>
      <c r="U89" s="3"/>
      <c r="V89" s="4" t="s">
        <v>65</v>
      </c>
      <c r="W89" s="3" t="s">
        <v>66</v>
      </c>
      <c r="X89" s="3"/>
      <c r="Y89" s="4" t="s">
        <v>65</v>
      </c>
      <c r="Z89" s="3" t="s">
        <v>66</v>
      </c>
      <c r="AA89" s="3"/>
      <c r="AB89" s="4" t="s">
        <v>65</v>
      </c>
      <c r="AC89" s="3" t="s">
        <v>66</v>
      </c>
      <c r="AD89" s="3"/>
      <c r="AE89" s="4" t="s">
        <v>65</v>
      </c>
      <c r="AF89" s="3" t="s">
        <v>66</v>
      </c>
      <c r="AG89" s="3"/>
      <c r="AH89" s="4" t="s">
        <v>65</v>
      </c>
      <c r="AI89" s="3" t="s">
        <v>66</v>
      </c>
      <c r="AJ89" s="3"/>
      <c r="AK89" s="4" t="s">
        <v>65</v>
      </c>
      <c r="AL89" s="3" t="s">
        <v>66</v>
      </c>
      <c r="AM89" s="3"/>
      <c r="AN89" s="4" t="s">
        <v>65</v>
      </c>
      <c r="AO89" s="3" t="s">
        <v>66</v>
      </c>
      <c r="AP89" s="3"/>
      <c r="AQ89" s="35" t="s">
        <v>65</v>
      </c>
      <c r="AR89" s="35" t="s">
        <v>66</v>
      </c>
      <c r="AS89" s="35"/>
      <c r="AT89" s="2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17</v>
      </c>
      <c r="E90" s="16"/>
      <c r="F90" s="16"/>
      <c r="G90" s="13">
        <v>1</v>
      </c>
      <c r="H90" s="18">
        <f t="shared" ref="H90:H101" si="76">E91</f>
        <v>17</v>
      </c>
      <c r="I90" s="18">
        <f t="shared" ref="I90:I101" si="77">H90+273.15</f>
        <v>290.15</v>
      </c>
      <c r="J90" s="18">
        <f t="shared" ref="J90:J101" si="78">EXP(($C$16*(I90-$C$14))/($C$17*I90*$C$14))</f>
        <v>0.140683931556412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0.0400527153141105</v>
      </c>
      <c r="Q90" s="25">
        <f t="shared" ref="Q90:Q101" si="82">P90*$B$76</f>
        <v>0.0104137059816687</v>
      </c>
      <c r="R90" s="18">
        <f t="shared" ref="R90:R101" si="83">L90*$B$76</f>
        <v>0.074022</v>
      </c>
      <c r="S90" s="26">
        <f t="shared" ref="S90:S101" si="84">Q90/R90</f>
        <v>0.140683931556412</v>
      </c>
      <c r="T90" s="3">
        <v>0.01</v>
      </c>
      <c r="U90" s="27">
        <f t="shared" ref="U90:U101" si="85">S90*T90</f>
        <v>0.00140683931556412</v>
      </c>
      <c r="V90" s="26"/>
      <c r="W90" s="3"/>
      <c r="X90" s="3"/>
      <c r="Y90" s="29"/>
      <c r="Z90" s="3"/>
      <c r="AA90" s="28"/>
      <c r="AB90" s="3"/>
      <c r="AC90" s="3"/>
      <c r="AD90" s="28"/>
      <c r="AE90" s="26">
        <v>0.001</v>
      </c>
      <c r="AF90" s="3">
        <v>0.49</v>
      </c>
      <c r="AG90" s="27">
        <f t="shared" ref="AG90:AG101" si="86">AF90*AE90</f>
        <v>0.00049</v>
      </c>
      <c r="AH90" s="36"/>
      <c r="AI90" s="3"/>
      <c r="AJ90" s="27"/>
      <c r="AK90" s="37"/>
      <c r="AL90" s="28"/>
      <c r="AM90" s="28"/>
      <c r="AN90" s="37"/>
      <c r="AO90" s="28"/>
      <c r="AP90" s="27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0.00689683931556412</v>
      </c>
      <c r="AU90" s="30">
        <f t="shared" ref="AU90:AU101" si="89">$B$90/12</f>
        <v>28.47</v>
      </c>
      <c r="AV90" s="1">
        <f t="shared" ref="AV90:AV101" si="90">$B$76</f>
        <v>0.26</v>
      </c>
      <c r="AW90" s="2">
        <f>$E$9/12</f>
        <v>0.0133333333333333</v>
      </c>
      <c r="AX90" s="1">
        <f t="shared" ref="AX90:AX101" si="91">AW90*10000*AV90*0.67*AU90*AT90</f>
        <v>4.56062603569574</v>
      </c>
      <c r="AZ90" s="2">
        <f>$E$10/12</f>
        <v>0.005</v>
      </c>
      <c r="BA90" s="1">
        <f t="shared" ref="BA90:BA101" si="92">AZ90*10000*AV90*0.67*AU90*AT90</f>
        <v>1.7102347633859</v>
      </c>
    </row>
    <row r="91" s="1" customFormat="1" spans="1:53">
      <c r="A91" s="13" t="s">
        <v>74</v>
      </c>
      <c r="B91" s="13">
        <v>1</v>
      </c>
      <c r="C91" s="16">
        <v>1</v>
      </c>
      <c r="D91" s="19">
        <v>20.1439677419355</v>
      </c>
      <c r="E91" s="20">
        <f t="shared" ref="E91:E102" si="93">D90</f>
        <v>17</v>
      </c>
      <c r="F91" s="16" t="s">
        <v>73</v>
      </c>
      <c r="G91" s="13">
        <v>2</v>
      </c>
      <c r="H91" s="18">
        <f t="shared" si="76"/>
        <v>20.1439677419355</v>
      </c>
      <c r="I91" s="18">
        <f t="shared" si="77"/>
        <v>293.293967741935</v>
      </c>
      <c r="J91" s="18">
        <f t="shared" si="78"/>
        <v>0.201590557839955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4">L91+O90-P90-N91</f>
        <v>0.52934728468589</v>
      </c>
      <c r="P91" s="18">
        <f t="shared" si="81"/>
        <v>0.106711414410894</v>
      </c>
      <c r="Q91" s="25">
        <f t="shared" si="82"/>
        <v>0.0277449677468324</v>
      </c>
      <c r="R91" s="18">
        <f t="shared" si="83"/>
        <v>0.074022</v>
      </c>
      <c r="S91" s="26">
        <f t="shared" si="84"/>
        <v>0.374820563438335</v>
      </c>
      <c r="T91" s="3">
        <v>0.01</v>
      </c>
      <c r="U91" s="27">
        <f t="shared" si="85"/>
        <v>0.00374820563438335</v>
      </c>
      <c r="V91" s="26"/>
      <c r="W91" s="3"/>
      <c r="X91" s="3"/>
      <c r="Y91" s="29"/>
      <c r="Z91" s="3"/>
      <c r="AA91" s="28"/>
      <c r="AB91" s="3"/>
      <c r="AC91" s="3"/>
      <c r="AD91" s="28"/>
      <c r="AE91" s="26">
        <v>0.001</v>
      </c>
      <c r="AF91" s="3">
        <v>0.49</v>
      </c>
      <c r="AG91" s="27">
        <f t="shared" si="86"/>
        <v>0.00049</v>
      </c>
      <c r="AH91" s="36"/>
      <c r="AI91" s="3"/>
      <c r="AJ91" s="27"/>
      <c r="AK91" s="37"/>
      <c r="AL91" s="28"/>
      <c r="AM91" s="28"/>
      <c r="AN91" s="37"/>
      <c r="AO91" s="28"/>
      <c r="AP91" s="27"/>
      <c r="AQ91" s="3">
        <v>0.01</v>
      </c>
      <c r="AR91" s="3">
        <v>0.5</v>
      </c>
      <c r="AS91" s="3">
        <f t="shared" si="87"/>
        <v>0.005</v>
      </c>
      <c r="AT91" s="2">
        <f t="shared" si="88"/>
        <v>0.00923820563438335</v>
      </c>
      <c r="AU91" s="30">
        <f t="shared" si="89"/>
        <v>28.47</v>
      </c>
      <c r="AV91" s="1">
        <f t="shared" si="90"/>
        <v>0.26</v>
      </c>
      <c r="AW91" s="2">
        <f t="shared" ref="AW91:AW101" si="95">$E$9/12</f>
        <v>0.0133333333333333</v>
      </c>
      <c r="AX91" s="1">
        <f t="shared" si="91"/>
        <v>6.10888542005037</v>
      </c>
      <c r="AZ91" s="2">
        <f t="shared" ref="AZ91:AZ101" si="96">$E$10/12</f>
        <v>0.005</v>
      </c>
      <c r="BA91" s="1">
        <f t="shared" si="92"/>
        <v>2.29083203251889</v>
      </c>
    </row>
    <row r="92" s="1" customFormat="1" spans="1:53">
      <c r="A92" s="13" t="s">
        <v>36</v>
      </c>
      <c r="B92" s="13">
        <f>H9</f>
        <v>0.26</v>
      </c>
      <c r="C92" s="16">
        <v>2</v>
      </c>
      <c r="D92" s="21">
        <v>20.2270714285714</v>
      </c>
      <c r="E92" s="20">
        <f t="shared" si="93"/>
        <v>20.1439677419355</v>
      </c>
      <c r="F92" s="16" t="s">
        <v>73</v>
      </c>
      <c r="G92" s="13">
        <v>3</v>
      </c>
      <c r="H92" s="18">
        <f t="shared" si="76"/>
        <v>20.2270714285714</v>
      </c>
      <c r="I92" s="18">
        <f t="shared" si="77"/>
        <v>293.377071428571</v>
      </c>
      <c r="J92" s="18">
        <f t="shared" si="78"/>
        <v>0.203495231460852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4"/>
        <v>0.707335870274996</v>
      </c>
      <c r="P92" s="18">
        <f t="shared" si="81"/>
        <v>0.143939476642173</v>
      </c>
      <c r="Q92" s="25">
        <f t="shared" si="82"/>
        <v>0.0374242639269651</v>
      </c>
      <c r="R92" s="18">
        <f t="shared" si="83"/>
        <v>0.074022</v>
      </c>
      <c r="S92" s="26">
        <f t="shared" si="84"/>
        <v>0.50558298785449</v>
      </c>
      <c r="T92" s="3">
        <v>0.01</v>
      </c>
      <c r="U92" s="27">
        <f t="shared" si="85"/>
        <v>0.0050558298785449</v>
      </c>
      <c r="V92" s="26"/>
      <c r="W92" s="3"/>
      <c r="X92" s="3"/>
      <c r="Y92" s="29"/>
      <c r="Z92" s="3"/>
      <c r="AA92" s="28"/>
      <c r="AB92" s="3"/>
      <c r="AC92" s="3"/>
      <c r="AD92" s="28"/>
      <c r="AE92" s="26">
        <v>0.001</v>
      </c>
      <c r="AF92" s="3">
        <v>0.49</v>
      </c>
      <c r="AG92" s="27">
        <f t="shared" si="86"/>
        <v>0.00049</v>
      </c>
      <c r="AH92" s="36"/>
      <c r="AI92" s="3"/>
      <c r="AJ92" s="27"/>
      <c r="AK92" s="37"/>
      <c r="AL92" s="28"/>
      <c r="AM92" s="28"/>
      <c r="AN92" s="37"/>
      <c r="AO92" s="28"/>
      <c r="AP92" s="27"/>
      <c r="AQ92" s="3">
        <v>0.01</v>
      </c>
      <c r="AR92" s="3">
        <v>0.5</v>
      </c>
      <c r="AS92" s="3">
        <f t="shared" si="87"/>
        <v>0.005</v>
      </c>
      <c r="AT92" s="2">
        <f t="shared" si="88"/>
        <v>0.0105458298785449</v>
      </c>
      <c r="AU92" s="30">
        <f t="shared" si="89"/>
        <v>28.47</v>
      </c>
      <c r="AV92" s="1">
        <f t="shared" si="90"/>
        <v>0.26</v>
      </c>
      <c r="AW92" s="2">
        <f t="shared" si="95"/>
        <v>0.0133333333333333</v>
      </c>
      <c r="AX92" s="1">
        <f t="shared" si="91"/>
        <v>6.97356921214222</v>
      </c>
      <c r="AZ92" s="2">
        <f t="shared" si="96"/>
        <v>0.005</v>
      </c>
      <c r="BA92" s="1">
        <f t="shared" si="92"/>
        <v>2.61508845455333</v>
      </c>
    </row>
    <row r="93" s="1" customFormat="1" spans="1:53">
      <c r="A93" s="13"/>
      <c r="B93" s="13"/>
      <c r="C93" s="16">
        <v>3</v>
      </c>
      <c r="D93" s="21">
        <v>19.1368064516129</v>
      </c>
      <c r="E93" s="20">
        <f t="shared" si="93"/>
        <v>20.2270714285714</v>
      </c>
      <c r="F93" s="16" t="s">
        <v>73</v>
      </c>
      <c r="G93" s="13">
        <v>4</v>
      </c>
      <c r="H93" s="18">
        <f t="shared" si="76"/>
        <v>19.1368064516129</v>
      </c>
      <c r="I93" s="18">
        <f t="shared" si="77"/>
        <v>292.286806451613</v>
      </c>
      <c r="J93" s="18">
        <f t="shared" si="78"/>
        <v>0.17979996177865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4"/>
        <v>0.848096393632822</v>
      </c>
      <c r="P93" s="18">
        <f t="shared" si="81"/>
        <v>0.152487699159792</v>
      </c>
      <c r="Q93" s="25">
        <f t="shared" si="82"/>
        <v>0.039646801781546</v>
      </c>
      <c r="R93" s="18">
        <f t="shared" si="83"/>
        <v>0.074022</v>
      </c>
      <c r="S93" s="26">
        <f t="shared" si="84"/>
        <v>0.535608356725649</v>
      </c>
      <c r="T93" s="3">
        <v>0.01</v>
      </c>
      <c r="U93" s="27">
        <f t="shared" si="85"/>
        <v>0.00535608356725649</v>
      </c>
      <c r="V93" s="26"/>
      <c r="W93" s="3"/>
      <c r="X93" s="3"/>
      <c r="Y93" s="29"/>
      <c r="Z93" s="3"/>
      <c r="AA93" s="28"/>
      <c r="AB93" s="3"/>
      <c r="AC93" s="3"/>
      <c r="AD93" s="28"/>
      <c r="AE93" s="26">
        <v>0.001</v>
      </c>
      <c r="AF93" s="3">
        <v>0.49</v>
      </c>
      <c r="AG93" s="27">
        <f t="shared" si="86"/>
        <v>0.00049</v>
      </c>
      <c r="AH93" s="36"/>
      <c r="AI93" s="3"/>
      <c r="AJ93" s="27"/>
      <c r="AK93" s="37"/>
      <c r="AL93" s="28"/>
      <c r="AM93" s="28"/>
      <c r="AN93" s="37"/>
      <c r="AO93" s="28"/>
      <c r="AP93" s="27"/>
      <c r="AQ93" s="3">
        <v>0.01</v>
      </c>
      <c r="AR93" s="3">
        <v>0.5</v>
      </c>
      <c r="AS93" s="3">
        <f t="shared" si="87"/>
        <v>0.005</v>
      </c>
      <c r="AT93" s="2">
        <f t="shared" si="88"/>
        <v>0.0108460835672565</v>
      </c>
      <c r="AU93" s="30">
        <f t="shared" si="89"/>
        <v>28.47</v>
      </c>
      <c r="AV93" s="1">
        <f t="shared" si="90"/>
        <v>0.26</v>
      </c>
      <c r="AW93" s="2">
        <f t="shared" si="95"/>
        <v>0.0133333333333333</v>
      </c>
      <c r="AX93" s="1">
        <f t="shared" si="91"/>
        <v>7.17211592715144</v>
      </c>
      <c r="AZ93" s="2">
        <f t="shared" si="96"/>
        <v>0.005</v>
      </c>
      <c r="BA93" s="1">
        <f t="shared" si="92"/>
        <v>2.68954347268179</v>
      </c>
    </row>
    <row r="94" s="1" customFormat="1" spans="1:53">
      <c r="A94" s="13"/>
      <c r="B94" s="13"/>
      <c r="C94" s="16">
        <v>4</v>
      </c>
      <c r="D94" s="21">
        <v>19.9224666666667</v>
      </c>
      <c r="E94" s="20">
        <f t="shared" si="93"/>
        <v>19.1368064516129</v>
      </c>
      <c r="F94" s="16" t="s">
        <v>73</v>
      </c>
      <c r="G94" s="13">
        <v>5</v>
      </c>
      <c r="H94" s="18">
        <f t="shared" si="76"/>
        <v>19.9224666666667</v>
      </c>
      <c r="I94" s="18">
        <f t="shared" si="77"/>
        <v>293.072466666667</v>
      </c>
      <c r="J94" s="18">
        <f t="shared" si="78"/>
        <v>0.196595429549123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0.660828259749378</v>
      </c>
      <c r="O94" s="18">
        <f t="shared" si="94"/>
        <v>0.319480434723652</v>
      </c>
      <c r="P94" s="18">
        <f t="shared" si="81"/>
        <v>0.0628083932970368</v>
      </c>
      <c r="Q94" s="25">
        <f t="shared" si="82"/>
        <v>0.0163301822572296</v>
      </c>
      <c r="R94" s="18">
        <f t="shared" si="83"/>
        <v>0.074022</v>
      </c>
      <c r="S94" s="26">
        <f t="shared" si="84"/>
        <v>0.22061255109602</v>
      </c>
      <c r="T94" s="3">
        <v>0.01</v>
      </c>
      <c r="U94" s="27">
        <f t="shared" si="85"/>
        <v>0.0022061255109602</v>
      </c>
      <c r="V94" s="26"/>
      <c r="W94" s="3"/>
      <c r="X94" s="3"/>
      <c r="Y94" s="29"/>
      <c r="Z94" s="3"/>
      <c r="AA94" s="28"/>
      <c r="AB94" s="3"/>
      <c r="AC94" s="3"/>
      <c r="AD94" s="28"/>
      <c r="AE94" s="26">
        <v>0.005</v>
      </c>
      <c r="AF94" s="3">
        <v>0.49</v>
      </c>
      <c r="AG94" s="27">
        <f t="shared" si="86"/>
        <v>0.00245</v>
      </c>
      <c r="AH94" s="36"/>
      <c r="AI94" s="3"/>
      <c r="AJ94" s="27"/>
      <c r="AK94" s="37"/>
      <c r="AL94" s="28"/>
      <c r="AM94" s="28"/>
      <c r="AN94" s="37"/>
      <c r="AO94" s="28"/>
      <c r="AP94" s="27"/>
      <c r="AQ94" s="3">
        <v>0.015</v>
      </c>
      <c r="AR94" s="3">
        <v>0.5</v>
      </c>
      <c r="AS94" s="3">
        <f t="shared" si="87"/>
        <v>0.0075</v>
      </c>
      <c r="AT94" s="2">
        <f t="shared" si="88"/>
        <v>0.0121561255109602</v>
      </c>
      <c r="AU94" s="30">
        <f t="shared" si="89"/>
        <v>28.47</v>
      </c>
      <c r="AV94" s="1">
        <f t="shared" si="90"/>
        <v>0.26</v>
      </c>
      <c r="AW94" s="2">
        <f t="shared" si="95"/>
        <v>0.0133333333333333</v>
      </c>
      <c r="AX94" s="1">
        <f t="shared" si="91"/>
        <v>8.03839845497918</v>
      </c>
      <c r="AZ94" s="2">
        <f t="shared" si="96"/>
        <v>0.005</v>
      </c>
      <c r="BA94" s="1">
        <f t="shared" si="92"/>
        <v>3.01439942061719</v>
      </c>
    </row>
    <row r="95" s="1" customFormat="1" spans="1:53">
      <c r="A95" s="13"/>
      <c r="B95" s="13"/>
      <c r="C95" s="16">
        <v>5</v>
      </c>
      <c r="D95" s="21">
        <v>20.7173870967742</v>
      </c>
      <c r="E95" s="20">
        <f t="shared" si="93"/>
        <v>19.9224666666667</v>
      </c>
      <c r="F95" s="16" t="s">
        <v>75</v>
      </c>
      <c r="G95" s="13">
        <v>6</v>
      </c>
      <c r="H95" s="18">
        <f t="shared" si="76"/>
        <v>20.7173870967742</v>
      </c>
      <c r="I95" s="18">
        <f t="shared" si="77"/>
        <v>293.867387096774</v>
      </c>
      <c r="J95" s="18">
        <f t="shared" si="78"/>
        <v>0.215081623897411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4"/>
        <v>0.541372041426615</v>
      </c>
      <c r="P95" s="18">
        <f t="shared" si="81"/>
        <v>0.116439177802693</v>
      </c>
      <c r="Q95" s="25">
        <f t="shared" si="82"/>
        <v>0.0302741862287001</v>
      </c>
      <c r="R95" s="18">
        <f t="shared" si="83"/>
        <v>0.074022</v>
      </c>
      <c r="S95" s="26">
        <f t="shared" si="84"/>
        <v>0.408989033377916</v>
      </c>
      <c r="T95" s="3">
        <v>0.01</v>
      </c>
      <c r="U95" s="27">
        <f t="shared" si="85"/>
        <v>0.00408989033377916</v>
      </c>
      <c r="V95" s="26"/>
      <c r="W95" s="3"/>
      <c r="X95" s="3"/>
      <c r="Y95" s="29"/>
      <c r="Z95" s="3"/>
      <c r="AA95" s="28"/>
      <c r="AB95" s="3"/>
      <c r="AC95" s="3"/>
      <c r="AD95" s="28"/>
      <c r="AE95" s="26">
        <v>0.005</v>
      </c>
      <c r="AF95" s="3">
        <v>0.49</v>
      </c>
      <c r="AG95" s="27">
        <f t="shared" si="86"/>
        <v>0.00245</v>
      </c>
      <c r="AH95" s="36"/>
      <c r="AI95" s="3"/>
      <c r="AJ95" s="27"/>
      <c r="AK95" s="37"/>
      <c r="AL95" s="28"/>
      <c r="AM95" s="28"/>
      <c r="AN95" s="37"/>
      <c r="AO95" s="28"/>
      <c r="AP95" s="27"/>
      <c r="AQ95" s="3">
        <v>0.015</v>
      </c>
      <c r="AR95" s="3">
        <v>0.5</v>
      </c>
      <c r="AS95" s="3">
        <f t="shared" si="87"/>
        <v>0.0075</v>
      </c>
      <c r="AT95" s="2">
        <f t="shared" si="88"/>
        <v>0.0140398903337792</v>
      </c>
      <c r="AU95" s="30">
        <f t="shared" si="89"/>
        <v>28.47</v>
      </c>
      <c r="AV95" s="1">
        <f t="shared" si="90"/>
        <v>0.26</v>
      </c>
      <c r="AW95" s="2">
        <f t="shared" si="95"/>
        <v>0.0133333333333333</v>
      </c>
      <c r="AX95" s="1">
        <f t="shared" si="91"/>
        <v>9.28406280976388</v>
      </c>
      <c r="AZ95" s="2">
        <f t="shared" si="96"/>
        <v>0.005</v>
      </c>
      <c r="BA95" s="1">
        <f t="shared" si="92"/>
        <v>3.48152355366145</v>
      </c>
    </row>
    <row r="96" s="1" customFormat="1" spans="1:53">
      <c r="A96" s="13"/>
      <c r="B96" s="13"/>
      <c r="C96" s="16">
        <v>6</v>
      </c>
      <c r="D96" s="21">
        <v>23.4053</v>
      </c>
      <c r="E96" s="20">
        <f t="shared" si="93"/>
        <v>20.7173870967742</v>
      </c>
      <c r="F96" s="16" t="s">
        <v>73</v>
      </c>
      <c r="G96" s="13">
        <v>7</v>
      </c>
      <c r="H96" s="18">
        <f t="shared" si="76"/>
        <v>23.4053</v>
      </c>
      <c r="I96" s="18">
        <f t="shared" si="77"/>
        <v>296.5553</v>
      </c>
      <c r="J96" s="18">
        <f t="shared" si="78"/>
        <v>0.290420660143684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4"/>
        <v>0.709632863623922</v>
      </c>
      <c r="P96" s="18">
        <f t="shared" si="81"/>
        <v>0.206092044713312</v>
      </c>
      <c r="Q96" s="25">
        <f t="shared" si="82"/>
        <v>0.0535839316254612</v>
      </c>
      <c r="R96" s="18">
        <f t="shared" si="83"/>
        <v>0.074022</v>
      </c>
      <c r="S96" s="26">
        <f t="shared" si="84"/>
        <v>0.723891973000746</v>
      </c>
      <c r="T96" s="3">
        <v>0.01</v>
      </c>
      <c r="U96" s="27">
        <f t="shared" si="85"/>
        <v>0.00723891973000746</v>
      </c>
      <c r="V96" s="26"/>
      <c r="W96" s="3"/>
      <c r="X96" s="3"/>
      <c r="Y96" s="29"/>
      <c r="Z96" s="3"/>
      <c r="AA96" s="28"/>
      <c r="AB96" s="3"/>
      <c r="AC96" s="3"/>
      <c r="AD96" s="28"/>
      <c r="AE96" s="26">
        <v>0.005</v>
      </c>
      <c r="AF96" s="3">
        <v>0.49</v>
      </c>
      <c r="AG96" s="27">
        <f t="shared" si="86"/>
        <v>0.00245</v>
      </c>
      <c r="AH96" s="36"/>
      <c r="AI96" s="3"/>
      <c r="AJ96" s="27"/>
      <c r="AK96" s="37"/>
      <c r="AL96" s="28"/>
      <c r="AM96" s="28"/>
      <c r="AN96" s="37"/>
      <c r="AO96" s="28"/>
      <c r="AP96" s="27"/>
      <c r="AQ96" s="3">
        <v>0.015</v>
      </c>
      <c r="AR96" s="3">
        <v>0.5</v>
      </c>
      <c r="AS96" s="3">
        <f t="shared" si="87"/>
        <v>0.0075</v>
      </c>
      <c r="AT96" s="2">
        <f t="shared" si="88"/>
        <v>0.0171889197300075</v>
      </c>
      <c r="AU96" s="30">
        <f t="shared" si="89"/>
        <v>28.47</v>
      </c>
      <c r="AV96" s="1">
        <f t="shared" si="90"/>
        <v>0.26</v>
      </c>
      <c r="AW96" s="2">
        <f t="shared" si="95"/>
        <v>0.0133333333333333</v>
      </c>
      <c r="AX96" s="1">
        <f t="shared" si="91"/>
        <v>11.3664000652079</v>
      </c>
      <c r="AZ96" s="2">
        <f t="shared" si="96"/>
        <v>0.005</v>
      </c>
      <c r="BA96" s="1">
        <f t="shared" si="92"/>
        <v>4.26240002445295</v>
      </c>
    </row>
    <row r="97" s="1" customFormat="1" spans="1:53">
      <c r="A97" s="13"/>
      <c r="B97" s="13"/>
      <c r="C97" s="16">
        <v>7</v>
      </c>
      <c r="D97" s="21">
        <v>25.7160967741936</v>
      </c>
      <c r="E97" s="20">
        <f t="shared" si="93"/>
        <v>23.4053</v>
      </c>
      <c r="F97" s="16" t="s">
        <v>73</v>
      </c>
      <c r="G97" s="13">
        <v>8</v>
      </c>
      <c r="H97" s="18">
        <f t="shared" si="76"/>
        <v>25.7160967741936</v>
      </c>
      <c r="I97" s="18">
        <f t="shared" si="77"/>
        <v>298.866096774194</v>
      </c>
      <c r="J97" s="18">
        <f t="shared" si="78"/>
        <v>0.374349910670696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4"/>
        <v>0.78824081891061</v>
      </c>
      <c r="P97" s="18">
        <f t="shared" si="81"/>
        <v>0.295077880146183</v>
      </c>
      <c r="Q97" s="25">
        <f t="shared" si="82"/>
        <v>0.0767202488380076</v>
      </c>
      <c r="R97" s="18">
        <f t="shared" si="83"/>
        <v>0.074022</v>
      </c>
      <c r="S97" s="26">
        <f t="shared" si="84"/>
        <v>1.0364519850586</v>
      </c>
      <c r="T97" s="3">
        <v>0.01</v>
      </c>
      <c r="U97" s="27">
        <f t="shared" si="85"/>
        <v>0.010364519850586</v>
      </c>
      <c r="V97" s="26"/>
      <c r="W97" s="3"/>
      <c r="X97" s="3"/>
      <c r="Y97" s="29"/>
      <c r="Z97" s="3"/>
      <c r="AA97" s="28"/>
      <c r="AB97" s="3"/>
      <c r="AC97" s="3"/>
      <c r="AD97" s="28"/>
      <c r="AE97" s="26">
        <v>0.005</v>
      </c>
      <c r="AF97" s="3">
        <v>0.49</v>
      </c>
      <c r="AG97" s="27">
        <f t="shared" si="86"/>
        <v>0.00245</v>
      </c>
      <c r="AH97" s="36"/>
      <c r="AI97" s="3"/>
      <c r="AJ97" s="27"/>
      <c r="AK97" s="37"/>
      <c r="AL97" s="28"/>
      <c r="AM97" s="28"/>
      <c r="AN97" s="37"/>
      <c r="AO97" s="28"/>
      <c r="AP97" s="27"/>
      <c r="AQ97" s="3">
        <v>0.015</v>
      </c>
      <c r="AR97" s="3">
        <v>0.5</v>
      </c>
      <c r="AS97" s="3">
        <f t="shared" si="87"/>
        <v>0.0075</v>
      </c>
      <c r="AT97" s="2">
        <f t="shared" si="88"/>
        <v>0.020314519850586</v>
      </c>
      <c r="AU97" s="30">
        <f t="shared" si="89"/>
        <v>28.47</v>
      </c>
      <c r="AV97" s="1">
        <f t="shared" si="90"/>
        <v>0.26</v>
      </c>
      <c r="AW97" s="2">
        <f t="shared" si="95"/>
        <v>0.0133333333333333</v>
      </c>
      <c r="AX97" s="1">
        <f t="shared" si="91"/>
        <v>13.433244402862</v>
      </c>
      <c r="AZ97" s="2">
        <f t="shared" si="96"/>
        <v>0.005</v>
      </c>
      <c r="BA97" s="1">
        <f t="shared" si="92"/>
        <v>5.03746665107325</v>
      </c>
    </row>
    <row r="98" s="1" customFormat="1" spans="1:53">
      <c r="A98" s="13"/>
      <c r="B98" s="13"/>
      <c r="C98" s="16">
        <v>8</v>
      </c>
      <c r="D98" s="21">
        <v>26.2391935483871</v>
      </c>
      <c r="E98" s="20">
        <f t="shared" si="93"/>
        <v>25.7160967741936</v>
      </c>
      <c r="F98" s="16" t="s">
        <v>73</v>
      </c>
      <c r="G98" s="13">
        <v>9</v>
      </c>
      <c r="H98" s="18">
        <f t="shared" si="76"/>
        <v>26.2391935483871</v>
      </c>
      <c r="I98" s="18">
        <f t="shared" si="77"/>
        <v>299.389193548387</v>
      </c>
      <c r="J98" s="18">
        <f t="shared" si="78"/>
        <v>0.396277050893876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4"/>
        <v>0.777862938764427</v>
      </c>
      <c r="P98" s="18">
        <f t="shared" si="81"/>
        <v>0.308249231373211</v>
      </c>
      <c r="Q98" s="25">
        <f t="shared" si="82"/>
        <v>0.0801448001570348</v>
      </c>
      <c r="R98" s="18">
        <f t="shared" si="83"/>
        <v>0.074022</v>
      </c>
      <c r="S98" s="26">
        <f t="shared" si="84"/>
        <v>1.08271595143383</v>
      </c>
      <c r="T98" s="3">
        <v>0.01</v>
      </c>
      <c r="U98" s="27">
        <f t="shared" si="85"/>
        <v>0.0108271595143383</v>
      </c>
      <c r="V98" s="26"/>
      <c r="W98" s="3"/>
      <c r="X98" s="3"/>
      <c r="Y98" s="29"/>
      <c r="Z98" s="3"/>
      <c r="AA98" s="28"/>
      <c r="AB98" s="3"/>
      <c r="AC98" s="3"/>
      <c r="AD98" s="28"/>
      <c r="AE98" s="26">
        <v>0.005</v>
      </c>
      <c r="AF98" s="3">
        <v>0.49</v>
      </c>
      <c r="AG98" s="27">
        <f t="shared" si="86"/>
        <v>0.00245</v>
      </c>
      <c r="AH98" s="36"/>
      <c r="AI98" s="3"/>
      <c r="AJ98" s="27"/>
      <c r="AK98" s="37"/>
      <c r="AL98" s="28"/>
      <c r="AM98" s="28"/>
      <c r="AN98" s="37"/>
      <c r="AO98" s="28"/>
      <c r="AP98" s="27"/>
      <c r="AQ98" s="3">
        <v>0.015</v>
      </c>
      <c r="AR98" s="3">
        <v>0.5</v>
      </c>
      <c r="AS98" s="3">
        <f t="shared" si="87"/>
        <v>0.0075</v>
      </c>
      <c r="AT98" s="2">
        <f t="shared" si="88"/>
        <v>0.0207771595143383</v>
      </c>
      <c r="AU98" s="30">
        <f t="shared" si="89"/>
        <v>28.47</v>
      </c>
      <c r="AV98" s="1">
        <f t="shared" si="90"/>
        <v>0.26</v>
      </c>
      <c r="AW98" s="2">
        <f t="shared" si="95"/>
        <v>0.0133333333333333</v>
      </c>
      <c r="AX98" s="1">
        <f t="shared" si="91"/>
        <v>13.7391709873618</v>
      </c>
      <c r="AZ98" s="2">
        <f t="shared" si="96"/>
        <v>0.005</v>
      </c>
      <c r="BA98" s="1">
        <f t="shared" si="92"/>
        <v>5.15218912026067</v>
      </c>
    </row>
    <row r="99" s="1" customFormat="1" spans="1:53">
      <c r="A99" s="13"/>
      <c r="B99" s="13"/>
      <c r="C99" s="16">
        <v>9</v>
      </c>
      <c r="D99" s="21">
        <v>26.0734333333333</v>
      </c>
      <c r="E99" s="20">
        <f t="shared" si="93"/>
        <v>26.2391935483871</v>
      </c>
      <c r="F99" s="16" t="s">
        <v>73</v>
      </c>
      <c r="G99" s="13">
        <v>10</v>
      </c>
      <c r="H99" s="18">
        <f t="shared" si="76"/>
        <v>26.0734333333333</v>
      </c>
      <c r="I99" s="18">
        <f t="shared" si="77"/>
        <v>299.223433333333</v>
      </c>
      <c r="J99" s="18">
        <f t="shared" si="78"/>
        <v>0.38920155373021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4"/>
        <v>0.754313707391216</v>
      </c>
      <c r="P99" s="18">
        <f t="shared" si="81"/>
        <v>0.293580066916656</v>
      </c>
      <c r="Q99" s="25">
        <f t="shared" si="82"/>
        <v>0.0763308173983306</v>
      </c>
      <c r="R99" s="18">
        <f t="shared" si="83"/>
        <v>0.074022</v>
      </c>
      <c r="S99" s="26">
        <f t="shared" si="84"/>
        <v>1.03119096212384</v>
      </c>
      <c r="T99" s="3">
        <v>0.01</v>
      </c>
      <c r="U99" s="27">
        <f t="shared" si="85"/>
        <v>0.0103119096212384</v>
      </c>
      <c r="V99" s="26"/>
      <c r="W99" s="3"/>
      <c r="X99" s="3"/>
      <c r="Y99" s="29"/>
      <c r="Z99" s="3"/>
      <c r="AA99" s="28"/>
      <c r="AB99" s="3"/>
      <c r="AC99" s="3"/>
      <c r="AD99" s="28"/>
      <c r="AE99" s="26">
        <v>0.005</v>
      </c>
      <c r="AF99" s="3">
        <v>0.49</v>
      </c>
      <c r="AG99" s="27">
        <f t="shared" si="86"/>
        <v>0.00245</v>
      </c>
      <c r="AH99" s="36"/>
      <c r="AI99" s="3"/>
      <c r="AJ99" s="27"/>
      <c r="AK99" s="37"/>
      <c r="AL99" s="28"/>
      <c r="AM99" s="28"/>
      <c r="AN99" s="37"/>
      <c r="AO99" s="28"/>
      <c r="AP99" s="27"/>
      <c r="AQ99" s="3">
        <v>0.015</v>
      </c>
      <c r="AR99" s="3">
        <v>0.5</v>
      </c>
      <c r="AS99" s="3">
        <f t="shared" si="87"/>
        <v>0.0075</v>
      </c>
      <c r="AT99" s="2">
        <f t="shared" si="88"/>
        <v>0.0202619096212384</v>
      </c>
      <c r="AU99" s="30">
        <f t="shared" si="89"/>
        <v>28.47</v>
      </c>
      <c r="AV99" s="1">
        <f t="shared" si="90"/>
        <v>0.26</v>
      </c>
      <c r="AW99" s="2">
        <f t="shared" si="95"/>
        <v>0.0133333333333333</v>
      </c>
      <c r="AX99" s="1">
        <f t="shared" si="91"/>
        <v>13.3984551942509</v>
      </c>
      <c r="AZ99" s="2">
        <f t="shared" si="96"/>
        <v>0.005</v>
      </c>
      <c r="BA99" s="1">
        <f t="shared" si="92"/>
        <v>5.02442069784408</v>
      </c>
    </row>
    <row r="100" s="1" customFormat="1" spans="1:53">
      <c r="A100" s="13"/>
      <c r="B100" s="13"/>
      <c r="C100" s="16">
        <v>10</v>
      </c>
      <c r="D100" s="21">
        <v>24.7393548387097</v>
      </c>
      <c r="E100" s="20">
        <f t="shared" si="93"/>
        <v>26.0734333333333</v>
      </c>
      <c r="F100" s="16" t="s">
        <v>73</v>
      </c>
      <c r="G100" s="13">
        <v>11</v>
      </c>
      <c r="H100" s="18">
        <f t="shared" si="76"/>
        <v>24.7393548387097</v>
      </c>
      <c r="I100" s="18">
        <f t="shared" si="77"/>
        <v>297.88935483871</v>
      </c>
      <c r="J100" s="18">
        <f t="shared" si="78"/>
        <v>0.336422613744691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0.437696958450832</v>
      </c>
      <c r="O100" s="18">
        <f t="shared" si="94"/>
        <v>0.307736682023728</v>
      </c>
      <c r="P100" s="18">
        <f t="shared" si="81"/>
        <v>0.103529578911541</v>
      </c>
      <c r="Q100" s="25">
        <f t="shared" si="82"/>
        <v>0.0269176905170008</v>
      </c>
      <c r="R100" s="18">
        <f t="shared" si="83"/>
        <v>0.074022</v>
      </c>
      <c r="S100" s="26">
        <f t="shared" si="84"/>
        <v>0.363644464037729</v>
      </c>
      <c r="T100" s="3">
        <v>0.01</v>
      </c>
      <c r="U100" s="27">
        <f t="shared" si="85"/>
        <v>0.00363644464037729</v>
      </c>
      <c r="V100" s="26"/>
      <c r="W100" s="3"/>
      <c r="X100" s="3"/>
      <c r="Y100" s="29"/>
      <c r="Z100" s="3"/>
      <c r="AA100" s="28"/>
      <c r="AB100" s="3"/>
      <c r="AC100" s="3"/>
      <c r="AD100" s="28"/>
      <c r="AE100" s="26">
        <v>0.005</v>
      </c>
      <c r="AF100" s="3">
        <v>0.49</v>
      </c>
      <c r="AG100" s="27">
        <f t="shared" si="86"/>
        <v>0.00245</v>
      </c>
      <c r="AH100" s="36"/>
      <c r="AI100" s="3"/>
      <c r="AJ100" s="27"/>
      <c r="AK100" s="37"/>
      <c r="AL100" s="28"/>
      <c r="AM100" s="28"/>
      <c r="AN100" s="37"/>
      <c r="AO100" s="28"/>
      <c r="AP100" s="27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0.0135864446403773</v>
      </c>
      <c r="AU100" s="30">
        <f t="shared" si="89"/>
        <v>28.47</v>
      </c>
      <c r="AV100" s="1">
        <f t="shared" si="90"/>
        <v>0.26</v>
      </c>
      <c r="AW100" s="2">
        <f t="shared" si="95"/>
        <v>0.0133333333333333</v>
      </c>
      <c r="AX100" s="1">
        <f t="shared" si="91"/>
        <v>8.98421585951874</v>
      </c>
      <c r="AZ100" s="2">
        <f t="shared" si="96"/>
        <v>0.005</v>
      </c>
      <c r="BA100" s="1">
        <f t="shared" si="92"/>
        <v>3.36908094731953</v>
      </c>
    </row>
    <row r="101" s="1" customFormat="1" spans="1:54">
      <c r="A101" s="13"/>
      <c r="B101" s="13"/>
      <c r="C101" s="16">
        <v>11</v>
      </c>
      <c r="D101" s="21">
        <v>22.7005333333333</v>
      </c>
      <c r="E101" s="20">
        <f t="shared" si="93"/>
        <v>24.7393548387097</v>
      </c>
      <c r="F101" s="16" t="s">
        <v>75</v>
      </c>
      <c r="G101" s="13">
        <v>12</v>
      </c>
      <c r="H101" s="18">
        <f t="shared" si="76"/>
        <v>22.7005333333333</v>
      </c>
      <c r="I101" s="18">
        <f t="shared" si="77"/>
        <v>295.850533333333</v>
      </c>
      <c r="J101" s="18">
        <f t="shared" si="78"/>
        <v>0.268571367835619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4"/>
        <v>0.488907103112186</v>
      </c>
      <c r="P101" s="18">
        <f t="shared" si="81"/>
        <v>0.13130644942739</v>
      </c>
      <c r="Q101" s="25">
        <f t="shared" si="82"/>
        <v>0.0341396768511214</v>
      </c>
      <c r="R101" s="18">
        <f t="shared" si="83"/>
        <v>0.074022</v>
      </c>
      <c r="S101" s="26">
        <f t="shared" si="84"/>
        <v>0.461209868027362</v>
      </c>
      <c r="T101" s="3">
        <v>0.01</v>
      </c>
      <c r="U101" s="27">
        <f t="shared" si="85"/>
        <v>0.00461209868027362</v>
      </c>
      <c r="V101" s="26"/>
      <c r="W101" s="3"/>
      <c r="X101" s="3"/>
      <c r="Y101" s="29"/>
      <c r="Z101" s="3"/>
      <c r="AA101" s="28"/>
      <c r="AB101" s="3"/>
      <c r="AC101" s="3"/>
      <c r="AD101" s="28"/>
      <c r="AE101" s="26">
        <v>0.005</v>
      </c>
      <c r="AF101" s="3">
        <v>0.49</v>
      </c>
      <c r="AG101" s="27">
        <f t="shared" si="86"/>
        <v>0.00245</v>
      </c>
      <c r="AH101" s="36"/>
      <c r="AI101" s="3"/>
      <c r="AJ101" s="27"/>
      <c r="AK101" s="37"/>
      <c r="AL101" s="28"/>
      <c r="AM101" s="28"/>
      <c r="AN101" s="37"/>
      <c r="AO101" s="28"/>
      <c r="AP101" s="27"/>
      <c r="AQ101" s="3">
        <v>0.015</v>
      </c>
      <c r="AR101" s="3">
        <v>0.5</v>
      </c>
      <c r="AS101" s="3">
        <f t="shared" si="87"/>
        <v>0.0075</v>
      </c>
      <c r="AT101" s="2">
        <f t="shared" si="88"/>
        <v>0.0145620986802736</v>
      </c>
      <c r="AU101" s="30">
        <f t="shared" si="89"/>
        <v>28.47</v>
      </c>
      <c r="AV101" s="1">
        <f t="shared" si="90"/>
        <v>0.26</v>
      </c>
      <c r="AW101" s="2">
        <f t="shared" si="95"/>
        <v>0.0133333333333333</v>
      </c>
      <c r="AX101" s="1">
        <f t="shared" si="91"/>
        <v>9.62937997203351</v>
      </c>
      <c r="AY101" s="1">
        <f>SUM(AX90:AX101)</f>
        <v>112.688524341018</v>
      </c>
      <c r="AZ101" s="2">
        <f t="shared" si="96"/>
        <v>0.005</v>
      </c>
      <c r="BA101" s="1">
        <f t="shared" si="92"/>
        <v>3.61101748951257</v>
      </c>
      <c r="BB101" s="1">
        <f>SUM(BA90:BA101)</f>
        <v>42.2581966278816</v>
      </c>
    </row>
    <row r="102" s="1" customFormat="1" spans="1:46">
      <c r="A102" s="13"/>
      <c r="B102" s="13"/>
      <c r="C102" s="16">
        <v>12</v>
      </c>
      <c r="D102" s="21">
        <v>20.9048709677419</v>
      </c>
      <c r="E102" s="20">
        <f t="shared" si="93"/>
        <v>22.7005333333333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workbookViewId="0">
      <pane xSplit="4" topLeftCell="E1" activePane="topRight" state="frozen"/>
      <selection/>
      <selection pane="topRight" activeCell="AT42" sqref="AT42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36</v>
      </c>
      <c r="M1" s="2"/>
    </row>
    <row r="2" s="1" customFormat="1" spans="1:13">
      <c r="A2" s="4" t="s">
        <v>4</v>
      </c>
      <c r="B2" s="5" t="s">
        <v>5</v>
      </c>
      <c r="C2" s="3"/>
      <c r="D2" s="3"/>
      <c r="E2" s="6">
        <v>57.9148</v>
      </c>
      <c r="F2" s="3">
        <v>1166.832</v>
      </c>
      <c r="G2" s="7">
        <f>(F2+F3+F4)/3</f>
        <v>1338.18733333333</v>
      </c>
      <c r="H2" s="3">
        <v>0.13</v>
      </c>
      <c r="I2" s="22">
        <f>(H2+H3+H4)/3</f>
        <v>0.12</v>
      </c>
      <c r="M2" s="2"/>
    </row>
    <row r="3" s="1" customFormat="1" spans="1:13">
      <c r="A3" s="4"/>
      <c r="B3" s="5" t="s">
        <v>6</v>
      </c>
      <c r="C3" s="3"/>
      <c r="D3" s="3"/>
      <c r="E3" s="8"/>
      <c r="F3" s="3">
        <v>1192.09</v>
      </c>
      <c r="G3" s="9"/>
      <c r="H3" s="3">
        <v>0.13</v>
      </c>
      <c r="I3" s="22"/>
      <c r="M3" s="2"/>
    </row>
    <row r="4" s="1" customFormat="1" spans="1:13">
      <c r="A4" s="4"/>
      <c r="B4" s="5" t="s">
        <v>7</v>
      </c>
      <c r="C4" s="3"/>
      <c r="D4" s="3"/>
      <c r="E4" s="10"/>
      <c r="F4" s="3">
        <v>1655.64</v>
      </c>
      <c r="G4" s="11"/>
      <c r="H4" s="3">
        <v>0.1</v>
      </c>
      <c r="I4" s="22"/>
      <c r="M4" s="2"/>
    </row>
    <row r="5" s="1" customFormat="1" spans="1:13">
      <c r="A5" s="4" t="s">
        <v>8</v>
      </c>
      <c r="B5" s="5" t="s">
        <v>9</v>
      </c>
      <c r="C5" s="3"/>
      <c r="D5" s="3"/>
      <c r="E5" s="6">
        <v>203.638356164384</v>
      </c>
      <c r="F5" s="3">
        <v>91.104</v>
      </c>
      <c r="G5" s="7">
        <f>(F5+F6)/2</f>
        <v>92.50925</v>
      </c>
      <c r="H5" s="3">
        <v>0.13</v>
      </c>
      <c r="I5" s="22">
        <f>(H5+H6)/2</f>
        <v>0.13</v>
      </c>
      <c r="M5" s="2"/>
    </row>
    <row r="6" s="1" customFormat="1" spans="1:13">
      <c r="A6" s="4"/>
      <c r="B6" s="5" t="s">
        <v>10</v>
      </c>
      <c r="C6" s="3"/>
      <c r="D6" s="3"/>
      <c r="E6" s="10"/>
      <c r="F6" s="3">
        <v>93.9145</v>
      </c>
      <c r="G6" s="11"/>
      <c r="H6" s="3">
        <v>0.13</v>
      </c>
      <c r="I6" s="22"/>
      <c r="M6" s="2"/>
    </row>
    <row r="7" s="1" customFormat="1" spans="1:13">
      <c r="A7" s="4" t="s">
        <v>11</v>
      </c>
      <c r="B7" s="5"/>
      <c r="C7" s="3"/>
      <c r="D7" s="3"/>
      <c r="E7" s="12">
        <v>2093.84677929006</v>
      </c>
      <c r="F7" s="3">
        <v>122.786</v>
      </c>
      <c r="G7" s="3"/>
      <c r="H7" s="3">
        <v>0.29</v>
      </c>
      <c r="M7" s="2"/>
    </row>
    <row r="8" s="1" customFormat="1" spans="1:13">
      <c r="A8" s="4" t="s">
        <v>12</v>
      </c>
      <c r="B8" s="5"/>
      <c r="C8" s="3"/>
      <c r="D8" s="3"/>
      <c r="E8" s="3">
        <v>0</v>
      </c>
      <c r="F8" s="3">
        <v>625.464</v>
      </c>
      <c r="G8" s="3"/>
      <c r="H8" s="3">
        <v>0.26</v>
      </c>
      <c r="M8" s="2"/>
    </row>
    <row r="9" s="1" customFormat="1" spans="1:13">
      <c r="A9" s="4" t="s">
        <v>13</v>
      </c>
      <c r="B9" s="5"/>
      <c r="C9" s="3"/>
      <c r="D9" s="3"/>
      <c r="E9" s="3">
        <v>0</v>
      </c>
      <c r="F9" s="3">
        <v>341.64</v>
      </c>
      <c r="G9" s="3"/>
      <c r="H9" s="3">
        <v>0.26</v>
      </c>
      <c r="M9" s="2"/>
    </row>
    <row r="10" s="1" customFormat="1" spans="1:13">
      <c r="A10" s="4" t="s">
        <v>14</v>
      </c>
      <c r="B10" s="5"/>
      <c r="C10" s="3"/>
      <c r="D10" s="3"/>
      <c r="E10" s="3">
        <v>0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15</v>
      </c>
      <c r="B11" s="5"/>
      <c r="C11" s="3"/>
      <c r="D11" s="3"/>
      <c r="E11" s="3">
        <v>2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16</v>
      </c>
      <c r="B14" s="4" t="s">
        <v>17</v>
      </c>
      <c r="C14" s="4">
        <v>308.16</v>
      </c>
      <c r="D14" s="13"/>
      <c r="E14" s="13"/>
      <c r="F14" s="13"/>
      <c r="G14" s="14" t="s">
        <v>18</v>
      </c>
      <c r="H14" s="14" t="s">
        <v>19</v>
      </c>
      <c r="I14" s="14">
        <f>(AV38+AV53+AY85+AY101+BB101+AG69)</f>
        <v>68181451.4397412</v>
      </c>
      <c r="J14" s="14" t="s">
        <v>20</v>
      </c>
      <c r="K14" s="14">
        <f>I14/(10000*1000)</f>
        <v>6.81814514397412</v>
      </c>
      <c r="L14" s="14" t="s">
        <v>21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22</v>
      </c>
      <c r="B15" s="4" t="s">
        <v>17</v>
      </c>
      <c r="C15" s="4"/>
      <c r="D15" s="13"/>
      <c r="E15" s="13"/>
      <c r="F15" s="13"/>
      <c r="G15" s="14"/>
      <c r="H15" s="14" t="s">
        <v>23</v>
      </c>
      <c r="I15" s="14">
        <v>44441188.2191781</v>
      </c>
      <c r="J15" s="14" t="s">
        <v>20</v>
      </c>
      <c r="K15" s="14">
        <f>I15/(10000*1000)</f>
        <v>4.44411882191781</v>
      </c>
      <c r="L15" s="14" t="s">
        <v>21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24</v>
      </c>
      <c r="B16" s="4" t="s">
        <v>25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26</v>
      </c>
      <c r="B17" s="4" t="s">
        <v>27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29</v>
      </c>
      <c r="AT17" s="2"/>
    </row>
    <row r="18" s="1" customFormat="1" spans="1:46">
      <c r="A18" s="4" t="s">
        <v>30</v>
      </c>
      <c r="B18" s="4" t="s">
        <v>31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33</v>
      </c>
      <c r="B19" s="4" t="s">
        <v>31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36</v>
      </c>
      <c r="B20" s="4" t="s">
        <v>37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38</v>
      </c>
      <c r="B21" s="4" t="s">
        <v>39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40</v>
      </c>
      <c r="B22" s="4" t="s">
        <v>35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41</v>
      </c>
      <c r="B23" s="4" t="s">
        <v>42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4" t="s">
        <v>43</v>
      </c>
      <c r="T25" s="24"/>
      <c r="U25" s="24"/>
      <c r="V25" s="24" t="s">
        <v>44</v>
      </c>
      <c r="W25" s="24"/>
      <c r="X25" s="24"/>
      <c r="Y25" s="24" t="s">
        <v>45</v>
      </c>
      <c r="Z25" s="24"/>
      <c r="AA25" s="24"/>
      <c r="AB25" s="24" t="s">
        <v>46</v>
      </c>
      <c r="AC25" s="24"/>
      <c r="AD25" s="24"/>
      <c r="AE25" s="24" t="s">
        <v>47</v>
      </c>
      <c r="AF25" s="24"/>
      <c r="AG25" s="24"/>
      <c r="AH25" s="24" t="s">
        <v>48</v>
      </c>
      <c r="AI25" s="24"/>
      <c r="AJ25" s="24"/>
      <c r="AK25" s="32" t="s">
        <v>49</v>
      </c>
      <c r="AL25" s="33"/>
      <c r="AM25" s="34"/>
      <c r="AN25" s="24" t="s">
        <v>50</v>
      </c>
      <c r="AO25" s="24"/>
      <c r="AP25" s="24"/>
      <c r="AT25" s="2"/>
    </row>
    <row r="26" s="1" customFormat="1" spans="1:47">
      <c r="A26" s="15" t="s">
        <v>4</v>
      </c>
      <c r="B26" s="15"/>
      <c r="C26" s="16" t="s">
        <v>51</v>
      </c>
      <c r="D26" s="16" t="s">
        <v>52</v>
      </c>
      <c r="E26" s="16" t="s">
        <v>53</v>
      </c>
      <c r="F26" s="16" t="s">
        <v>54</v>
      </c>
      <c r="G26" s="13" t="s">
        <v>51</v>
      </c>
      <c r="H26" s="13" t="s">
        <v>53</v>
      </c>
      <c r="I26" s="13" t="s">
        <v>55</v>
      </c>
      <c r="J26" s="13" t="s">
        <v>56</v>
      </c>
      <c r="K26" s="23" t="s">
        <v>57</v>
      </c>
      <c r="L26" s="23" t="s">
        <v>58</v>
      </c>
      <c r="M26" s="13" t="s">
        <v>59</v>
      </c>
      <c r="N26" s="23" t="s">
        <v>60</v>
      </c>
      <c r="O26" s="13" t="s">
        <v>61</v>
      </c>
      <c r="P26" s="13" t="s">
        <v>62</v>
      </c>
      <c r="Q26" s="23" t="s">
        <v>63</v>
      </c>
      <c r="R26" s="23" t="s">
        <v>64</v>
      </c>
      <c r="S26" s="4" t="s">
        <v>65</v>
      </c>
      <c r="T26" s="3" t="s">
        <v>66</v>
      </c>
      <c r="U26" s="3"/>
      <c r="V26" s="4" t="s">
        <v>65</v>
      </c>
      <c r="W26" s="3" t="s">
        <v>66</v>
      </c>
      <c r="X26" s="3"/>
      <c r="Y26" s="4" t="s">
        <v>65</v>
      </c>
      <c r="Z26" s="3" t="s">
        <v>66</v>
      </c>
      <c r="AA26" s="3"/>
      <c r="AB26" s="4" t="s">
        <v>65</v>
      </c>
      <c r="AC26" s="3" t="s">
        <v>66</v>
      </c>
      <c r="AD26" s="3"/>
      <c r="AE26" s="4" t="s">
        <v>65</v>
      </c>
      <c r="AF26" s="3" t="s">
        <v>66</v>
      </c>
      <c r="AG26" s="3"/>
      <c r="AH26" s="4" t="s">
        <v>65</v>
      </c>
      <c r="AI26" s="3" t="s">
        <v>66</v>
      </c>
      <c r="AJ26" s="3"/>
      <c r="AK26" s="4" t="s">
        <v>65</v>
      </c>
      <c r="AL26" s="3" t="s">
        <v>66</v>
      </c>
      <c r="AM26" s="3"/>
      <c r="AN26" s="35" t="s">
        <v>65</v>
      </c>
      <c r="AO26" s="35" t="s">
        <v>66</v>
      </c>
      <c r="AP26" s="35"/>
      <c r="AQ26" s="1" t="s">
        <v>67</v>
      </c>
      <c r="AR26" s="1" t="s">
        <v>68</v>
      </c>
      <c r="AS26" s="1" t="s">
        <v>36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1338.18733333333</v>
      </c>
      <c r="C27" s="16" t="s">
        <v>72</v>
      </c>
      <c r="D27" s="17">
        <v>20</v>
      </c>
      <c r="E27" s="16"/>
      <c r="F27" s="16"/>
      <c r="G27" s="13">
        <v>1</v>
      </c>
      <c r="H27" s="18">
        <f t="shared" ref="H27:H38" si="0">E28</f>
        <v>20</v>
      </c>
      <c r="I27" s="18">
        <f t="shared" ref="I27:I38" si="1">H27+273.15</f>
        <v>293.15</v>
      </c>
      <c r="J27" s="18">
        <f t="shared" ref="J27:J38" si="2">EXP(($C$16*(I27-$C$14))/($C$17*I27*$C$14))</f>
        <v>0.198330520254678</v>
      </c>
      <c r="K27" s="18">
        <f t="shared" ref="K27:K38" si="3">$B$27/12</f>
        <v>111.515611111111</v>
      </c>
      <c r="L27" s="18">
        <f t="shared" ref="L27:L38" si="4">K27*$B$28/100</f>
        <v>1.11515611111111</v>
      </c>
      <c r="M27" s="13" t="s">
        <v>73</v>
      </c>
      <c r="N27" s="13"/>
      <c r="O27" s="18">
        <f>L27</f>
        <v>1.11515611111111</v>
      </c>
      <c r="P27" s="18">
        <f t="shared" ref="P27:P38" si="5">O27*J27</f>
        <v>0.22116949168185</v>
      </c>
      <c r="Q27" s="25">
        <f t="shared" ref="Q27:Q38" si="6">P27*$B$29</f>
        <v>0.026540339001822</v>
      </c>
      <c r="R27" s="18">
        <f t="shared" ref="R27:R38" si="7">L27*$B$29</f>
        <v>0.133818733333333</v>
      </c>
      <c r="S27" s="26">
        <f t="shared" ref="S27:S38" si="8">Q27/R27</f>
        <v>0.198330520254678</v>
      </c>
      <c r="T27" s="3">
        <v>0.01</v>
      </c>
      <c r="U27" s="27">
        <f t="shared" ref="U27:U38" si="9">S27*T27</f>
        <v>0.00198330520254678</v>
      </c>
      <c r="V27" s="26"/>
      <c r="W27" s="3"/>
      <c r="X27" s="27"/>
      <c r="Y27" s="29">
        <v>0.02</v>
      </c>
      <c r="Z27" s="3">
        <v>0.21</v>
      </c>
      <c r="AA27" s="28">
        <f t="shared" ref="AA27:AA38" si="10">Y27*Z27</f>
        <v>0.0042</v>
      </c>
      <c r="AB27" s="3">
        <v>0.01</v>
      </c>
      <c r="AC27" s="3">
        <v>0.29</v>
      </c>
      <c r="AD27" s="28">
        <f t="shared" ref="AD27:AD38" si="11">AB27*AC27</f>
        <v>0.0029</v>
      </c>
      <c r="AE27" s="26"/>
      <c r="AF27" s="3"/>
      <c r="AG27" s="27"/>
      <c r="AH27" s="26"/>
      <c r="AI27" s="3"/>
      <c r="AJ27" s="27"/>
      <c r="AK27" s="1">
        <v>0.1</v>
      </c>
      <c r="AL27" s="28">
        <v>0.11</v>
      </c>
      <c r="AM27" s="28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0.0238833052025468</v>
      </c>
      <c r="AR27" s="30">
        <f t="shared" ref="AR27:AR38" si="15">$B$27/12</f>
        <v>111.515611111111</v>
      </c>
      <c r="AS27" s="1">
        <f t="shared" ref="AS27:AS38" si="16">$B$29</f>
        <v>0.12</v>
      </c>
      <c r="AT27" s="2">
        <f>$E$2/12</f>
        <v>4.82623333333333</v>
      </c>
      <c r="AU27" s="1">
        <f t="shared" ref="AU27:AU38" si="17">AT27*10000*AS27*0.67*AR27*AQ27</f>
        <v>10334.6187712359</v>
      </c>
    </row>
    <row r="28" s="1" customFormat="1" spans="1:47">
      <c r="A28" s="13" t="s">
        <v>74</v>
      </c>
      <c r="B28" s="13">
        <v>1</v>
      </c>
      <c r="C28" s="16">
        <v>1</v>
      </c>
      <c r="D28" s="19">
        <v>23.5481612903226</v>
      </c>
      <c r="E28" s="20">
        <f t="shared" ref="E28:E39" si="18">D27</f>
        <v>20</v>
      </c>
      <c r="F28" s="16" t="s">
        <v>73</v>
      </c>
      <c r="G28" s="13">
        <v>2</v>
      </c>
      <c r="H28" s="18">
        <f t="shared" si="0"/>
        <v>23.5481612903226</v>
      </c>
      <c r="I28" s="18">
        <f t="shared" si="1"/>
        <v>296.698161290323</v>
      </c>
      <c r="J28" s="18">
        <f t="shared" si="2"/>
        <v>0.295048461852745</v>
      </c>
      <c r="K28" s="18">
        <f t="shared" si="3"/>
        <v>111.515611111111</v>
      </c>
      <c r="L28" s="18">
        <f t="shared" si="4"/>
        <v>1.11515611111111</v>
      </c>
      <c r="M28" s="13" t="s">
        <v>73</v>
      </c>
      <c r="N28" s="13"/>
      <c r="O28" s="18">
        <f t="shared" ref="O28:O38" si="19">L28+O27-P27-N28</f>
        <v>2.00914273054037</v>
      </c>
      <c r="P28" s="18">
        <f t="shared" si="5"/>
        <v>0.592794472288561</v>
      </c>
      <c r="Q28" s="25">
        <f t="shared" si="6"/>
        <v>0.0711353366746273</v>
      </c>
      <c r="R28" s="18">
        <f t="shared" si="7"/>
        <v>0.133818733333333</v>
      </c>
      <c r="S28" s="26">
        <f t="shared" si="8"/>
        <v>0.531579808765893</v>
      </c>
      <c r="T28" s="3">
        <v>0.01</v>
      </c>
      <c r="U28" s="27">
        <f t="shared" si="9"/>
        <v>0.00531579808765893</v>
      </c>
      <c r="V28" s="26"/>
      <c r="W28" s="3"/>
      <c r="X28" s="27"/>
      <c r="Y28" s="29">
        <v>0.02</v>
      </c>
      <c r="Z28" s="3">
        <v>0.21</v>
      </c>
      <c r="AA28" s="28">
        <f t="shared" si="10"/>
        <v>0.0042</v>
      </c>
      <c r="AB28" s="3">
        <v>0.01</v>
      </c>
      <c r="AC28" s="3">
        <v>0.29</v>
      </c>
      <c r="AD28" s="28">
        <f t="shared" si="11"/>
        <v>0.0029</v>
      </c>
      <c r="AE28" s="26"/>
      <c r="AF28" s="3"/>
      <c r="AG28" s="27"/>
      <c r="AH28" s="26"/>
      <c r="AI28" s="3"/>
      <c r="AJ28" s="27"/>
      <c r="AK28" s="28">
        <v>0.1</v>
      </c>
      <c r="AL28" s="28">
        <v>0.11</v>
      </c>
      <c r="AM28" s="28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0.0272157980876589</v>
      </c>
      <c r="AR28" s="30">
        <f t="shared" si="15"/>
        <v>111.515611111111</v>
      </c>
      <c r="AS28" s="1">
        <f t="shared" si="16"/>
        <v>0.12</v>
      </c>
      <c r="AT28" s="2">
        <f t="shared" ref="AT28:AT38" si="20">$E$2/12</f>
        <v>4.82623333333333</v>
      </c>
      <c r="AU28" s="1">
        <f t="shared" si="17"/>
        <v>11776.6320618343</v>
      </c>
    </row>
    <row r="29" s="1" customFormat="1" spans="1:47">
      <c r="A29" s="13" t="s">
        <v>36</v>
      </c>
      <c r="B29" s="13">
        <f>I2</f>
        <v>0.12</v>
      </c>
      <c r="C29" s="16">
        <v>2</v>
      </c>
      <c r="D29" s="21">
        <v>23.32</v>
      </c>
      <c r="E29" s="20">
        <f t="shared" si="18"/>
        <v>23.5481612903226</v>
      </c>
      <c r="F29" s="16" t="s">
        <v>73</v>
      </c>
      <c r="G29" s="13">
        <v>3</v>
      </c>
      <c r="H29" s="18">
        <f t="shared" si="0"/>
        <v>23.32</v>
      </c>
      <c r="I29" s="18">
        <f t="shared" si="1"/>
        <v>296.47</v>
      </c>
      <c r="J29" s="18">
        <f t="shared" si="2"/>
        <v>0.287690072259627</v>
      </c>
      <c r="K29" s="18">
        <f t="shared" si="3"/>
        <v>111.515611111111</v>
      </c>
      <c r="L29" s="18">
        <f t="shared" si="4"/>
        <v>1.11515611111111</v>
      </c>
      <c r="M29" s="13" t="s">
        <v>73</v>
      </c>
      <c r="N29" s="13"/>
      <c r="O29" s="18">
        <f t="shared" si="19"/>
        <v>2.53150436936292</v>
      </c>
      <c r="P29" s="18">
        <f t="shared" si="5"/>
        <v>0.728288674947581</v>
      </c>
      <c r="Q29" s="25">
        <f t="shared" si="6"/>
        <v>0.0873946409937097</v>
      </c>
      <c r="R29" s="18">
        <f t="shared" si="7"/>
        <v>0.133818733333333</v>
      </c>
      <c r="S29" s="26">
        <f t="shared" si="8"/>
        <v>0.653082261479905</v>
      </c>
      <c r="T29" s="3">
        <v>0.01</v>
      </c>
      <c r="U29" s="27">
        <f t="shared" si="9"/>
        <v>0.00653082261479905</v>
      </c>
      <c r="V29" s="26"/>
      <c r="W29" s="3"/>
      <c r="X29" s="27"/>
      <c r="Y29" s="29">
        <v>0.02</v>
      </c>
      <c r="Z29" s="3">
        <v>0.21</v>
      </c>
      <c r="AA29" s="28">
        <f t="shared" si="10"/>
        <v>0.0042</v>
      </c>
      <c r="AB29" s="3">
        <v>0.01</v>
      </c>
      <c r="AC29" s="3">
        <v>0.29</v>
      </c>
      <c r="AD29" s="28">
        <f t="shared" si="11"/>
        <v>0.0029</v>
      </c>
      <c r="AE29" s="26"/>
      <c r="AF29" s="3"/>
      <c r="AG29" s="27"/>
      <c r="AH29" s="26"/>
      <c r="AI29" s="3"/>
      <c r="AJ29" s="27"/>
      <c r="AK29" s="1">
        <v>0.1</v>
      </c>
      <c r="AL29" s="28">
        <v>0.11</v>
      </c>
      <c r="AM29" s="28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0.028430822614799</v>
      </c>
      <c r="AR29" s="30">
        <f t="shared" si="15"/>
        <v>111.515611111111</v>
      </c>
      <c r="AS29" s="1">
        <f t="shared" si="16"/>
        <v>0.12</v>
      </c>
      <c r="AT29" s="2">
        <f t="shared" si="20"/>
        <v>4.82623333333333</v>
      </c>
      <c r="AU29" s="1">
        <f t="shared" si="17"/>
        <v>12302.3890782607</v>
      </c>
    </row>
    <row r="30" s="1" customFormat="1" spans="1:47">
      <c r="A30" s="13"/>
      <c r="B30" s="13"/>
      <c r="C30" s="16">
        <v>3</v>
      </c>
      <c r="D30" s="21">
        <v>22.675935483871</v>
      </c>
      <c r="E30" s="20">
        <f t="shared" si="18"/>
        <v>23.32</v>
      </c>
      <c r="F30" s="16" t="s">
        <v>73</v>
      </c>
      <c r="G30" s="13">
        <v>4</v>
      </c>
      <c r="H30" s="18">
        <f t="shared" si="0"/>
        <v>22.675935483871</v>
      </c>
      <c r="I30" s="18">
        <f t="shared" si="1"/>
        <v>295.825935483871</v>
      </c>
      <c r="J30" s="18">
        <f t="shared" si="2"/>
        <v>0.267837412027132</v>
      </c>
      <c r="K30" s="18">
        <f t="shared" si="3"/>
        <v>111.515611111111</v>
      </c>
      <c r="L30" s="18">
        <f t="shared" si="4"/>
        <v>1.11515611111111</v>
      </c>
      <c r="M30" s="13" t="s">
        <v>73</v>
      </c>
      <c r="N30" s="13"/>
      <c r="O30" s="18">
        <f t="shared" si="19"/>
        <v>2.91837180552645</v>
      </c>
      <c r="P30" s="18">
        <f t="shared" si="5"/>
        <v>0.781649151725154</v>
      </c>
      <c r="Q30" s="25">
        <f t="shared" si="6"/>
        <v>0.0937978982070184</v>
      </c>
      <c r="R30" s="18">
        <f t="shared" si="7"/>
        <v>0.133818733333333</v>
      </c>
      <c r="S30" s="26">
        <f t="shared" si="8"/>
        <v>0.700932491816181</v>
      </c>
      <c r="T30" s="3">
        <v>0.01</v>
      </c>
      <c r="U30" s="27">
        <f t="shared" si="9"/>
        <v>0.00700932491816181</v>
      </c>
      <c r="V30" s="26"/>
      <c r="W30" s="3"/>
      <c r="X30" s="27"/>
      <c r="Y30" s="29">
        <v>0.02</v>
      </c>
      <c r="Z30" s="3">
        <v>0.21</v>
      </c>
      <c r="AA30" s="28">
        <f t="shared" si="10"/>
        <v>0.0042</v>
      </c>
      <c r="AB30" s="3">
        <v>0.01</v>
      </c>
      <c r="AC30" s="3">
        <v>0.29</v>
      </c>
      <c r="AD30" s="28">
        <f t="shared" si="11"/>
        <v>0.0029</v>
      </c>
      <c r="AE30" s="26"/>
      <c r="AF30" s="3"/>
      <c r="AG30" s="27"/>
      <c r="AH30" s="26"/>
      <c r="AI30" s="3"/>
      <c r="AJ30" s="27"/>
      <c r="AK30" s="28">
        <v>0.1</v>
      </c>
      <c r="AL30" s="28">
        <v>0.11</v>
      </c>
      <c r="AM30" s="28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0.0289093249181618</v>
      </c>
      <c r="AR30" s="30">
        <f t="shared" si="15"/>
        <v>111.515611111111</v>
      </c>
      <c r="AS30" s="1">
        <f t="shared" si="16"/>
        <v>0.12</v>
      </c>
      <c r="AT30" s="2">
        <f t="shared" si="20"/>
        <v>4.82623333333333</v>
      </c>
      <c r="AU30" s="1">
        <f t="shared" si="17"/>
        <v>12509.4432880728</v>
      </c>
    </row>
    <row r="31" s="1" customFormat="1" spans="1:47">
      <c r="A31" s="13"/>
      <c r="B31" s="13"/>
      <c r="C31" s="16">
        <v>4</v>
      </c>
      <c r="D31" s="21">
        <v>22.8176</v>
      </c>
      <c r="E31" s="20">
        <f t="shared" si="18"/>
        <v>22.675935483871</v>
      </c>
      <c r="F31" s="16" t="s">
        <v>73</v>
      </c>
      <c r="G31" s="13">
        <v>5</v>
      </c>
      <c r="H31" s="18">
        <f t="shared" si="0"/>
        <v>22.8176</v>
      </c>
      <c r="I31" s="18">
        <f t="shared" si="1"/>
        <v>295.9676</v>
      </c>
      <c r="J31" s="18">
        <f t="shared" si="2"/>
        <v>0.27209039009009</v>
      </c>
      <c r="K31" s="18">
        <f t="shared" si="3"/>
        <v>111.515611111111</v>
      </c>
      <c r="L31" s="18">
        <f t="shared" si="4"/>
        <v>1.11515611111111</v>
      </c>
      <c r="M31" s="13" t="s">
        <v>75</v>
      </c>
      <c r="N31" s="18">
        <f>(O30-P30)*C22/100</f>
        <v>2.02988652111123</v>
      </c>
      <c r="O31" s="18">
        <f t="shared" si="19"/>
        <v>1.22199224380118</v>
      </c>
      <c r="P31" s="18">
        <f t="shared" si="5"/>
        <v>0.332492346302926</v>
      </c>
      <c r="Q31" s="25">
        <f t="shared" si="6"/>
        <v>0.0398990815563512</v>
      </c>
      <c r="R31" s="18">
        <f t="shared" si="7"/>
        <v>0.133818733333333</v>
      </c>
      <c r="S31" s="26">
        <f t="shared" si="8"/>
        <v>0.298157668679805</v>
      </c>
      <c r="T31" s="3">
        <v>0.01</v>
      </c>
      <c r="U31" s="27">
        <f t="shared" si="9"/>
        <v>0.00298157668679805</v>
      </c>
      <c r="V31" s="26"/>
      <c r="W31" s="3"/>
      <c r="X31" s="27"/>
      <c r="Y31" s="29">
        <v>0.04</v>
      </c>
      <c r="Z31" s="3">
        <v>0.21</v>
      </c>
      <c r="AA31" s="28">
        <f t="shared" si="10"/>
        <v>0.0084</v>
      </c>
      <c r="AB31" s="3">
        <v>0.015</v>
      </c>
      <c r="AC31" s="3">
        <v>0.29</v>
      </c>
      <c r="AD31" s="28">
        <f t="shared" si="11"/>
        <v>0.00435</v>
      </c>
      <c r="AE31" s="26"/>
      <c r="AF31" s="3"/>
      <c r="AG31" s="27"/>
      <c r="AH31" s="26"/>
      <c r="AI31" s="3"/>
      <c r="AJ31" s="27"/>
      <c r="AK31" s="1">
        <v>0.1</v>
      </c>
      <c r="AL31" s="28">
        <v>0.11</v>
      </c>
      <c r="AM31" s="28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0.032431576686798</v>
      </c>
      <c r="AR31" s="30">
        <f t="shared" si="15"/>
        <v>111.515611111111</v>
      </c>
      <c r="AS31" s="1">
        <f t="shared" si="16"/>
        <v>0.12</v>
      </c>
      <c r="AT31" s="2">
        <f t="shared" si="20"/>
        <v>4.82623333333333</v>
      </c>
      <c r="AU31" s="1">
        <f t="shared" si="17"/>
        <v>14033.567731338</v>
      </c>
    </row>
    <row r="32" s="1" customFormat="1" spans="1:47">
      <c r="A32" s="13"/>
      <c r="B32" s="13"/>
      <c r="C32" s="16">
        <v>5</v>
      </c>
      <c r="D32" s="21">
        <v>23.728064516129</v>
      </c>
      <c r="E32" s="20">
        <f t="shared" si="18"/>
        <v>22.8176</v>
      </c>
      <c r="F32" s="16" t="s">
        <v>75</v>
      </c>
      <c r="G32" s="13">
        <v>6</v>
      </c>
      <c r="H32" s="18">
        <f t="shared" si="0"/>
        <v>23.728064516129</v>
      </c>
      <c r="I32" s="18">
        <f t="shared" si="1"/>
        <v>296.878064516129</v>
      </c>
      <c r="J32" s="18">
        <f t="shared" si="2"/>
        <v>0.300974720390737</v>
      </c>
      <c r="K32" s="18">
        <f t="shared" si="3"/>
        <v>111.515611111111</v>
      </c>
      <c r="L32" s="18">
        <f t="shared" si="4"/>
        <v>1.11515611111111</v>
      </c>
      <c r="M32" s="13" t="s">
        <v>73</v>
      </c>
      <c r="N32" s="13"/>
      <c r="O32" s="18">
        <f t="shared" si="19"/>
        <v>2.00465600860936</v>
      </c>
      <c r="P32" s="18">
        <f t="shared" si="5"/>
        <v>0.603350781670813</v>
      </c>
      <c r="Q32" s="25">
        <f t="shared" si="6"/>
        <v>0.0724020938004976</v>
      </c>
      <c r="R32" s="18">
        <f t="shared" si="7"/>
        <v>0.133818733333333</v>
      </c>
      <c r="S32" s="26">
        <f t="shared" si="8"/>
        <v>0.541046025448088</v>
      </c>
      <c r="T32" s="3">
        <v>0.01</v>
      </c>
      <c r="U32" s="27">
        <f t="shared" si="9"/>
        <v>0.00541046025448088</v>
      </c>
      <c r="V32" s="26"/>
      <c r="W32" s="3"/>
      <c r="X32" s="27"/>
      <c r="Y32" s="29">
        <v>0.04</v>
      </c>
      <c r="Z32" s="3">
        <v>0.21</v>
      </c>
      <c r="AA32" s="28">
        <f t="shared" si="10"/>
        <v>0.0084</v>
      </c>
      <c r="AB32" s="3">
        <v>0.015</v>
      </c>
      <c r="AC32" s="3">
        <v>0.29</v>
      </c>
      <c r="AD32" s="28">
        <f t="shared" si="11"/>
        <v>0.00435</v>
      </c>
      <c r="AE32" s="26"/>
      <c r="AF32" s="3"/>
      <c r="AG32" s="27"/>
      <c r="AH32" s="26"/>
      <c r="AI32" s="3"/>
      <c r="AJ32" s="27"/>
      <c r="AK32" s="28">
        <v>0.1</v>
      </c>
      <c r="AL32" s="28">
        <v>0.11</v>
      </c>
      <c r="AM32" s="28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0.0348604602544809</v>
      </c>
      <c r="AR32" s="30">
        <f t="shared" si="15"/>
        <v>111.515611111111</v>
      </c>
      <c r="AS32" s="1">
        <f t="shared" si="16"/>
        <v>0.12</v>
      </c>
      <c r="AT32" s="2">
        <f t="shared" si="20"/>
        <v>4.82623333333333</v>
      </c>
      <c r="AU32" s="1">
        <f t="shared" si="17"/>
        <v>15084.5774428852</v>
      </c>
    </row>
    <row r="33" s="1" customFormat="1" spans="1:47">
      <c r="A33" s="13"/>
      <c r="B33" s="13"/>
      <c r="C33" s="16">
        <v>6</v>
      </c>
      <c r="D33" s="21">
        <v>25.6479</v>
      </c>
      <c r="E33" s="20">
        <f t="shared" si="18"/>
        <v>23.728064516129</v>
      </c>
      <c r="F33" s="16" t="s">
        <v>73</v>
      </c>
      <c r="G33" s="13">
        <v>7</v>
      </c>
      <c r="H33" s="18">
        <f t="shared" si="0"/>
        <v>25.6479</v>
      </c>
      <c r="I33" s="18">
        <f t="shared" si="1"/>
        <v>298.7979</v>
      </c>
      <c r="J33" s="18">
        <f t="shared" si="2"/>
        <v>0.371576657719527</v>
      </c>
      <c r="K33" s="18">
        <f t="shared" si="3"/>
        <v>111.515611111111</v>
      </c>
      <c r="L33" s="18">
        <f t="shared" si="4"/>
        <v>1.11515611111111</v>
      </c>
      <c r="M33" s="13" t="s">
        <v>73</v>
      </c>
      <c r="N33" s="13"/>
      <c r="O33" s="18">
        <f t="shared" si="19"/>
        <v>2.51646133804966</v>
      </c>
      <c r="P33" s="18">
        <f t="shared" si="5"/>
        <v>0.935058293272901</v>
      </c>
      <c r="Q33" s="25">
        <f t="shared" si="6"/>
        <v>0.112206995192748</v>
      </c>
      <c r="R33" s="18">
        <f t="shared" si="7"/>
        <v>0.133818733333333</v>
      </c>
      <c r="S33" s="26">
        <f t="shared" si="8"/>
        <v>0.838499905041308</v>
      </c>
      <c r="T33" s="3">
        <v>0.01</v>
      </c>
      <c r="U33" s="27">
        <f t="shared" si="9"/>
        <v>0.00838499905041308</v>
      </c>
      <c r="V33" s="26"/>
      <c r="W33" s="3"/>
      <c r="X33" s="27"/>
      <c r="Y33" s="29">
        <v>0.04</v>
      </c>
      <c r="Z33" s="3">
        <v>0.21</v>
      </c>
      <c r="AA33" s="28">
        <f t="shared" si="10"/>
        <v>0.0084</v>
      </c>
      <c r="AB33" s="3">
        <v>0.015</v>
      </c>
      <c r="AC33" s="3">
        <v>0.29</v>
      </c>
      <c r="AD33" s="28">
        <f t="shared" si="11"/>
        <v>0.00435</v>
      </c>
      <c r="AE33" s="26"/>
      <c r="AF33" s="3"/>
      <c r="AG33" s="27"/>
      <c r="AH33" s="26"/>
      <c r="AI33" s="3"/>
      <c r="AJ33" s="27"/>
      <c r="AK33" s="1">
        <v>0.1</v>
      </c>
      <c r="AL33" s="28">
        <v>0.11</v>
      </c>
      <c r="AM33" s="28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0.0378349990504131</v>
      </c>
      <c r="AR33" s="30">
        <f t="shared" si="15"/>
        <v>111.515611111111</v>
      </c>
      <c r="AS33" s="1">
        <f t="shared" si="16"/>
        <v>0.12</v>
      </c>
      <c r="AT33" s="2">
        <f t="shared" si="20"/>
        <v>4.82623333333333</v>
      </c>
      <c r="AU33" s="1">
        <f t="shared" si="17"/>
        <v>16371.6993138117</v>
      </c>
    </row>
    <row r="34" s="1" customFormat="1" spans="1:47">
      <c r="A34" s="13"/>
      <c r="B34" s="13"/>
      <c r="C34" s="16">
        <v>7</v>
      </c>
      <c r="D34" s="21">
        <v>26.4178709677419</v>
      </c>
      <c r="E34" s="20">
        <f t="shared" si="18"/>
        <v>25.6479</v>
      </c>
      <c r="F34" s="16" t="s">
        <v>73</v>
      </c>
      <c r="G34" s="13">
        <v>8</v>
      </c>
      <c r="H34" s="18">
        <f t="shared" si="0"/>
        <v>26.4178709677419</v>
      </c>
      <c r="I34" s="18">
        <f t="shared" si="1"/>
        <v>299.567870967742</v>
      </c>
      <c r="J34" s="18">
        <f t="shared" si="2"/>
        <v>0.404039021756027</v>
      </c>
      <c r="K34" s="18">
        <f t="shared" si="3"/>
        <v>111.515611111111</v>
      </c>
      <c r="L34" s="18">
        <f t="shared" si="4"/>
        <v>1.11515611111111</v>
      </c>
      <c r="M34" s="13" t="s">
        <v>73</v>
      </c>
      <c r="N34" s="13"/>
      <c r="O34" s="18">
        <f t="shared" si="19"/>
        <v>2.69655915588787</v>
      </c>
      <c r="P34" s="18">
        <f t="shared" si="5"/>
        <v>1.08951512345219</v>
      </c>
      <c r="Q34" s="25">
        <f t="shared" si="6"/>
        <v>0.130741814814263</v>
      </c>
      <c r="R34" s="18">
        <f t="shared" si="7"/>
        <v>0.133818733333333</v>
      </c>
      <c r="S34" s="26">
        <f t="shared" si="8"/>
        <v>0.97700681778682</v>
      </c>
      <c r="T34" s="3">
        <v>0.01</v>
      </c>
      <c r="U34" s="27">
        <f t="shared" si="9"/>
        <v>0.0097700681778682</v>
      </c>
      <c r="V34" s="26"/>
      <c r="W34" s="3"/>
      <c r="X34" s="27"/>
      <c r="Y34" s="29">
        <v>0.04</v>
      </c>
      <c r="Z34" s="3">
        <v>0.21</v>
      </c>
      <c r="AA34" s="28">
        <f t="shared" si="10"/>
        <v>0.0084</v>
      </c>
      <c r="AB34" s="3">
        <v>0.015</v>
      </c>
      <c r="AC34" s="3">
        <v>0.29</v>
      </c>
      <c r="AD34" s="28">
        <f t="shared" si="11"/>
        <v>0.00435</v>
      </c>
      <c r="AE34" s="26"/>
      <c r="AF34" s="3"/>
      <c r="AG34" s="27"/>
      <c r="AH34" s="26"/>
      <c r="AI34" s="3"/>
      <c r="AJ34" s="27"/>
      <c r="AK34" s="28">
        <v>0.1</v>
      </c>
      <c r="AL34" s="28">
        <v>0.11</v>
      </c>
      <c r="AM34" s="28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0.0392200681778682</v>
      </c>
      <c r="AR34" s="30">
        <f t="shared" si="15"/>
        <v>111.515611111111</v>
      </c>
      <c r="AS34" s="1">
        <f t="shared" si="16"/>
        <v>0.12</v>
      </c>
      <c r="AT34" s="2">
        <f t="shared" si="20"/>
        <v>4.82623333333333</v>
      </c>
      <c r="AU34" s="1">
        <f t="shared" si="17"/>
        <v>16971.036854519</v>
      </c>
    </row>
    <row r="35" s="1" customFormat="1" spans="1:47">
      <c r="A35" s="13"/>
      <c r="B35" s="13"/>
      <c r="C35" s="16">
        <v>8</v>
      </c>
      <c r="D35" s="21">
        <v>27.5840967741936</v>
      </c>
      <c r="E35" s="20">
        <f t="shared" si="18"/>
        <v>26.4178709677419</v>
      </c>
      <c r="F35" s="16" t="s">
        <v>73</v>
      </c>
      <c r="G35" s="13">
        <v>9</v>
      </c>
      <c r="H35" s="18">
        <f t="shared" si="0"/>
        <v>27.5840967741936</v>
      </c>
      <c r="I35" s="18">
        <f t="shared" si="1"/>
        <v>300.734096774194</v>
      </c>
      <c r="J35" s="18">
        <f t="shared" si="2"/>
        <v>0.458314201112807</v>
      </c>
      <c r="K35" s="18">
        <f t="shared" si="3"/>
        <v>111.515611111111</v>
      </c>
      <c r="L35" s="18">
        <f t="shared" si="4"/>
        <v>1.11515611111111</v>
      </c>
      <c r="M35" s="13" t="s">
        <v>73</v>
      </c>
      <c r="N35" s="13"/>
      <c r="O35" s="18">
        <f t="shared" si="19"/>
        <v>2.72220014354679</v>
      </c>
      <c r="P35" s="18">
        <f t="shared" si="5"/>
        <v>1.24762298405881</v>
      </c>
      <c r="Q35" s="25">
        <f t="shared" si="6"/>
        <v>0.149714758087058</v>
      </c>
      <c r="R35" s="18">
        <f t="shared" si="7"/>
        <v>0.133818733333333</v>
      </c>
      <c r="S35" s="26">
        <f t="shared" si="8"/>
        <v>1.11878773888951</v>
      </c>
      <c r="T35" s="3">
        <v>0.01</v>
      </c>
      <c r="U35" s="27">
        <f t="shared" si="9"/>
        <v>0.0111878773888951</v>
      </c>
      <c r="V35" s="26"/>
      <c r="W35" s="3"/>
      <c r="X35" s="27"/>
      <c r="Y35" s="29">
        <v>0.04</v>
      </c>
      <c r="Z35" s="3">
        <v>0.21</v>
      </c>
      <c r="AA35" s="28">
        <f t="shared" si="10"/>
        <v>0.0084</v>
      </c>
      <c r="AB35" s="3">
        <v>0.015</v>
      </c>
      <c r="AC35" s="3">
        <v>0.29</v>
      </c>
      <c r="AD35" s="28">
        <f t="shared" si="11"/>
        <v>0.00435</v>
      </c>
      <c r="AE35" s="26"/>
      <c r="AF35" s="3"/>
      <c r="AG35" s="27"/>
      <c r="AH35" s="26"/>
      <c r="AI35" s="3"/>
      <c r="AJ35" s="27"/>
      <c r="AK35" s="1">
        <v>0.1</v>
      </c>
      <c r="AL35" s="28">
        <v>0.11</v>
      </c>
      <c r="AM35" s="28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0.0406378773888951</v>
      </c>
      <c r="AR35" s="30">
        <f t="shared" si="15"/>
        <v>111.515611111111</v>
      </c>
      <c r="AS35" s="1">
        <f t="shared" si="16"/>
        <v>0.12</v>
      </c>
      <c r="AT35" s="2">
        <f t="shared" si="20"/>
        <v>4.82623333333333</v>
      </c>
      <c r="AU35" s="1">
        <f t="shared" si="17"/>
        <v>17584.5414579249</v>
      </c>
    </row>
    <row r="36" s="1" customFormat="1" spans="1:47">
      <c r="A36" s="13"/>
      <c r="B36" s="13"/>
      <c r="C36" s="16">
        <v>9</v>
      </c>
      <c r="D36" s="21">
        <v>27.0538</v>
      </c>
      <c r="E36" s="20">
        <f t="shared" si="18"/>
        <v>27.5840967741936</v>
      </c>
      <c r="F36" s="16" t="s">
        <v>73</v>
      </c>
      <c r="G36" s="13">
        <v>10</v>
      </c>
      <c r="H36" s="18">
        <f t="shared" si="0"/>
        <v>27.0538</v>
      </c>
      <c r="I36" s="18">
        <f t="shared" si="1"/>
        <v>300.2038</v>
      </c>
      <c r="J36" s="18">
        <f t="shared" si="2"/>
        <v>0.432837728679311</v>
      </c>
      <c r="K36" s="18">
        <f t="shared" si="3"/>
        <v>111.515611111111</v>
      </c>
      <c r="L36" s="18">
        <f t="shared" si="4"/>
        <v>1.11515611111111</v>
      </c>
      <c r="M36" s="13" t="s">
        <v>73</v>
      </c>
      <c r="N36" s="13"/>
      <c r="O36" s="18">
        <f t="shared" si="19"/>
        <v>2.58973327059908</v>
      </c>
      <c r="P36" s="18">
        <f t="shared" si="5"/>
        <v>1.12093426673135</v>
      </c>
      <c r="Q36" s="25">
        <f t="shared" si="6"/>
        <v>0.134512112007762</v>
      </c>
      <c r="R36" s="18">
        <f t="shared" si="7"/>
        <v>0.133818733333333</v>
      </c>
      <c r="S36" s="26">
        <f t="shared" si="8"/>
        <v>1.00518147689159</v>
      </c>
      <c r="T36" s="3">
        <v>0.01</v>
      </c>
      <c r="U36" s="27">
        <f t="shared" si="9"/>
        <v>0.0100518147689159</v>
      </c>
      <c r="V36" s="26"/>
      <c r="W36" s="3"/>
      <c r="X36" s="27"/>
      <c r="Y36" s="29">
        <v>0.04</v>
      </c>
      <c r="Z36" s="3">
        <v>0.21</v>
      </c>
      <c r="AA36" s="28">
        <f t="shared" si="10"/>
        <v>0.0084</v>
      </c>
      <c r="AB36" s="3">
        <v>0.015</v>
      </c>
      <c r="AC36" s="3">
        <v>0.29</v>
      </c>
      <c r="AD36" s="28">
        <f t="shared" si="11"/>
        <v>0.00435</v>
      </c>
      <c r="AE36" s="26"/>
      <c r="AF36" s="3"/>
      <c r="AG36" s="27"/>
      <c r="AH36" s="26"/>
      <c r="AI36" s="3"/>
      <c r="AJ36" s="27"/>
      <c r="AK36" s="28">
        <v>0.1</v>
      </c>
      <c r="AL36" s="28">
        <v>0.11</v>
      </c>
      <c r="AM36" s="28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0.0395018147689159</v>
      </c>
      <c r="AR36" s="30">
        <f t="shared" si="15"/>
        <v>111.515611111111</v>
      </c>
      <c r="AS36" s="1">
        <f t="shared" si="16"/>
        <v>0.12</v>
      </c>
      <c r="AT36" s="2">
        <f t="shared" si="20"/>
        <v>4.82623333333333</v>
      </c>
      <c r="AU36" s="1">
        <f t="shared" si="17"/>
        <v>17092.9522922643</v>
      </c>
    </row>
    <row r="37" s="1" customFormat="1" spans="1:47">
      <c r="A37" s="13"/>
      <c r="B37" s="13"/>
      <c r="C37" s="16">
        <v>10</v>
      </c>
      <c r="D37" s="21">
        <v>26.3657741935484</v>
      </c>
      <c r="E37" s="20">
        <f t="shared" si="18"/>
        <v>27.0538</v>
      </c>
      <c r="F37" s="16" t="s">
        <v>73</v>
      </c>
      <c r="G37" s="13">
        <v>11</v>
      </c>
      <c r="H37" s="18">
        <f t="shared" si="0"/>
        <v>26.3657741935484</v>
      </c>
      <c r="I37" s="18">
        <f t="shared" si="1"/>
        <v>299.515774193548</v>
      </c>
      <c r="J37" s="18">
        <f t="shared" si="2"/>
        <v>0.40176126193256</v>
      </c>
      <c r="K37" s="18">
        <f t="shared" si="3"/>
        <v>111.515611111111</v>
      </c>
      <c r="L37" s="18">
        <f t="shared" si="4"/>
        <v>1.11515611111111</v>
      </c>
      <c r="M37" s="13" t="s">
        <v>75</v>
      </c>
      <c r="N37" s="18">
        <f>(O36-P36)*C22/100</f>
        <v>1.39535905367435</v>
      </c>
      <c r="O37" s="18">
        <f t="shared" si="19"/>
        <v>1.1885960613045</v>
      </c>
      <c r="P37" s="18">
        <f t="shared" si="5"/>
        <v>0.477531853517766</v>
      </c>
      <c r="Q37" s="25">
        <f t="shared" si="6"/>
        <v>0.0573038224221319</v>
      </c>
      <c r="R37" s="18">
        <f t="shared" si="7"/>
        <v>0.133818733333333</v>
      </c>
      <c r="S37" s="26">
        <f t="shared" si="8"/>
        <v>0.428219734223548</v>
      </c>
      <c r="T37" s="3">
        <v>0.01</v>
      </c>
      <c r="U37" s="27">
        <f t="shared" si="9"/>
        <v>0.00428219734223548</v>
      </c>
      <c r="V37" s="26"/>
      <c r="W37" s="3"/>
      <c r="X37" s="27"/>
      <c r="Y37" s="29">
        <v>0.04</v>
      </c>
      <c r="Z37" s="3">
        <v>0.21</v>
      </c>
      <c r="AA37" s="28">
        <f t="shared" si="10"/>
        <v>0.0084</v>
      </c>
      <c r="AB37" s="3">
        <v>0.015</v>
      </c>
      <c r="AC37" s="3">
        <v>0.29</v>
      </c>
      <c r="AD37" s="28">
        <f t="shared" si="11"/>
        <v>0.00435</v>
      </c>
      <c r="AE37" s="26"/>
      <c r="AF37" s="3"/>
      <c r="AG37" s="27"/>
      <c r="AH37" s="26"/>
      <c r="AI37" s="3"/>
      <c r="AJ37" s="27"/>
      <c r="AK37" s="1">
        <v>0.1</v>
      </c>
      <c r="AL37" s="28">
        <v>0.11</v>
      </c>
      <c r="AM37" s="28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0.0337321973422355</v>
      </c>
      <c r="AR37" s="30">
        <f t="shared" si="15"/>
        <v>111.515611111111</v>
      </c>
      <c r="AS37" s="1">
        <f t="shared" si="16"/>
        <v>0.12</v>
      </c>
      <c r="AT37" s="2">
        <f t="shared" si="20"/>
        <v>4.82623333333333</v>
      </c>
      <c r="AU37" s="1">
        <f t="shared" si="17"/>
        <v>14596.3633128519</v>
      </c>
    </row>
    <row r="38" s="1" customFormat="1" spans="1:48">
      <c r="A38" s="13"/>
      <c r="B38" s="13"/>
      <c r="C38" s="16">
        <v>11</v>
      </c>
      <c r="D38" s="21">
        <v>25.3140666666667</v>
      </c>
      <c r="E38" s="20">
        <f t="shared" si="18"/>
        <v>26.3657741935484</v>
      </c>
      <c r="F38" s="16" t="s">
        <v>75</v>
      </c>
      <c r="G38" s="13">
        <v>12</v>
      </c>
      <c r="H38" s="18">
        <f t="shared" si="0"/>
        <v>25.3140666666667</v>
      </c>
      <c r="I38" s="18">
        <f t="shared" si="1"/>
        <v>298.464066666667</v>
      </c>
      <c r="J38" s="18">
        <f t="shared" si="2"/>
        <v>0.358277206785584</v>
      </c>
      <c r="K38" s="18">
        <f t="shared" si="3"/>
        <v>111.515611111111</v>
      </c>
      <c r="L38" s="18">
        <f t="shared" si="4"/>
        <v>1.11515611111111</v>
      </c>
      <c r="M38" s="13" t="s">
        <v>73</v>
      </c>
      <c r="N38" s="13"/>
      <c r="O38" s="18">
        <f t="shared" si="19"/>
        <v>1.82622031889784</v>
      </c>
      <c r="P38" s="18">
        <f t="shared" si="5"/>
        <v>0.654293114829798</v>
      </c>
      <c r="Q38" s="25">
        <f t="shared" si="6"/>
        <v>0.0785151737795757</v>
      </c>
      <c r="R38" s="18">
        <f t="shared" si="7"/>
        <v>0.133818733333333</v>
      </c>
      <c r="S38" s="26">
        <f t="shared" si="8"/>
        <v>0.586727820715503</v>
      </c>
      <c r="T38" s="3">
        <v>0.01</v>
      </c>
      <c r="U38" s="27">
        <f t="shared" si="9"/>
        <v>0.00586727820715503</v>
      </c>
      <c r="V38" s="26"/>
      <c r="W38" s="3"/>
      <c r="X38" s="27"/>
      <c r="Y38" s="29">
        <v>0.04</v>
      </c>
      <c r="Z38" s="3">
        <v>0.21</v>
      </c>
      <c r="AA38" s="28">
        <f t="shared" si="10"/>
        <v>0.0084</v>
      </c>
      <c r="AB38" s="3">
        <v>0.015</v>
      </c>
      <c r="AC38" s="3">
        <v>0.29</v>
      </c>
      <c r="AD38" s="28">
        <f t="shared" si="11"/>
        <v>0.00435</v>
      </c>
      <c r="AE38" s="26"/>
      <c r="AF38" s="3"/>
      <c r="AG38" s="27"/>
      <c r="AH38" s="26"/>
      <c r="AI38" s="3"/>
      <c r="AJ38" s="27"/>
      <c r="AK38" s="28">
        <v>0.1</v>
      </c>
      <c r="AL38" s="28">
        <v>0.11</v>
      </c>
      <c r="AM38" s="28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0.035317278207155</v>
      </c>
      <c r="AR38" s="30">
        <f t="shared" si="15"/>
        <v>111.515611111111</v>
      </c>
      <c r="AS38" s="1">
        <f t="shared" si="16"/>
        <v>0.12</v>
      </c>
      <c r="AT38" s="2">
        <f t="shared" si="20"/>
        <v>4.82623333333333</v>
      </c>
      <c r="AU38" s="1">
        <f t="shared" si="17"/>
        <v>15282.2485503264</v>
      </c>
      <c r="AV38" s="1">
        <f>SUM(AU27:AU38)</f>
        <v>173940.070155325</v>
      </c>
    </row>
    <row r="39" s="1" customFormat="1" spans="1:46">
      <c r="A39" s="13"/>
      <c r="B39" s="13"/>
      <c r="C39" s="16">
        <v>12</v>
      </c>
      <c r="D39" s="21">
        <v>23.3977096774194</v>
      </c>
      <c r="E39" s="20">
        <f t="shared" si="18"/>
        <v>25.3140666666667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4" t="s">
        <v>43</v>
      </c>
      <c r="T40" s="24"/>
      <c r="U40" s="24"/>
      <c r="V40" s="24" t="s">
        <v>44</v>
      </c>
      <c r="W40" s="24"/>
      <c r="X40" s="24"/>
      <c r="Y40" s="24" t="s">
        <v>45</v>
      </c>
      <c r="Z40" s="24"/>
      <c r="AA40" s="24"/>
      <c r="AB40" s="24" t="s">
        <v>46</v>
      </c>
      <c r="AC40" s="24"/>
      <c r="AD40" s="24"/>
      <c r="AE40" s="24" t="s">
        <v>47</v>
      </c>
      <c r="AF40" s="24"/>
      <c r="AG40" s="24"/>
      <c r="AH40" s="24" t="s">
        <v>48</v>
      </c>
      <c r="AI40" s="24"/>
      <c r="AJ40" s="24"/>
      <c r="AK40" s="32" t="s">
        <v>49</v>
      </c>
      <c r="AL40" s="33"/>
      <c r="AM40" s="34"/>
      <c r="AN40" s="24" t="s">
        <v>50</v>
      </c>
      <c r="AO40" s="24"/>
      <c r="AP40" s="24"/>
      <c r="AT40" s="2"/>
    </row>
    <row r="41" s="1" customFormat="1" spans="1:47">
      <c r="A41" s="15" t="s">
        <v>8</v>
      </c>
      <c r="B41" s="15"/>
      <c r="C41" s="16" t="s">
        <v>51</v>
      </c>
      <c r="D41" s="16" t="s">
        <v>52</v>
      </c>
      <c r="E41" s="16" t="s">
        <v>53</v>
      </c>
      <c r="F41" s="16" t="s">
        <v>54</v>
      </c>
      <c r="G41" s="13" t="s">
        <v>51</v>
      </c>
      <c r="H41" s="13" t="s">
        <v>53</v>
      </c>
      <c r="I41" s="13" t="s">
        <v>55</v>
      </c>
      <c r="J41" s="13" t="s">
        <v>56</v>
      </c>
      <c r="K41" s="23" t="s">
        <v>57</v>
      </c>
      <c r="L41" s="23" t="s">
        <v>58</v>
      </c>
      <c r="M41" s="13" t="s">
        <v>59</v>
      </c>
      <c r="N41" s="23" t="s">
        <v>60</v>
      </c>
      <c r="O41" s="13" t="s">
        <v>61</v>
      </c>
      <c r="P41" s="13" t="s">
        <v>62</v>
      </c>
      <c r="Q41" s="23" t="s">
        <v>63</v>
      </c>
      <c r="R41" s="23" t="s">
        <v>64</v>
      </c>
      <c r="S41" s="4" t="s">
        <v>65</v>
      </c>
      <c r="T41" s="3" t="s">
        <v>66</v>
      </c>
      <c r="U41" s="3"/>
      <c r="V41" s="4" t="s">
        <v>65</v>
      </c>
      <c r="W41" s="3" t="s">
        <v>66</v>
      </c>
      <c r="X41" s="3"/>
      <c r="Y41" s="4" t="s">
        <v>65</v>
      </c>
      <c r="Z41" s="3" t="s">
        <v>66</v>
      </c>
      <c r="AA41" s="3"/>
      <c r="AB41" s="4" t="s">
        <v>65</v>
      </c>
      <c r="AC41" s="3" t="s">
        <v>66</v>
      </c>
      <c r="AD41" s="3"/>
      <c r="AE41" s="4" t="s">
        <v>65</v>
      </c>
      <c r="AF41" s="3" t="s">
        <v>66</v>
      </c>
      <c r="AG41" s="3"/>
      <c r="AH41" s="4" t="s">
        <v>65</v>
      </c>
      <c r="AI41" s="3" t="s">
        <v>66</v>
      </c>
      <c r="AJ41" s="3"/>
      <c r="AK41" s="4" t="s">
        <v>65</v>
      </c>
      <c r="AL41" s="3" t="s">
        <v>66</v>
      </c>
      <c r="AM41" s="3"/>
      <c r="AN41" s="35" t="s">
        <v>65</v>
      </c>
      <c r="AO41" s="35" t="s">
        <v>66</v>
      </c>
      <c r="AP41" s="35"/>
      <c r="AQ41" s="1" t="s">
        <v>67</v>
      </c>
      <c r="AR41" s="1" t="s">
        <v>68</v>
      </c>
      <c r="AS41" s="1" t="s">
        <v>36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20</v>
      </c>
      <c r="E42" s="16"/>
      <c r="F42" s="16"/>
      <c r="G42" s="13">
        <v>1</v>
      </c>
      <c r="H42" s="18">
        <f t="shared" ref="H42:H53" si="21">E43</f>
        <v>20</v>
      </c>
      <c r="I42" s="18">
        <f t="shared" ref="I42:I53" si="22">H42+273.15</f>
        <v>293.15</v>
      </c>
      <c r="J42" s="18">
        <f t="shared" ref="J42:J53" si="23">EXP(($C$16*(I42-$C$14))/($C$17*I42*$C$14))</f>
        <v>0.198330520254678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0.0152895064007251</v>
      </c>
      <c r="Q42" s="25">
        <f t="shared" ref="Q42:Q53" si="27">P42*$B$44</f>
        <v>0.00198763583209426</v>
      </c>
      <c r="R42" s="18">
        <f t="shared" ref="R42:R53" si="28">L42*$B$44</f>
        <v>0.0100218354166667</v>
      </c>
      <c r="S42" s="26">
        <f t="shared" ref="S42:S53" si="29">Q42/R42</f>
        <v>0.198330520254678</v>
      </c>
      <c r="T42" s="3">
        <v>0.01</v>
      </c>
      <c r="U42" s="27">
        <f t="shared" ref="U42:U53" si="30">S42*T42</f>
        <v>0.00198330520254678</v>
      </c>
      <c r="V42" s="26"/>
      <c r="W42" s="3"/>
      <c r="X42" s="27"/>
      <c r="Y42" s="29">
        <v>0.02</v>
      </c>
      <c r="Z42" s="3">
        <v>0.49</v>
      </c>
      <c r="AA42" s="28">
        <f t="shared" ref="AA42:AA53" si="31">Y42*Z42</f>
        <v>0.0098</v>
      </c>
      <c r="AB42" s="3"/>
      <c r="AC42" s="3"/>
      <c r="AD42" s="28"/>
      <c r="AE42" s="26"/>
      <c r="AF42" s="3"/>
      <c r="AG42" s="27"/>
      <c r="AH42" s="26"/>
      <c r="AI42" s="3"/>
      <c r="AJ42" s="27"/>
      <c r="AL42" s="28"/>
      <c r="AM42" s="28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0.0167833052025468</v>
      </c>
      <c r="AR42" s="30">
        <f t="shared" ref="AR42:AR53" si="34">$B$42/12</f>
        <v>7.70910416666667</v>
      </c>
      <c r="AS42" s="1">
        <f t="shared" ref="AS42:AS53" si="35">$B$44</f>
        <v>0.13</v>
      </c>
      <c r="AT42" s="2">
        <f>$E$5/12</f>
        <v>16.9698630136987</v>
      </c>
      <c r="AU42" s="1">
        <f t="shared" ref="AU42:AU53" si="36">AT42*10000*AS42*0.67*AR42*AQ42</f>
        <v>1912.39631324145</v>
      </c>
    </row>
    <row r="43" s="1" customFormat="1" spans="1:47">
      <c r="A43" s="13" t="s">
        <v>74</v>
      </c>
      <c r="B43" s="13">
        <v>1</v>
      </c>
      <c r="C43" s="16">
        <v>1</v>
      </c>
      <c r="D43" s="19">
        <v>23.5481612903226</v>
      </c>
      <c r="E43" s="20">
        <f t="shared" ref="E43:E54" si="37">D42</f>
        <v>20</v>
      </c>
      <c r="F43" s="16" t="s">
        <v>73</v>
      </c>
      <c r="G43" s="13">
        <v>2</v>
      </c>
      <c r="H43" s="18">
        <f t="shared" si="21"/>
        <v>23.5481612903226</v>
      </c>
      <c r="I43" s="18">
        <f t="shared" si="22"/>
        <v>296.698161290323</v>
      </c>
      <c r="J43" s="18">
        <f t="shared" si="23"/>
        <v>0.295048461852745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8">L43+O42-P42-N43</f>
        <v>0.138892576932608</v>
      </c>
      <c r="P43" s="18">
        <f t="shared" si="26"/>
        <v>0.0409800411867301</v>
      </c>
      <c r="Q43" s="25">
        <f t="shared" si="27"/>
        <v>0.00532740535427492</v>
      </c>
      <c r="R43" s="18">
        <f t="shared" si="28"/>
        <v>0.0100218354166667</v>
      </c>
      <c r="S43" s="26">
        <f t="shared" si="29"/>
        <v>0.531579808765893</v>
      </c>
      <c r="T43" s="3">
        <v>0.01</v>
      </c>
      <c r="U43" s="27">
        <f t="shared" si="30"/>
        <v>0.00531579808765893</v>
      </c>
      <c r="V43" s="26"/>
      <c r="W43" s="3"/>
      <c r="X43" s="27"/>
      <c r="Y43" s="29">
        <v>0.02</v>
      </c>
      <c r="Z43" s="3">
        <v>0.49</v>
      </c>
      <c r="AA43" s="28">
        <f t="shared" si="31"/>
        <v>0.0098</v>
      </c>
      <c r="AB43" s="3"/>
      <c r="AC43" s="3"/>
      <c r="AD43" s="28"/>
      <c r="AE43" s="26"/>
      <c r="AF43" s="3"/>
      <c r="AG43" s="27"/>
      <c r="AH43" s="26"/>
      <c r="AI43" s="3"/>
      <c r="AJ43" s="27"/>
      <c r="AK43" s="28"/>
      <c r="AL43" s="28"/>
      <c r="AM43" s="28"/>
      <c r="AN43" s="3">
        <v>0.01</v>
      </c>
      <c r="AO43" s="3">
        <v>0.5</v>
      </c>
      <c r="AP43" s="3">
        <f t="shared" si="32"/>
        <v>0.005</v>
      </c>
      <c r="AQ43" s="1">
        <f t="shared" si="33"/>
        <v>0.0201157980876589</v>
      </c>
      <c r="AR43" s="30">
        <f t="shared" si="34"/>
        <v>7.70910416666667</v>
      </c>
      <c r="AS43" s="1">
        <f t="shared" si="35"/>
        <v>0.13</v>
      </c>
      <c r="AT43" s="2">
        <f t="shared" ref="AT43:AT53" si="39">$E$5/12</f>
        <v>16.9698630136987</v>
      </c>
      <c r="AU43" s="1">
        <f t="shared" si="36"/>
        <v>2292.12170287595</v>
      </c>
    </row>
    <row r="44" s="1" customFormat="1" spans="1:47">
      <c r="A44" s="13" t="s">
        <v>36</v>
      </c>
      <c r="B44" s="13">
        <f>I5</f>
        <v>0.13</v>
      </c>
      <c r="C44" s="16">
        <v>2</v>
      </c>
      <c r="D44" s="21">
        <v>23.32</v>
      </c>
      <c r="E44" s="20">
        <f t="shared" si="37"/>
        <v>23.5481612903226</v>
      </c>
      <c r="F44" s="16" t="s">
        <v>73</v>
      </c>
      <c r="G44" s="13">
        <v>3</v>
      </c>
      <c r="H44" s="18">
        <f t="shared" si="21"/>
        <v>23.32</v>
      </c>
      <c r="I44" s="18">
        <f t="shared" si="22"/>
        <v>296.47</v>
      </c>
      <c r="J44" s="18">
        <f t="shared" si="23"/>
        <v>0.287690072259627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8"/>
        <v>0.175003577412545</v>
      </c>
      <c r="P44" s="18">
        <f t="shared" si="26"/>
        <v>0.0503467918315082</v>
      </c>
      <c r="Q44" s="25">
        <f t="shared" si="27"/>
        <v>0.00654508293809607</v>
      </c>
      <c r="R44" s="18">
        <f t="shared" si="28"/>
        <v>0.0100218354166667</v>
      </c>
      <c r="S44" s="26">
        <f t="shared" si="29"/>
        <v>0.653082261479905</v>
      </c>
      <c r="T44" s="3">
        <v>0.01</v>
      </c>
      <c r="U44" s="27">
        <f t="shared" si="30"/>
        <v>0.00653082261479905</v>
      </c>
      <c r="V44" s="26"/>
      <c r="W44" s="3"/>
      <c r="X44" s="27"/>
      <c r="Y44" s="29">
        <v>0.02</v>
      </c>
      <c r="Z44" s="3">
        <v>0.49</v>
      </c>
      <c r="AA44" s="28">
        <f t="shared" si="31"/>
        <v>0.0098</v>
      </c>
      <c r="AB44" s="3"/>
      <c r="AC44" s="3"/>
      <c r="AD44" s="28"/>
      <c r="AE44" s="26"/>
      <c r="AF44" s="3"/>
      <c r="AG44" s="27"/>
      <c r="AH44" s="26"/>
      <c r="AI44" s="3"/>
      <c r="AJ44" s="27"/>
      <c r="AL44" s="28"/>
      <c r="AM44" s="28"/>
      <c r="AN44" s="3">
        <v>0.01</v>
      </c>
      <c r="AO44" s="3">
        <v>0.5</v>
      </c>
      <c r="AP44" s="3">
        <f t="shared" si="32"/>
        <v>0.005</v>
      </c>
      <c r="AQ44" s="1">
        <f t="shared" si="33"/>
        <v>0.0213308226147991</v>
      </c>
      <c r="AR44" s="30">
        <f t="shared" si="34"/>
        <v>7.70910416666667</v>
      </c>
      <c r="AS44" s="1">
        <f t="shared" si="35"/>
        <v>0.13</v>
      </c>
      <c r="AT44" s="2">
        <f t="shared" si="39"/>
        <v>16.9698630136987</v>
      </c>
      <c r="AU44" s="1">
        <f t="shared" si="36"/>
        <v>2430.56930888434</v>
      </c>
    </row>
    <row r="45" s="1" customFormat="1" spans="1:47">
      <c r="A45" s="13"/>
      <c r="B45" s="13"/>
      <c r="C45" s="16">
        <v>3</v>
      </c>
      <c r="D45" s="21">
        <v>22.675935483871</v>
      </c>
      <c r="E45" s="20">
        <f t="shared" si="37"/>
        <v>23.32</v>
      </c>
      <c r="F45" s="16" t="s">
        <v>73</v>
      </c>
      <c r="G45" s="13">
        <v>4</v>
      </c>
      <c r="H45" s="18">
        <f t="shared" si="21"/>
        <v>22.675935483871</v>
      </c>
      <c r="I45" s="18">
        <f t="shared" si="22"/>
        <v>295.825935483871</v>
      </c>
      <c r="J45" s="18">
        <f t="shared" si="23"/>
        <v>0.267837412027132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8"/>
        <v>0.201747827247703</v>
      </c>
      <c r="P45" s="18">
        <f t="shared" si="26"/>
        <v>0.0540356159321217</v>
      </c>
      <c r="Q45" s="25">
        <f t="shared" si="27"/>
        <v>0.00702463007117583</v>
      </c>
      <c r="R45" s="18">
        <f t="shared" si="28"/>
        <v>0.0100218354166667</v>
      </c>
      <c r="S45" s="26">
        <f t="shared" si="29"/>
        <v>0.700932491816182</v>
      </c>
      <c r="T45" s="3">
        <v>0.01</v>
      </c>
      <c r="U45" s="27">
        <f t="shared" si="30"/>
        <v>0.00700932491816182</v>
      </c>
      <c r="V45" s="26"/>
      <c r="W45" s="3"/>
      <c r="X45" s="27"/>
      <c r="Y45" s="29">
        <v>0.02</v>
      </c>
      <c r="Z45" s="3">
        <v>0.49</v>
      </c>
      <c r="AA45" s="28">
        <f t="shared" si="31"/>
        <v>0.0098</v>
      </c>
      <c r="AB45" s="3"/>
      <c r="AC45" s="3"/>
      <c r="AD45" s="28"/>
      <c r="AE45" s="26"/>
      <c r="AF45" s="3"/>
      <c r="AG45" s="27"/>
      <c r="AH45" s="26"/>
      <c r="AI45" s="3"/>
      <c r="AJ45" s="27"/>
      <c r="AK45" s="28"/>
      <c r="AL45" s="28"/>
      <c r="AM45" s="28"/>
      <c r="AN45" s="3">
        <v>0.01</v>
      </c>
      <c r="AO45" s="3">
        <v>0.5</v>
      </c>
      <c r="AP45" s="3">
        <f t="shared" si="32"/>
        <v>0.005</v>
      </c>
      <c r="AQ45" s="1">
        <f t="shared" si="33"/>
        <v>0.0218093249181618</v>
      </c>
      <c r="AR45" s="30">
        <f t="shared" si="34"/>
        <v>7.70910416666667</v>
      </c>
      <c r="AS45" s="1">
        <f t="shared" si="35"/>
        <v>0.13</v>
      </c>
      <c r="AT45" s="2">
        <f t="shared" si="39"/>
        <v>16.9698630136987</v>
      </c>
      <c r="AU45" s="1">
        <f t="shared" si="36"/>
        <v>2485.09289823608</v>
      </c>
    </row>
    <row r="46" s="1" customFormat="1" spans="1:47">
      <c r="A46" s="13"/>
      <c r="B46" s="13"/>
      <c r="C46" s="16">
        <v>4</v>
      </c>
      <c r="D46" s="21">
        <v>22.8176</v>
      </c>
      <c r="E46" s="20">
        <f t="shared" si="37"/>
        <v>22.675935483871</v>
      </c>
      <c r="F46" s="16" t="s">
        <v>73</v>
      </c>
      <c r="G46" s="13">
        <v>5</v>
      </c>
      <c r="H46" s="18">
        <f t="shared" si="21"/>
        <v>22.8176</v>
      </c>
      <c r="I46" s="18">
        <f t="shared" si="22"/>
        <v>295.9676</v>
      </c>
      <c r="J46" s="18">
        <f t="shared" si="23"/>
        <v>0.27209039009009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0.140326600749802</v>
      </c>
      <c r="O46" s="18">
        <f t="shared" si="38"/>
        <v>0.0844766522324458</v>
      </c>
      <c r="P46" s="18">
        <f t="shared" si="26"/>
        <v>0.022985285259431</v>
      </c>
      <c r="Q46" s="25">
        <f t="shared" si="27"/>
        <v>0.00298808708372604</v>
      </c>
      <c r="R46" s="18">
        <f t="shared" si="28"/>
        <v>0.0100218354166667</v>
      </c>
      <c r="S46" s="26">
        <f t="shared" si="29"/>
        <v>0.298157668679805</v>
      </c>
      <c r="T46" s="3">
        <v>0.01</v>
      </c>
      <c r="U46" s="27">
        <f t="shared" si="30"/>
        <v>0.00298157668679805</v>
      </c>
      <c r="V46" s="26"/>
      <c r="W46" s="3"/>
      <c r="X46" s="27"/>
      <c r="Y46" s="29">
        <v>0.04</v>
      </c>
      <c r="Z46" s="3">
        <v>0.49</v>
      </c>
      <c r="AA46" s="28">
        <f t="shared" si="31"/>
        <v>0.0196</v>
      </c>
      <c r="AB46" s="3"/>
      <c r="AC46" s="3"/>
      <c r="AD46" s="28"/>
      <c r="AE46" s="26"/>
      <c r="AF46" s="3"/>
      <c r="AG46" s="27"/>
      <c r="AH46" s="26"/>
      <c r="AI46" s="3"/>
      <c r="AJ46" s="27"/>
      <c r="AL46" s="28"/>
      <c r="AM46" s="28"/>
      <c r="AN46" s="3">
        <v>0.015</v>
      </c>
      <c r="AO46" s="3">
        <v>0.5</v>
      </c>
      <c r="AP46" s="3">
        <f t="shared" si="32"/>
        <v>0.0075</v>
      </c>
      <c r="AQ46" s="1">
        <f t="shared" si="33"/>
        <v>0.030081576686798</v>
      </c>
      <c r="AR46" s="30">
        <f t="shared" si="34"/>
        <v>7.70910416666667</v>
      </c>
      <c r="AS46" s="1">
        <f t="shared" si="35"/>
        <v>0.13</v>
      </c>
      <c r="AT46" s="2">
        <f t="shared" si="39"/>
        <v>16.9698630136987</v>
      </c>
      <c r="AU46" s="1">
        <f t="shared" si="36"/>
        <v>3427.68576618586</v>
      </c>
    </row>
    <row r="47" s="1" customFormat="1" spans="1:47">
      <c r="A47" s="13"/>
      <c r="B47" s="13"/>
      <c r="C47" s="16">
        <v>5</v>
      </c>
      <c r="D47" s="21">
        <v>23.728064516129</v>
      </c>
      <c r="E47" s="20">
        <f t="shared" si="37"/>
        <v>22.8176</v>
      </c>
      <c r="F47" s="16" t="s">
        <v>75</v>
      </c>
      <c r="G47" s="13">
        <v>6</v>
      </c>
      <c r="H47" s="18">
        <f t="shared" si="21"/>
        <v>23.728064516129</v>
      </c>
      <c r="I47" s="18">
        <f t="shared" si="22"/>
        <v>296.878064516129</v>
      </c>
      <c r="J47" s="18">
        <f t="shared" si="23"/>
        <v>0.300974720390737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8"/>
        <v>0.138582408639681</v>
      </c>
      <c r="P47" s="18">
        <f t="shared" si="26"/>
        <v>0.041709801691403</v>
      </c>
      <c r="Q47" s="25">
        <f t="shared" si="27"/>
        <v>0.00542227421988239</v>
      </c>
      <c r="R47" s="18">
        <f t="shared" si="28"/>
        <v>0.0100218354166667</v>
      </c>
      <c r="S47" s="26">
        <f t="shared" si="29"/>
        <v>0.541046025448088</v>
      </c>
      <c r="T47" s="3">
        <v>0.01</v>
      </c>
      <c r="U47" s="27">
        <f t="shared" si="30"/>
        <v>0.00541046025448088</v>
      </c>
      <c r="V47" s="26"/>
      <c r="W47" s="3"/>
      <c r="X47" s="27"/>
      <c r="Y47" s="29">
        <v>0.04</v>
      </c>
      <c r="Z47" s="3">
        <v>0.49</v>
      </c>
      <c r="AA47" s="28">
        <f t="shared" si="31"/>
        <v>0.0196</v>
      </c>
      <c r="AB47" s="3"/>
      <c r="AC47" s="3"/>
      <c r="AD47" s="28"/>
      <c r="AE47" s="26"/>
      <c r="AF47" s="3"/>
      <c r="AG47" s="27"/>
      <c r="AH47" s="26"/>
      <c r="AI47" s="3"/>
      <c r="AJ47" s="27"/>
      <c r="AK47" s="28"/>
      <c r="AL47" s="28"/>
      <c r="AM47" s="28"/>
      <c r="AN47" s="3">
        <v>0.015</v>
      </c>
      <c r="AO47" s="3">
        <v>0.5</v>
      </c>
      <c r="AP47" s="3">
        <f t="shared" si="32"/>
        <v>0.0075</v>
      </c>
      <c r="AQ47" s="1">
        <f t="shared" si="33"/>
        <v>0.0325104602544809</v>
      </c>
      <c r="AR47" s="30">
        <f t="shared" si="34"/>
        <v>7.70910416666667</v>
      </c>
      <c r="AS47" s="1">
        <f t="shared" si="35"/>
        <v>0.13</v>
      </c>
      <c r="AT47" s="2">
        <f t="shared" si="39"/>
        <v>16.9698630136987</v>
      </c>
      <c r="AU47" s="1">
        <f t="shared" si="36"/>
        <v>3704.44817526274</v>
      </c>
    </row>
    <row r="48" s="1" customFormat="1" spans="1:47">
      <c r="A48" s="13"/>
      <c r="B48" s="13"/>
      <c r="C48" s="16">
        <v>6</v>
      </c>
      <c r="D48" s="21">
        <v>25.6479</v>
      </c>
      <c r="E48" s="20">
        <f t="shared" si="37"/>
        <v>23.728064516129</v>
      </c>
      <c r="F48" s="16" t="s">
        <v>73</v>
      </c>
      <c r="G48" s="13">
        <v>7</v>
      </c>
      <c r="H48" s="18">
        <f t="shared" si="21"/>
        <v>25.6479</v>
      </c>
      <c r="I48" s="18">
        <f t="shared" si="22"/>
        <v>298.7979</v>
      </c>
      <c r="J48" s="18">
        <f t="shared" si="23"/>
        <v>0.371576657719527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8"/>
        <v>0.173963648614945</v>
      </c>
      <c r="P48" s="18">
        <f t="shared" si="26"/>
        <v>0.0646408311170355</v>
      </c>
      <c r="Q48" s="25">
        <f t="shared" si="27"/>
        <v>0.00840330804521462</v>
      </c>
      <c r="R48" s="18">
        <f t="shared" si="28"/>
        <v>0.0100218354166667</v>
      </c>
      <c r="S48" s="26">
        <f t="shared" si="29"/>
        <v>0.838499905041308</v>
      </c>
      <c r="T48" s="3">
        <v>0.01</v>
      </c>
      <c r="U48" s="27">
        <f t="shared" si="30"/>
        <v>0.00838499905041308</v>
      </c>
      <c r="V48" s="26"/>
      <c r="W48" s="3"/>
      <c r="X48" s="27"/>
      <c r="Y48" s="29">
        <v>0.04</v>
      </c>
      <c r="Z48" s="3">
        <v>0.49</v>
      </c>
      <c r="AA48" s="28">
        <f t="shared" si="31"/>
        <v>0.0196</v>
      </c>
      <c r="AB48" s="3"/>
      <c r="AC48" s="3"/>
      <c r="AD48" s="28"/>
      <c r="AE48" s="26"/>
      <c r="AF48" s="3"/>
      <c r="AG48" s="27"/>
      <c r="AH48" s="26"/>
      <c r="AI48" s="3"/>
      <c r="AJ48" s="27"/>
      <c r="AL48" s="28"/>
      <c r="AM48" s="28"/>
      <c r="AN48" s="3">
        <v>0.015</v>
      </c>
      <c r="AO48" s="3">
        <v>0.5</v>
      </c>
      <c r="AP48" s="3">
        <f t="shared" si="32"/>
        <v>0.0075</v>
      </c>
      <c r="AQ48" s="1">
        <f t="shared" si="33"/>
        <v>0.0354849990504131</v>
      </c>
      <c r="AR48" s="30">
        <f t="shared" si="34"/>
        <v>7.70910416666667</v>
      </c>
      <c r="AS48" s="1">
        <f t="shared" si="35"/>
        <v>0.13</v>
      </c>
      <c r="AT48" s="2">
        <f t="shared" si="39"/>
        <v>16.9698630136987</v>
      </c>
      <c r="AU48" s="1">
        <f t="shared" si="36"/>
        <v>4043.38600415184</v>
      </c>
    </row>
    <row r="49" s="1" customFormat="1" spans="1:47">
      <c r="A49" s="13"/>
      <c r="B49" s="13"/>
      <c r="C49" s="16">
        <v>7</v>
      </c>
      <c r="D49" s="21">
        <v>26.4178709677419</v>
      </c>
      <c r="E49" s="20">
        <f t="shared" si="37"/>
        <v>25.6479</v>
      </c>
      <c r="F49" s="16" t="s">
        <v>73</v>
      </c>
      <c r="G49" s="13">
        <v>8</v>
      </c>
      <c r="H49" s="18">
        <f t="shared" si="21"/>
        <v>26.4178709677419</v>
      </c>
      <c r="I49" s="18">
        <f t="shared" si="22"/>
        <v>299.567870967742</v>
      </c>
      <c r="J49" s="18">
        <f t="shared" si="23"/>
        <v>0.404039021756027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8"/>
        <v>0.186413859164576</v>
      </c>
      <c r="P49" s="18">
        <f t="shared" si="26"/>
        <v>0.0753184732986212</v>
      </c>
      <c r="Q49" s="25">
        <f t="shared" si="27"/>
        <v>0.00979140152882075</v>
      </c>
      <c r="R49" s="18">
        <f t="shared" si="28"/>
        <v>0.0100218354166667</v>
      </c>
      <c r="S49" s="26">
        <f t="shared" si="29"/>
        <v>0.97700681778682</v>
      </c>
      <c r="T49" s="3">
        <v>0.01</v>
      </c>
      <c r="U49" s="27">
        <f t="shared" si="30"/>
        <v>0.0097700681778682</v>
      </c>
      <c r="V49" s="26"/>
      <c r="W49" s="3"/>
      <c r="X49" s="27"/>
      <c r="Y49" s="29">
        <v>0.04</v>
      </c>
      <c r="Z49" s="3">
        <v>0.49</v>
      </c>
      <c r="AA49" s="28">
        <f t="shared" si="31"/>
        <v>0.0196</v>
      </c>
      <c r="AB49" s="3"/>
      <c r="AC49" s="3"/>
      <c r="AD49" s="28"/>
      <c r="AE49" s="26"/>
      <c r="AF49" s="3"/>
      <c r="AG49" s="27"/>
      <c r="AH49" s="26"/>
      <c r="AI49" s="3"/>
      <c r="AJ49" s="27"/>
      <c r="AK49" s="28"/>
      <c r="AL49" s="28"/>
      <c r="AM49" s="28"/>
      <c r="AN49" s="3">
        <v>0.015</v>
      </c>
      <c r="AO49" s="3">
        <v>0.5</v>
      </c>
      <c r="AP49" s="3">
        <f t="shared" si="32"/>
        <v>0.0075</v>
      </c>
      <c r="AQ49" s="1">
        <f t="shared" si="33"/>
        <v>0.0368700681778682</v>
      </c>
      <c r="AR49" s="30">
        <f t="shared" si="34"/>
        <v>7.70910416666667</v>
      </c>
      <c r="AS49" s="1">
        <f t="shared" si="35"/>
        <v>0.13</v>
      </c>
      <c r="AT49" s="2">
        <f t="shared" si="39"/>
        <v>16.9698630136987</v>
      </c>
      <c r="AU49" s="1">
        <f t="shared" si="36"/>
        <v>4201.20957114077</v>
      </c>
    </row>
    <row r="50" s="1" customFormat="1" spans="1:47">
      <c r="A50" s="13"/>
      <c r="B50" s="13"/>
      <c r="C50" s="16">
        <v>8</v>
      </c>
      <c r="D50" s="21">
        <v>27.5840967741936</v>
      </c>
      <c r="E50" s="20">
        <f t="shared" si="37"/>
        <v>26.4178709677419</v>
      </c>
      <c r="F50" s="16" t="s">
        <v>73</v>
      </c>
      <c r="G50" s="13">
        <v>9</v>
      </c>
      <c r="H50" s="18">
        <f t="shared" si="21"/>
        <v>27.5840967741936</v>
      </c>
      <c r="I50" s="18">
        <f t="shared" si="22"/>
        <v>300.734096774194</v>
      </c>
      <c r="J50" s="18">
        <f t="shared" si="23"/>
        <v>0.458314201112807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8"/>
        <v>0.188186427532622</v>
      </c>
      <c r="P50" s="18">
        <f t="shared" si="26"/>
        <v>0.0862485121948867</v>
      </c>
      <c r="Q50" s="25">
        <f t="shared" si="27"/>
        <v>0.0112123065853353</v>
      </c>
      <c r="R50" s="18">
        <f t="shared" si="28"/>
        <v>0.0100218354166667</v>
      </c>
      <c r="S50" s="26">
        <f t="shared" si="29"/>
        <v>1.11878773888951</v>
      </c>
      <c r="T50" s="3">
        <v>0.01</v>
      </c>
      <c r="U50" s="27">
        <f t="shared" si="30"/>
        <v>0.0111878773888951</v>
      </c>
      <c r="V50" s="26"/>
      <c r="W50" s="3"/>
      <c r="X50" s="27"/>
      <c r="Y50" s="29">
        <v>0.04</v>
      </c>
      <c r="Z50" s="3">
        <v>0.49</v>
      </c>
      <c r="AA50" s="28">
        <f t="shared" si="31"/>
        <v>0.0196</v>
      </c>
      <c r="AB50" s="3"/>
      <c r="AC50" s="3"/>
      <c r="AD50" s="28"/>
      <c r="AE50" s="26"/>
      <c r="AF50" s="3"/>
      <c r="AG50" s="27"/>
      <c r="AH50" s="26"/>
      <c r="AI50" s="3"/>
      <c r="AJ50" s="27"/>
      <c r="AL50" s="28"/>
      <c r="AM50" s="28"/>
      <c r="AN50" s="3">
        <v>0.015</v>
      </c>
      <c r="AO50" s="3">
        <v>0.5</v>
      </c>
      <c r="AP50" s="3">
        <f t="shared" si="32"/>
        <v>0.0075</v>
      </c>
      <c r="AQ50" s="1">
        <f t="shared" si="33"/>
        <v>0.0382878773888951</v>
      </c>
      <c r="AR50" s="30">
        <f t="shared" si="34"/>
        <v>7.70910416666667</v>
      </c>
      <c r="AS50" s="1">
        <f t="shared" si="35"/>
        <v>0.13</v>
      </c>
      <c r="AT50" s="2">
        <f t="shared" si="39"/>
        <v>16.9698630136987</v>
      </c>
      <c r="AU50" s="1">
        <f t="shared" si="36"/>
        <v>4362.76375104307</v>
      </c>
    </row>
    <row r="51" s="1" customFormat="1" spans="1:47">
      <c r="A51" s="13"/>
      <c r="B51" s="13"/>
      <c r="C51" s="16">
        <v>9</v>
      </c>
      <c r="D51" s="21">
        <v>27.0538</v>
      </c>
      <c r="E51" s="20">
        <f t="shared" si="37"/>
        <v>27.5840967741936</v>
      </c>
      <c r="F51" s="16" t="s">
        <v>73</v>
      </c>
      <c r="G51" s="13">
        <v>10</v>
      </c>
      <c r="H51" s="18">
        <f t="shared" si="21"/>
        <v>27.0538</v>
      </c>
      <c r="I51" s="18">
        <f t="shared" si="22"/>
        <v>300.2038</v>
      </c>
      <c r="J51" s="18">
        <f t="shared" si="23"/>
        <v>0.432837728679311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8"/>
        <v>0.179028957004402</v>
      </c>
      <c r="P51" s="18">
        <f t="shared" si="26"/>
        <v>0.0774904871176113</v>
      </c>
      <c r="Q51" s="25">
        <f t="shared" si="27"/>
        <v>0.0100737633252895</v>
      </c>
      <c r="R51" s="18">
        <f t="shared" si="28"/>
        <v>0.0100218354166667</v>
      </c>
      <c r="S51" s="26">
        <f t="shared" si="29"/>
        <v>1.00518147689159</v>
      </c>
      <c r="T51" s="3">
        <v>0.01</v>
      </c>
      <c r="U51" s="27">
        <f t="shared" si="30"/>
        <v>0.0100518147689159</v>
      </c>
      <c r="V51" s="26"/>
      <c r="W51" s="3"/>
      <c r="X51" s="27"/>
      <c r="Y51" s="29">
        <v>0.04</v>
      </c>
      <c r="Z51" s="3">
        <v>0.49</v>
      </c>
      <c r="AA51" s="28">
        <f t="shared" si="31"/>
        <v>0.0196</v>
      </c>
      <c r="AB51" s="3"/>
      <c r="AC51" s="3"/>
      <c r="AD51" s="28"/>
      <c r="AE51" s="26"/>
      <c r="AF51" s="3"/>
      <c r="AG51" s="27"/>
      <c r="AH51" s="26"/>
      <c r="AI51" s="3"/>
      <c r="AJ51" s="27"/>
      <c r="AK51" s="28"/>
      <c r="AL51" s="28"/>
      <c r="AM51" s="28"/>
      <c r="AN51" s="3">
        <v>0.015</v>
      </c>
      <c r="AO51" s="3">
        <v>0.5</v>
      </c>
      <c r="AP51" s="3">
        <f t="shared" si="32"/>
        <v>0.0075</v>
      </c>
      <c r="AQ51" s="1">
        <f t="shared" si="33"/>
        <v>0.0371518147689159</v>
      </c>
      <c r="AR51" s="30">
        <f t="shared" si="34"/>
        <v>7.70910416666667</v>
      </c>
      <c r="AS51" s="1">
        <f t="shared" si="35"/>
        <v>0.13</v>
      </c>
      <c r="AT51" s="2">
        <f t="shared" si="39"/>
        <v>16.9698630136987</v>
      </c>
      <c r="AU51" s="1">
        <f t="shared" si="36"/>
        <v>4233.31356588349</v>
      </c>
    </row>
    <row r="52" s="1" customFormat="1" spans="1:47">
      <c r="A52" s="13"/>
      <c r="B52" s="13"/>
      <c r="C52" s="16">
        <v>10</v>
      </c>
      <c r="D52" s="21">
        <v>26.3657741935484</v>
      </c>
      <c r="E52" s="20">
        <f t="shared" si="37"/>
        <v>27.0538</v>
      </c>
      <c r="F52" s="16" t="s">
        <v>73</v>
      </c>
      <c r="G52" s="13">
        <v>11</v>
      </c>
      <c r="H52" s="18">
        <f t="shared" si="21"/>
        <v>26.3657741935484</v>
      </c>
      <c r="I52" s="18">
        <f t="shared" si="22"/>
        <v>299.515774193548</v>
      </c>
      <c r="J52" s="18">
        <f t="shared" si="23"/>
        <v>0.40176126193256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0.096461546392451</v>
      </c>
      <c r="O52" s="18">
        <f t="shared" si="38"/>
        <v>0.0821679651610061</v>
      </c>
      <c r="P52" s="18">
        <f t="shared" si="26"/>
        <v>0.0330119053735165</v>
      </c>
      <c r="Q52" s="25">
        <f t="shared" si="27"/>
        <v>0.00429154769855714</v>
      </c>
      <c r="R52" s="18">
        <f t="shared" si="28"/>
        <v>0.0100218354166667</v>
      </c>
      <c r="S52" s="26">
        <f t="shared" si="29"/>
        <v>0.428219734223548</v>
      </c>
      <c r="T52" s="3">
        <v>0.01</v>
      </c>
      <c r="U52" s="27">
        <f t="shared" si="30"/>
        <v>0.00428219734223548</v>
      </c>
      <c r="V52" s="26"/>
      <c r="W52" s="3"/>
      <c r="X52" s="27"/>
      <c r="Y52" s="29">
        <v>0.04</v>
      </c>
      <c r="Z52" s="3">
        <v>0.49</v>
      </c>
      <c r="AA52" s="28">
        <f t="shared" si="31"/>
        <v>0.0196</v>
      </c>
      <c r="AB52" s="3"/>
      <c r="AC52" s="3"/>
      <c r="AD52" s="28"/>
      <c r="AE52" s="26"/>
      <c r="AF52" s="3"/>
      <c r="AG52" s="27"/>
      <c r="AH52" s="26"/>
      <c r="AI52" s="3"/>
      <c r="AJ52" s="27"/>
      <c r="AL52" s="28"/>
      <c r="AM52" s="28"/>
      <c r="AN52" s="3">
        <v>0.015</v>
      </c>
      <c r="AO52" s="3">
        <v>0.5</v>
      </c>
      <c r="AP52" s="3">
        <f t="shared" si="32"/>
        <v>0.0075</v>
      </c>
      <c r="AQ52" s="1">
        <f t="shared" si="33"/>
        <v>0.0313821973422355</v>
      </c>
      <c r="AR52" s="30">
        <f t="shared" si="34"/>
        <v>7.70910416666667</v>
      </c>
      <c r="AS52" s="1">
        <f t="shared" si="35"/>
        <v>0.13</v>
      </c>
      <c r="AT52" s="2">
        <f t="shared" si="39"/>
        <v>16.9698630136987</v>
      </c>
      <c r="AU52" s="1">
        <f t="shared" si="36"/>
        <v>3575.88673830467</v>
      </c>
    </row>
    <row r="53" s="1" customFormat="1" spans="1:48">
      <c r="A53" s="13"/>
      <c r="B53" s="13"/>
      <c r="C53" s="16">
        <v>11</v>
      </c>
      <c r="D53" s="21">
        <v>25.3140666666667</v>
      </c>
      <c r="E53" s="20">
        <f t="shared" si="37"/>
        <v>26.3657741935484</v>
      </c>
      <c r="F53" s="16" t="s">
        <v>75</v>
      </c>
      <c r="G53" s="13">
        <v>12</v>
      </c>
      <c r="H53" s="18">
        <f t="shared" si="21"/>
        <v>25.3140666666667</v>
      </c>
      <c r="I53" s="18">
        <f t="shared" si="22"/>
        <v>298.464066666667</v>
      </c>
      <c r="J53" s="18">
        <f t="shared" si="23"/>
        <v>0.358277206785584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8"/>
        <v>0.126247101454156</v>
      </c>
      <c r="P53" s="18">
        <f t="shared" si="26"/>
        <v>0.0452314588737714</v>
      </c>
      <c r="Q53" s="25">
        <f t="shared" si="27"/>
        <v>0.00588008965359028</v>
      </c>
      <c r="R53" s="18">
        <f t="shared" si="28"/>
        <v>0.0100218354166667</v>
      </c>
      <c r="S53" s="26">
        <f t="shared" si="29"/>
        <v>0.586727820715503</v>
      </c>
      <c r="T53" s="3">
        <v>0.01</v>
      </c>
      <c r="U53" s="27">
        <f t="shared" si="30"/>
        <v>0.00586727820715503</v>
      </c>
      <c r="V53" s="26"/>
      <c r="W53" s="3"/>
      <c r="X53" s="27"/>
      <c r="Y53" s="29">
        <v>0.04</v>
      </c>
      <c r="Z53" s="3">
        <v>0.49</v>
      </c>
      <c r="AA53" s="28">
        <f t="shared" si="31"/>
        <v>0.0196</v>
      </c>
      <c r="AB53" s="3"/>
      <c r="AC53" s="3"/>
      <c r="AD53" s="28"/>
      <c r="AE53" s="26"/>
      <c r="AF53" s="3"/>
      <c r="AG53" s="27"/>
      <c r="AH53" s="26"/>
      <c r="AI53" s="3"/>
      <c r="AJ53" s="27"/>
      <c r="AK53" s="28"/>
      <c r="AL53" s="28"/>
      <c r="AM53" s="28"/>
      <c r="AN53" s="3">
        <v>0.015</v>
      </c>
      <c r="AO53" s="3">
        <v>0.5</v>
      </c>
      <c r="AP53" s="3">
        <f t="shared" si="32"/>
        <v>0.0075</v>
      </c>
      <c r="AQ53" s="1">
        <f t="shared" si="33"/>
        <v>0.032967278207155</v>
      </c>
      <c r="AR53" s="30">
        <f t="shared" si="34"/>
        <v>7.70910416666667</v>
      </c>
      <c r="AS53" s="1">
        <f t="shared" si="35"/>
        <v>0.13</v>
      </c>
      <c r="AT53" s="2">
        <f t="shared" si="39"/>
        <v>16.9698630136987</v>
      </c>
      <c r="AU53" s="1">
        <f t="shared" si="36"/>
        <v>3756.50091207312</v>
      </c>
      <c r="AV53" s="1">
        <f>SUM(AU42:AU53)</f>
        <v>40425.3747072834</v>
      </c>
    </row>
    <row r="54" s="1" customFormat="1" spans="1:46">
      <c r="A54" s="13"/>
      <c r="B54" s="13"/>
      <c r="C54" s="16">
        <v>12</v>
      </c>
      <c r="D54" s="21">
        <v>23.3977096774194</v>
      </c>
      <c r="E54" s="20">
        <f t="shared" si="37"/>
        <v>25.3140666666667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7">
      <c r="S56" s="24" t="s">
        <v>43</v>
      </c>
      <c r="T56" s="24"/>
      <c r="U56" s="24"/>
      <c r="V56" s="24" t="s">
        <v>44</v>
      </c>
      <c r="W56" s="24" t="s">
        <v>45</v>
      </c>
      <c r="X56" s="24" t="s">
        <v>46</v>
      </c>
      <c r="Y56" s="24" t="s">
        <v>47</v>
      </c>
      <c r="Z56" s="24" t="s">
        <v>48</v>
      </c>
      <c r="AA56" s="24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11</v>
      </c>
      <c r="B57" s="15"/>
      <c r="C57" s="16" t="s">
        <v>51</v>
      </c>
      <c r="D57" s="16" t="s">
        <v>52</v>
      </c>
      <c r="E57" s="16" t="s">
        <v>53</v>
      </c>
      <c r="F57" s="16" t="s">
        <v>54</v>
      </c>
      <c r="G57" s="13" t="s">
        <v>51</v>
      </c>
      <c r="H57" s="13" t="s">
        <v>53</v>
      </c>
      <c r="I57" s="13" t="s">
        <v>55</v>
      </c>
      <c r="J57" s="13" t="s">
        <v>56</v>
      </c>
      <c r="K57" s="23" t="s">
        <v>57</v>
      </c>
      <c r="L57" s="23" t="s">
        <v>58</v>
      </c>
      <c r="M57" s="13" t="s">
        <v>59</v>
      </c>
      <c r="N57" s="23" t="s">
        <v>60</v>
      </c>
      <c r="O57" s="13" t="s">
        <v>61</v>
      </c>
      <c r="P57" s="13" t="s">
        <v>62</v>
      </c>
      <c r="Q57" s="23" t="s">
        <v>63</v>
      </c>
      <c r="R57" s="23" t="s">
        <v>64</v>
      </c>
      <c r="S57" s="4" t="s">
        <v>65</v>
      </c>
      <c r="T57" s="3" t="s">
        <v>66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71</v>
      </c>
      <c r="B58" s="13">
        <f>F7</f>
        <v>122.786</v>
      </c>
      <c r="C58" s="16" t="s">
        <v>72</v>
      </c>
      <c r="D58" s="17">
        <v>20</v>
      </c>
      <c r="E58" s="16"/>
      <c r="F58" s="16"/>
      <c r="G58" s="13">
        <v>1</v>
      </c>
      <c r="H58" s="18">
        <f t="shared" ref="H58:H69" si="40">E59</f>
        <v>20</v>
      </c>
      <c r="I58" s="18">
        <f t="shared" ref="I58:I69" si="41">H58+273.15</f>
        <v>293.15</v>
      </c>
      <c r="J58" s="18">
        <f t="shared" ref="J58:J69" si="42">EXP(($C$16*(I58-$C$14))/($C$17*I58*$C$14))</f>
        <v>0.198330520254678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73</v>
      </c>
      <c r="N58" s="13"/>
      <c r="O58" s="18">
        <f>L58</f>
        <v>2.762685</v>
      </c>
      <c r="P58" s="18">
        <f t="shared" ref="P58:P69" si="45">O58*J58</f>
        <v>0.547924753349795</v>
      </c>
      <c r="Q58" s="25">
        <f t="shared" ref="Q58:Q69" si="46">P58*$B$60</f>
        <v>0.158898178471441</v>
      </c>
      <c r="R58" s="18">
        <f t="shared" ref="R58:R69" si="47">L58*$B$60</f>
        <v>0.80117865</v>
      </c>
      <c r="S58" s="26">
        <f t="shared" ref="S58:S69" si="48">Q58/R58</f>
        <v>0.198330520254678</v>
      </c>
      <c r="T58" s="3">
        <v>0.27</v>
      </c>
      <c r="U58" s="27">
        <f t="shared" ref="U58:U69" si="49">S58*T58</f>
        <v>0.0535492404687631</v>
      </c>
      <c r="V58" s="3">
        <v>220.1</v>
      </c>
      <c r="W58" s="28">
        <v>12.1</v>
      </c>
      <c r="X58" s="28">
        <v>4.5</v>
      </c>
      <c r="Y58" s="28">
        <v>1.5</v>
      </c>
      <c r="Z58" s="28">
        <v>6.8</v>
      </c>
      <c r="AA58" s="3">
        <v>30.2</v>
      </c>
      <c r="AB58" s="2">
        <f t="shared" ref="AB58:AB69" si="50">U58*0.67*AD58+(V58+W58+X58+Y58+Z58+AA58)/1000</f>
        <v>0.285604617423081</v>
      </c>
      <c r="AC58" s="30">
        <f t="shared" ref="AC58:AC69" si="51">$B$58/12</f>
        <v>10.2321666666667</v>
      </c>
      <c r="AD58" s="1">
        <f t="shared" ref="AD58:AD69" si="52">$B$60</f>
        <v>0.29</v>
      </c>
      <c r="AE58" s="31">
        <f>$E$7/12</f>
        <v>174.487231607505</v>
      </c>
      <c r="AF58" s="1">
        <f t="shared" ref="AF58:AF69" si="53">AE58*10000*AC58*AB58</f>
        <v>5099134.6730585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74</v>
      </c>
      <c r="B59" s="13">
        <v>27</v>
      </c>
      <c r="C59" s="16">
        <v>1</v>
      </c>
      <c r="D59" s="19">
        <v>23.5481612903226</v>
      </c>
      <c r="E59" s="20">
        <f t="shared" ref="E59:E70" si="54">D58</f>
        <v>20</v>
      </c>
      <c r="F59" s="16" t="s">
        <v>73</v>
      </c>
      <c r="G59" s="13">
        <v>2</v>
      </c>
      <c r="H59" s="18">
        <f t="shared" si="40"/>
        <v>23.5481612903226</v>
      </c>
      <c r="I59" s="18">
        <f t="shared" si="41"/>
        <v>296.698161290323</v>
      </c>
      <c r="J59" s="18">
        <f t="shared" si="42"/>
        <v>0.295048461852745</v>
      </c>
      <c r="K59" s="18">
        <f t="shared" si="43"/>
        <v>10.2321666666667</v>
      </c>
      <c r="L59" s="18">
        <f t="shared" si="44"/>
        <v>2.762685</v>
      </c>
      <c r="M59" s="13" t="s">
        <v>73</v>
      </c>
      <c r="N59" s="13"/>
      <c r="O59" s="18">
        <f t="shared" ref="O59:O69" si="55">L59+O58-P58-N59</f>
        <v>4.9774452466502</v>
      </c>
      <c r="P59" s="18">
        <f t="shared" si="45"/>
        <v>1.4685875639804</v>
      </c>
      <c r="Q59" s="25">
        <f t="shared" si="46"/>
        <v>0.425890393554316</v>
      </c>
      <c r="R59" s="18">
        <f t="shared" si="47"/>
        <v>0.80117865</v>
      </c>
      <c r="S59" s="26">
        <f t="shared" si="48"/>
        <v>0.531579808765893</v>
      </c>
      <c r="T59" s="3">
        <v>0.27</v>
      </c>
      <c r="U59" s="27">
        <f t="shared" si="49"/>
        <v>0.143526548366791</v>
      </c>
      <c r="V59" s="3">
        <v>220.1</v>
      </c>
      <c r="W59" s="28">
        <v>12.1</v>
      </c>
      <c r="X59" s="28">
        <v>4.5</v>
      </c>
      <c r="Y59" s="28">
        <v>1.5</v>
      </c>
      <c r="Z59" s="28">
        <v>6.8</v>
      </c>
      <c r="AA59" s="3">
        <v>30.2</v>
      </c>
      <c r="AB59" s="2">
        <f t="shared" si="50"/>
        <v>0.303087208347668</v>
      </c>
      <c r="AC59" s="30">
        <f t="shared" si="51"/>
        <v>10.2321666666667</v>
      </c>
      <c r="AD59" s="1">
        <f t="shared" si="52"/>
        <v>0.29</v>
      </c>
      <c r="AE59" s="31">
        <f t="shared" ref="AE59:AE69" si="56">$E$7/12</f>
        <v>174.487231607505</v>
      </c>
      <c r="AF59" s="1">
        <f t="shared" si="53"/>
        <v>5411265.7806113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36</v>
      </c>
      <c r="B60" s="13">
        <f>H7</f>
        <v>0.29</v>
      </c>
      <c r="C60" s="16">
        <v>2</v>
      </c>
      <c r="D60" s="21">
        <v>23.32</v>
      </c>
      <c r="E60" s="20">
        <f t="shared" si="54"/>
        <v>23.5481612903226</v>
      </c>
      <c r="F60" s="16" t="s">
        <v>73</v>
      </c>
      <c r="G60" s="13">
        <v>3</v>
      </c>
      <c r="H60" s="18">
        <f t="shared" si="40"/>
        <v>23.32</v>
      </c>
      <c r="I60" s="18">
        <f t="shared" si="41"/>
        <v>296.47</v>
      </c>
      <c r="J60" s="18">
        <f t="shared" si="42"/>
        <v>0.287690072259627</v>
      </c>
      <c r="K60" s="18">
        <f t="shared" si="43"/>
        <v>10.2321666666667</v>
      </c>
      <c r="L60" s="18">
        <f t="shared" si="44"/>
        <v>2.762685</v>
      </c>
      <c r="M60" s="13" t="s">
        <v>73</v>
      </c>
      <c r="N60" s="13"/>
      <c r="O60" s="18">
        <f t="shared" si="55"/>
        <v>6.2715426826698</v>
      </c>
      <c r="P60" s="18">
        <f t="shared" si="45"/>
        <v>1.80426056755661</v>
      </c>
      <c r="Q60" s="25">
        <f t="shared" si="46"/>
        <v>0.523235564591417</v>
      </c>
      <c r="R60" s="18">
        <f t="shared" si="47"/>
        <v>0.80117865</v>
      </c>
      <c r="S60" s="26">
        <f t="shared" si="48"/>
        <v>0.653082261479905</v>
      </c>
      <c r="T60" s="3">
        <v>0.27</v>
      </c>
      <c r="U60" s="27">
        <f t="shared" si="49"/>
        <v>0.176332210599574</v>
      </c>
      <c r="V60" s="3">
        <v>220.1</v>
      </c>
      <c r="W60" s="28">
        <v>12.1</v>
      </c>
      <c r="X60" s="28">
        <v>4.5</v>
      </c>
      <c r="Y60" s="28">
        <v>1.5</v>
      </c>
      <c r="Z60" s="28">
        <v>6.8</v>
      </c>
      <c r="AA60" s="3">
        <v>30.2</v>
      </c>
      <c r="AB60" s="2">
        <f t="shared" si="50"/>
        <v>0.309461348519497</v>
      </c>
      <c r="AC60" s="30">
        <f t="shared" si="51"/>
        <v>10.2321666666667</v>
      </c>
      <c r="AD60" s="1">
        <f t="shared" si="52"/>
        <v>0.29</v>
      </c>
      <c r="AE60" s="31">
        <f t="shared" si="56"/>
        <v>174.487231607505</v>
      </c>
      <c r="AF60" s="1">
        <f t="shared" si="53"/>
        <v>5525068.55962227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21">
        <v>22.675935483871</v>
      </c>
      <c r="E61" s="20">
        <f t="shared" si="54"/>
        <v>23.32</v>
      </c>
      <c r="F61" s="16" t="s">
        <v>73</v>
      </c>
      <c r="G61" s="13">
        <v>4</v>
      </c>
      <c r="H61" s="18">
        <f t="shared" si="40"/>
        <v>22.675935483871</v>
      </c>
      <c r="I61" s="18">
        <f t="shared" si="41"/>
        <v>295.825935483871</v>
      </c>
      <c r="J61" s="18">
        <f t="shared" si="42"/>
        <v>0.267837412027132</v>
      </c>
      <c r="K61" s="18">
        <f t="shared" si="43"/>
        <v>10.2321666666667</v>
      </c>
      <c r="L61" s="18">
        <f t="shared" si="44"/>
        <v>2.762685</v>
      </c>
      <c r="M61" s="13" t="s">
        <v>73</v>
      </c>
      <c r="N61" s="13"/>
      <c r="O61" s="18">
        <f t="shared" si="55"/>
        <v>7.22996711511319</v>
      </c>
      <c r="P61" s="18">
        <f t="shared" si="45"/>
        <v>1.93645568115319</v>
      </c>
      <c r="Q61" s="25">
        <f t="shared" si="46"/>
        <v>0.561572147534424</v>
      </c>
      <c r="R61" s="18">
        <f t="shared" si="47"/>
        <v>0.80117865</v>
      </c>
      <c r="S61" s="26">
        <f t="shared" si="48"/>
        <v>0.700932491816182</v>
      </c>
      <c r="T61" s="3">
        <v>0.27</v>
      </c>
      <c r="U61" s="27">
        <f t="shared" si="49"/>
        <v>0.189251772790369</v>
      </c>
      <c r="V61" s="3">
        <v>220.1</v>
      </c>
      <c r="W61" s="28">
        <v>12.1</v>
      </c>
      <c r="X61" s="28">
        <v>4.5</v>
      </c>
      <c r="Y61" s="28">
        <v>1.5</v>
      </c>
      <c r="Z61" s="28">
        <v>6.8</v>
      </c>
      <c r="AA61" s="3">
        <v>30.2</v>
      </c>
      <c r="AB61" s="2">
        <f t="shared" si="50"/>
        <v>0.311971619453169</v>
      </c>
      <c r="AC61" s="30">
        <f t="shared" si="51"/>
        <v>10.2321666666667</v>
      </c>
      <c r="AD61" s="1">
        <f t="shared" si="52"/>
        <v>0.29</v>
      </c>
      <c r="AE61" s="31">
        <f t="shared" si="56"/>
        <v>174.487231607505</v>
      </c>
      <c r="AF61" s="1">
        <f t="shared" si="53"/>
        <v>5569886.49594328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21">
        <v>22.8176</v>
      </c>
      <c r="E62" s="20">
        <f t="shared" si="54"/>
        <v>22.675935483871</v>
      </c>
      <c r="F62" s="16" t="s">
        <v>73</v>
      </c>
      <c r="G62" s="13">
        <v>5</v>
      </c>
      <c r="H62" s="18">
        <f t="shared" si="40"/>
        <v>22.8176</v>
      </c>
      <c r="I62" s="18">
        <f t="shared" si="41"/>
        <v>295.9676</v>
      </c>
      <c r="J62" s="18">
        <f t="shared" si="42"/>
        <v>0.27209039009009</v>
      </c>
      <c r="K62" s="18">
        <f t="shared" si="43"/>
        <v>10.2321666666667</v>
      </c>
      <c r="L62" s="18">
        <f t="shared" si="44"/>
        <v>2.762685</v>
      </c>
      <c r="M62" s="13" t="s">
        <v>75</v>
      </c>
      <c r="N62" s="18">
        <f>(O61-P61)*$C$22/100</f>
        <v>5.028835862262</v>
      </c>
      <c r="O62" s="18">
        <f t="shared" si="55"/>
        <v>3.027360571698</v>
      </c>
      <c r="P62" s="18">
        <f t="shared" si="45"/>
        <v>0.823715718896666</v>
      </c>
      <c r="Q62" s="25">
        <f t="shared" si="46"/>
        <v>0.238877558480033</v>
      </c>
      <c r="R62" s="18">
        <f t="shared" si="47"/>
        <v>0.80117865</v>
      </c>
      <c r="S62" s="26">
        <f t="shared" si="48"/>
        <v>0.298157668679805</v>
      </c>
      <c r="T62" s="3">
        <v>0.27</v>
      </c>
      <c r="U62" s="27">
        <f t="shared" si="49"/>
        <v>0.0805025705435473</v>
      </c>
      <c r="V62" s="3">
        <v>220.1</v>
      </c>
      <c r="W62" s="28">
        <v>12.1</v>
      </c>
      <c r="X62" s="28">
        <v>4.5</v>
      </c>
      <c r="Y62" s="28">
        <v>1.5</v>
      </c>
      <c r="Z62" s="28">
        <v>6.8</v>
      </c>
      <c r="AA62" s="3">
        <v>30.2</v>
      </c>
      <c r="AB62" s="2">
        <f t="shared" si="50"/>
        <v>0.290841649456611</v>
      </c>
      <c r="AC62" s="30">
        <f t="shared" si="51"/>
        <v>10.2321666666667</v>
      </c>
      <c r="AD62" s="1">
        <f t="shared" si="52"/>
        <v>0.29</v>
      </c>
      <c r="AE62" s="31">
        <f t="shared" si="56"/>
        <v>174.487231607505</v>
      </c>
      <c r="AF62" s="1">
        <f t="shared" si="53"/>
        <v>5192635.72310117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21">
        <v>23.728064516129</v>
      </c>
      <c r="E63" s="20">
        <f t="shared" si="54"/>
        <v>22.8176</v>
      </c>
      <c r="F63" s="16" t="s">
        <v>75</v>
      </c>
      <c r="G63" s="13">
        <v>6</v>
      </c>
      <c r="H63" s="18">
        <f t="shared" si="40"/>
        <v>23.728064516129</v>
      </c>
      <c r="I63" s="18">
        <f t="shared" si="41"/>
        <v>296.878064516129</v>
      </c>
      <c r="J63" s="18">
        <f t="shared" si="42"/>
        <v>0.300974720390737</v>
      </c>
      <c r="K63" s="18">
        <f t="shared" si="43"/>
        <v>10.2321666666667</v>
      </c>
      <c r="L63" s="18">
        <f t="shared" si="44"/>
        <v>2.762685</v>
      </c>
      <c r="M63" s="13" t="s">
        <v>73</v>
      </c>
      <c r="N63" s="13"/>
      <c r="O63" s="18">
        <f t="shared" si="55"/>
        <v>4.96632985280133</v>
      </c>
      <c r="P63" s="18">
        <f t="shared" si="45"/>
        <v>1.49473973881505</v>
      </c>
      <c r="Q63" s="25">
        <f t="shared" si="46"/>
        <v>0.433474524256365</v>
      </c>
      <c r="R63" s="18">
        <f t="shared" si="47"/>
        <v>0.80117865</v>
      </c>
      <c r="S63" s="26">
        <f t="shared" si="48"/>
        <v>0.541046025448088</v>
      </c>
      <c r="T63" s="3">
        <v>0.27</v>
      </c>
      <c r="U63" s="27">
        <f t="shared" si="49"/>
        <v>0.146082426870984</v>
      </c>
      <c r="V63" s="3">
        <v>229.1</v>
      </c>
      <c r="W63" s="28">
        <v>15.1</v>
      </c>
      <c r="X63" s="28">
        <v>6</v>
      </c>
      <c r="Y63" s="28">
        <v>3</v>
      </c>
      <c r="Z63" s="28">
        <v>7</v>
      </c>
      <c r="AA63" s="3">
        <v>30.2</v>
      </c>
      <c r="AB63" s="2">
        <f t="shared" si="50"/>
        <v>0.318783815541032</v>
      </c>
      <c r="AC63" s="30">
        <f t="shared" si="51"/>
        <v>10.2321666666667</v>
      </c>
      <c r="AD63" s="1">
        <f t="shared" si="52"/>
        <v>0.29</v>
      </c>
      <c r="AE63" s="31">
        <f t="shared" si="56"/>
        <v>174.487231607505</v>
      </c>
      <c r="AF63" s="1">
        <f t="shared" si="53"/>
        <v>5691510.24833466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21">
        <v>25.6479</v>
      </c>
      <c r="E64" s="20">
        <f t="shared" si="54"/>
        <v>23.728064516129</v>
      </c>
      <c r="F64" s="16" t="s">
        <v>73</v>
      </c>
      <c r="G64" s="13">
        <v>7</v>
      </c>
      <c r="H64" s="18">
        <f t="shared" si="40"/>
        <v>25.6479</v>
      </c>
      <c r="I64" s="18">
        <f t="shared" si="41"/>
        <v>298.7979</v>
      </c>
      <c r="J64" s="18">
        <f t="shared" si="42"/>
        <v>0.371576657719527</v>
      </c>
      <c r="K64" s="18">
        <f t="shared" si="43"/>
        <v>10.2321666666667</v>
      </c>
      <c r="L64" s="18">
        <f t="shared" si="44"/>
        <v>2.762685</v>
      </c>
      <c r="M64" s="13" t="s">
        <v>73</v>
      </c>
      <c r="N64" s="13"/>
      <c r="O64" s="18">
        <f t="shared" si="55"/>
        <v>6.23427511398628</v>
      </c>
      <c r="P64" s="18">
        <f t="shared" si="45"/>
        <v>2.31651111015905</v>
      </c>
      <c r="Q64" s="25">
        <f t="shared" si="46"/>
        <v>0.671788221946123</v>
      </c>
      <c r="R64" s="18">
        <f t="shared" si="47"/>
        <v>0.80117865</v>
      </c>
      <c r="S64" s="26">
        <f t="shared" si="48"/>
        <v>0.838499905041308</v>
      </c>
      <c r="T64" s="3">
        <v>0.27</v>
      </c>
      <c r="U64" s="27">
        <f t="shared" si="49"/>
        <v>0.226394974361153</v>
      </c>
      <c r="V64" s="3">
        <v>229.1</v>
      </c>
      <c r="W64" s="28">
        <v>15.1</v>
      </c>
      <c r="X64" s="28">
        <v>6</v>
      </c>
      <c r="Y64" s="28">
        <v>3</v>
      </c>
      <c r="Z64" s="28">
        <v>7</v>
      </c>
      <c r="AA64" s="3">
        <v>30.2</v>
      </c>
      <c r="AB64" s="2">
        <f t="shared" si="50"/>
        <v>0.334388543518372</v>
      </c>
      <c r="AC64" s="30">
        <f t="shared" si="51"/>
        <v>10.2321666666667</v>
      </c>
      <c r="AD64" s="1">
        <f t="shared" si="52"/>
        <v>0.29</v>
      </c>
      <c r="AE64" s="31">
        <f t="shared" si="56"/>
        <v>174.487231607505</v>
      </c>
      <c r="AF64" s="1">
        <f t="shared" si="53"/>
        <v>5970114.32067368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21">
        <v>26.4178709677419</v>
      </c>
      <c r="E65" s="20">
        <f t="shared" si="54"/>
        <v>25.6479</v>
      </c>
      <c r="F65" s="16" t="s">
        <v>73</v>
      </c>
      <c r="G65" s="13">
        <v>8</v>
      </c>
      <c r="H65" s="18">
        <f t="shared" si="40"/>
        <v>26.4178709677419</v>
      </c>
      <c r="I65" s="18">
        <f t="shared" si="41"/>
        <v>299.567870967742</v>
      </c>
      <c r="J65" s="18">
        <f t="shared" si="42"/>
        <v>0.404039021756027</v>
      </c>
      <c r="K65" s="18">
        <f t="shared" si="43"/>
        <v>10.2321666666667</v>
      </c>
      <c r="L65" s="18">
        <f t="shared" si="44"/>
        <v>2.762685</v>
      </c>
      <c r="M65" s="13" t="s">
        <v>73</v>
      </c>
      <c r="N65" s="13"/>
      <c r="O65" s="18">
        <f t="shared" si="55"/>
        <v>6.68044900382723</v>
      </c>
      <c r="P65" s="18">
        <f t="shared" si="45"/>
        <v>2.69916208039738</v>
      </c>
      <c r="Q65" s="25">
        <f t="shared" si="46"/>
        <v>0.78275700331524</v>
      </c>
      <c r="R65" s="18">
        <f t="shared" si="47"/>
        <v>0.80117865</v>
      </c>
      <c r="S65" s="26">
        <f t="shared" si="48"/>
        <v>0.97700681778682</v>
      </c>
      <c r="T65" s="3">
        <v>0.27</v>
      </c>
      <c r="U65" s="27">
        <f t="shared" si="49"/>
        <v>0.263791840802442</v>
      </c>
      <c r="V65" s="3">
        <v>229.1</v>
      </c>
      <c r="W65" s="28">
        <v>15.1</v>
      </c>
      <c r="X65" s="28">
        <v>6</v>
      </c>
      <c r="Y65" s="28">
        <v>3</v>
      </c>
      <c r="Z65" s="28">
        <v>7</v>
      </c>
      <c r="AA65" s="3">
        <v>30.2</v>
      </c>
      <c r="AB65" s="2">
        <f t="shared" si="50"/>
        <v>0.341654754667914</v>
      </c>
      <c r="AC65" s="30">
        <f t="shared" si="51"/>
        <v>10.2321666666667</v>
      </c>
      <c r="AD65" s="1">
        <f t="shared" si="52"/>
        <v>0.29</v>
      </c>
      <c r="AE65" s="31">
        <f t="shared" si="56"/>
        <v>174.487231607505</v>
      </c>
      <c r="AF65" s="1">
        <f t="shared" si="53"/>
        <v>6099843.97822859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21">
        <v>27.5840967741936</v>
      </c>
      <c r="E66" s="20">
        <f t="shared" si="54"/>
        <v>26.4178709677419</v>
      </c>
      <c r="F66" s="16" t="s">
        <v>73</v>
      </c>
      <c r="G66" s="13">
        <v>9</v>
      </c>
      <c r="H66" s="18">
        <f t="shared" si="40"/>
        <v>27.5840967741936</v>
      </c>
      <c r="I66" s="18">
        <f t="shared" si="41"/>
        <v>300.734096774194</v>
      </c>
      <c r="J66" s="18">
        <f t="shared" si="42"/>
        <v>0.458314201112807</v>
      </c>
      <c r="K66" s="18">
        <f t="shared" si="43"/>
        <v>10.2321666666667</v>
      </c>
      <c r="L66" s="18">
        <f t="shared" si="44"/>
        <v>2.762685</v>
      </c>
      <c r="M66" s="13" t="s">
        <v>73</v>
      </c>
      <c r="N66" s="13"/>
      <c r="O66" s="18">
        <f t="shared" si="55"/>
        <v>6.74397192342985</v>
      </c>
      <c r="P66" s="18">
        <f t="shared" si="45"/>
        <v>3.09085810441395</v>
      </c>
      <c r="Q66" s="25">
        <f t="shared" si="46"/>
        <v>0.896348850280047</v>
      </c>
      <c r="R66" s="18">
        <f t="shared" si="47"/>
        <v>0.80117865</v>
      </c>
      <c r="S66" s="26">
        <f t="shared" si="48"/>
        <v>1.11878773888951</v>
      </c>
      <c r="T66" s="3">
        <v>0.27</v>
      </c>
      <c r="U66" s="27">
        <f t="shared" si="49"/>
        <v>0.302072689500167</v>
      </c>
      <c r="V66" s="3">
        <v>229.1</v>
      </c>
      <c r="W66" s="28">
        <v>15.1</v>
      </c>
      <c r="X66" s="28">
        <v>6</v>
      </c>
      <c r="Y66" s="28">
        <v>3</v>
      </c>
      <c r="Z66" s="28">
        <v>7</v>
      </c>
      <c r="AA66" s="3">
        <v>30.2</v>
      </c>
      <c r="AB66" s="2">
        <f t="shared" si="50"/>
        <v>0.349092723569882</v>
      </c>
      <c r="AC66" s="30">
        <f t="shared" si="51"/>
        <v>10.2321666666667</v>
      </c>
      <c r="AD66" s="1">
        <f t="shared" si="52"/>
        <v>0.29</v>
      </c>
      <c r="AE66" s="31">
        <f t="shared" si="56"/>
        <v>174.487231607505</v>
      </c>
      <c r="AF66" s="1">
        <f t="shared" si="53"/>
        <v>6232640.16852607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21">
        <v>27.0538</v>
      </c>
      <c r="E67" s="20">
        <f t="shared" si="54"/>
        <v>27.5840967741936</v>
      </c>
      <c r="F67" s="16" t="s">
        <v>73</v>
      </c>
      <c r="G67" s="13">
        <v>10</v>
      </c>
      <c r="H67" s="18">
        <f t="shared" si="40"/>
        <v>27.0538</v>
      </c>
      <c r="I67" s="18">
        <f t="shared" si="41"/>
        <v>300.2038</v>
      </c>
      <c r="J67" s="18">
        <f t="shared" si="42"/>
        <v>0.432837728679311</v>
      </c>
      <c r="K67" s="18">
        <f t="shared" si="43"/>
        <v>10.2321666666667</v>
      </c>
      <c r="L67" s="18">
        <f t="shared" si="44"/>
        <v>2.762685</v>
      </c>
      <c r="M67" s="13" t="s">
        <v>73</v>
      </c>
      <c r="N67" s="13"/>
      <c r="O67" s="18">
        <f t="shared" si="55"/>
        <v>6.4157988190159</v>
      </c>
      <c r="P67" s="18">
        <f t="shared" si="45"/>
        <v>2.77699978848625</v>
      </c>
      <c r="Q67" s="25">
        <f t="shared" si="46"/>
        <v>0.805329938661012</v>
      </c>
      <c r="R67" s="18">
        <f t="shared" si="47"/>
        <v>0.80117865</v>
      </c>
      <c r="S67" s="26">
        <f t="shared" si="48"/>
        <v>1.00518147689159</v>
      </c>
      <c r="T67" s="3">
        <v>0.27</v>
      </c>
      <c r="U67" s="27">
        <f t="shared" si="49"/>
        <v>0.27139899876073</v>
      </c>
      <c r="V67" s="3">
        <v>229.1</v>
      </c>
      <c r="W67" s="28">
        <v>15.1</v>
      </c>
      <c r="X67" s="28">
        <v>6</v>
      </c>
      <c r="Y67" s="28">
        <v>3</v>
      </c>
      <c r="Z67" s="28">
        <v>7</v>
      </c>
      <c r="AA67" s="3">
        <v>30.2</v>
      </c>
      <c r="AB67" s="2">
        <f t="shared" si="50"/>
        <v>0.34313282545921</v>
      </c>
      <c r="AC67" s="30">
        <f t="shared" si="51"/>
        <v>10.2321666666667</v>
      </c>
      <c r="AD67" s="1">
        <f t="shared" si="52"/>
        <v>0.29</v>
      </c>
      <c r="AE67" s="31">
        <f t="shared" si="56"/>
        <v>174.487231607505</v>
      </c>
      <c r="AF67" s="1">
        <f t="shared" si="53"/>
        <v>6126233.19451344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21">
        <v>26.3657741935484</v>
      </c>
      <c r="E68" s="20">
        <f t="shared" si="54"/>
        <v>27.0538</v>
      </c>
      <c r="F68" s="16" t="s">
        <v>73</v>
      </c>
      <c r="G68" s="13">
        <v>11</v>
      </c>
      <c r="H68" s="18">
        <f t="shared" si="40"/>
        <v>26.3657741935484</v>
      </c>
      <c r="I68" s="18">
        <f t="shared" si="41"/>
        <v>299.515774193548</v>
      </c>
      <c r="J68" s="18">
        <f t="shared" si="42"/>
        <v>0.40176126193256</v>
      </c>
      <c r="K68" s="18">
        <f t="shared" si="43"/>
        <v>10.2321666666667</v>
      </c>
      <c r="L68" s="18">
        <f t="shared" si="44"/>
        <v>2.762685</v>
      </c>
      <c r="M68" s="13" t="s">
        <v>75</v>
      </c>
      <c r="N68" s="18">
        <f>(O67-P67)*$C$22/100</f>
        <v>3.45685907900317</v>
      </c>
      <c r="O68" s="18">
        <f t="shared" si="55"/>
        <v>2.94462495152648</v>
      </c>
      <c r="P68" s="18">
        <f t="shared" si="45"/>
        <v>1.18303623644338</v>
      </c>
      <c r="Q68" s="25">
        <f t="shared" si="46"/>
        <v>0.343080508568581</v>
      </c>
      <c r="R68" s="18">
        <f t="shared" si="47"/>
        <v>0.80117865</v>
      </c>
      <c r="S68" s="26">
        <f t="shared" si="48"/>
        <v>0.428219734223548</v>
      </c>
      <c r="T68" s="3">
        <v>0.27</v>
      </c>
      <c r="U68" s="27">
        <f t="shared" si="49"/>
        <v>0.115619328240358</v>
      </c>
      <c r="V68" s="3">
        <v>229.1</v>
      </c>
      <c r="W68" s="28">
        <v>15.1</v>
      </c>
      <c r="X68" s="28">
        <v>6</v>
      </c>
      <c r="Y68" s="28">
        <v>3</v>
      </c>
      <c r="Z68" s="28">
        <v>7</v>
      </c>
      <c r="AA68" s="3">
        <v>30.2</v>
      </c>
      <c r="AB68" s="2">
        <f t="shared" si="50"/>
        <v>0.312864835477102</v>
      </c>
      <c r="AC68" s="30">
        <f t="shared" si="51"/>
        <v>10.2321666666667</v>
      </c>
      <c r="AD68" s="1">
        <f t="shared" si="52"/>
        <v>0.29</v>
      </c>
      <c r="AE68" s="31">
        <f t="shared" si="56"/>
        <v>174.487231607505</v>
      </c>
      <c r="AF68" s="1">
        <f t="shared" si="53"/>
        <v>5585833.8179413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21">
        <v>25.3140666666667</v>
      </c>
      <c r="E69" s="20">
        <f t="shared" si="54"/>
        <v>26.3657741935484</v>
      </c>
      <c r="F69" s="16" t="s">
        <v>75</v>
      </c>
      <c r="G69" s="13">
        <v>12</v>
      </c>
      <c r="H69" s="18">
        <f t="shared" si="40"/>
        <v>25.3140666666667</v>
      </c>
      <c r="I69" s="18">
        <f t="shared" si="41"/>
        <v>298.464066666667</v>
      </c>
      <c r="J69" s="18">
        <f t="shared" si="42"/>
        <v>0.358277206785584</v>
      </c>
      <c r="K69" s="18">
        <f t="shared" si="43"/>
        <v>10.2321666666667</v>
      </c>
      <c r="L69" s="18">
        <f t="shared" si="44"/>
        <v>2.762685</v>
      </c>
      <c r="M69" s="13" t="s">
        <v>73</v>
      </c>
      <c r="N69" s="13"/>
      <c r="O69" s="18">
        <f t="shared" si="55"/>
        <v>4.5242737150831</v>
      </c>
      <c r="P69" s="18">
        <f t="shared" si="45"/>
        <v>1.62094414937341</v>
      </c>
      <c r="Q69" s="25">
        <f t="shared" si="46"/>
        <v>0.470073803318289</v>
      </c>
      <c r="R69" s="18">
        <f t="shared" si="47"/>
        <v>0.80117865</v>
      </c>
      <c r="S69" s="26">
        <f t="shared" si="48"/>
        <v>0.586727820715503</v>
      </c>
      <c r="T69" s="3">
        <v>0.27</v>
      </c>
      <c r="U69" s="27">
        <f t="shared" si="49"/>
        <v>0.158416511593186</v>
      </c>
      <c r="V69" s="3">
        <v>220.1</v>
      </c>
      <c r="W69" s="28">
        <v>12.1</v>
      </c>
      <c r="X69" s="28">
        <v>4.5</v>
      </c>
      <c r="Y69" s="28">
        <v>1.5</v>
      </c>
      <c r="Z69" s="28">
        <v>6.8</v>
      </c>
      <c r="AA69" s="3">
        <v>30.2</v>
      </c>
      <c r="AB69" s="2">
        <f t="shared" si="50"/>
        <v>0.305980328202556</v>
      </c>
      <c r="AC69" s="30">
        <f t="shared" si="51"/>
        <v>10.2321666666667</v>
      </c>
      <c r="AD69" s="1">
        <f t="shared" si="52"/>
        <v>0.29</v>
      </c>
      <c r="AE69" s="31">
        <f t="shared" si="56"/>
        <v>174.487231607505</v>
      </c>
      <c r="AF69" s="1">
        <f t="shared" si="53"/>
        <v>5462919.03432436</v>
      </c>
      <c r="AG69" s="1">
        <f>SUM(AF58:AF69)</f>
        <v>67967085.9948786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7">
      <c r="A70" s="13"/>
      <c r="B70" s="13"/>
      <c r="C70" s="16">
        <v>12</v>
      </c>
      <c r="D70" s="21">
        <v>23.3977096774194</v>
      </c>
      <c r="E70" s="20">
        <f t="shared" si="54"/>
        <v>25.3140666666667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1" s="1" customFormat="1" spans="46:46">
      <c r="AT71" s="2"/>
    </row>
    <row r="72" s="1" customFormat="1" spans="19:46">
      <c r="S72" s="24" t="s">
        <v>43</v>
      </c>
      <c r="T72" s="24"/>
      <c r="U72" s="24"/>
      <c r="V72" s="24" t="s">
        <v>44</v>
      </c>
      <c r="W72" s="24"/>
      <c r="X72" s="24"/>
      <c r="Y72" s="24" t="s">
        <v>45</v>
      </c>
      <c r="Z72" s="24"/>
      <c r="AA72" s="24"/>
      <c r="AB72" s="24" t="s">
        <v>46</v>
      </c>
      <c r="AC72" s="24"/>
      <c r="AD72" s="24"/>
      <c r="AE72" s="24" t="s">
        <v>47</v>
      </c>
      <c r="AF72" s="24"/>
      <c r="AG72" s="24"/>
      <c r="AH72" s="24" t="s">
        <v>48</v>
      </c>
      <c r="AI72" s="24"/>
      <c r="AJ72" s="24"/>
      <c r="AK72" s="32" t="s">
        <v>78</v>
      </c>
      <c r="AL72" s="33"/>
      <c r="AM72" s="34"/>
      <c r="AN72" s="33" t="s">
        <v>79</v>
      </c>
      <c r="AO72" s="33"/>
      <c r="AP72" s="34"/>
      <c r="AQ72" s="24" t="s">
        <v>50</v>
      </c>
      <c r="AR72" s="24"/>
      <c r="AS72" s="24"/>
      <c r="AT72" s="2"/>
    </row>
    <row r="73" s="1" customFormat="1" spans="1:50">
      <c r="A73" s="15" t="s">
        <v>12</v>
      </c>
      <c r="B73" s="15"/>
      <c r="C73" s="16" t="s">
        <v>51</v>
      </c>
      <c r="D73" s="16" t="s">
        <v>52</v>
      </c>
      <c r="E73" s="16" t="s">
        <v>53</v>
      </c>
      <c r="F73" s="16" t="s">
        <v>54</v>
      </c>
      <c r="G73" s="13" t="s">
        <v>51</v>
      </c>
      <c r="H73" s="13" t="s">
        <v>53</v>
      </c>
      <c r="I73" s="13" t="s">
        <v>55</v>
      </c>
      <c r="J73" s="13" t="s">
        <v>56</v>
      </c>
      <c r="K73" s="23" t="s">
        <v>57</v>
      </c>
      <c r="L73" s="23" t="s">
        <v>58</v>
      </c>
      <c r="M73" s="13" t="s">
        <v>59</v>
      </c>
      <c r="N73" s="23" t="s">
        <v>60</v>
      </c>
      <c r="O73" s="13" t="s">
        <v>61</v>
      </c>
      <c r="P73" s="13" t="s">
        <v>62</v>
      </c>
      <c r="Q73" s="23" t="s">
        <v>63</v>
      </c>
      <c r="R73" s="23" t="s">
        <v>64</v>
      </c>
      <c r="S73" s="4" t="s">
        <v>65</v>
      </c>
      <c r="T73" s="3" t="s">
        <v>66</v>
      </c>
      <c r="U73" s="3"/>
      <c r="V73" s="4" t="s">
        <v>65</v>
      </c>
      <c r="W73" s="3" t="s">
        <v>66</v>
      </c>
      <c r="X73" s="3"/>
      <c r="Y73" s="4" t="s">
        <v>65</v>
      </c>
      <c r="Z73" s="3" t="s">
        <v>66</v>
      </c>
      <c r="AA73" s="3"/>
      <c r="AB73" s="4" t="s">
        <v>65</v>
      </c>
      <c r="AC73" s="3" t="s">
        <v>66</v>
      </c>
      <c r="AD73" s="3"/>
      <c r="AE73" s="4" t="s">
        <v>65</v>
      </c>
      <c r="AF73" s="3" t="s">
        <v>66</v>
      </c>
      <c r="AG73" s="3"/>
      <c r="AH73" s="4" t="s">
        <v>65</v>
      </c>
      <c r="AI73" s="3" t="s">
        <v>66</v>
      </c>
      <c r="AJ73" s="3"/>
      <c r="AK73" s="4" t="s">
        <v>65</v>
      </c>
      <c r="AL73" s="3" t="s">
        <v>66</v>
      </c>
      <c r="AM73" s="3"/>
      <c r="AN73" s="4" t="s">
        <v>65</v>
      </c>
      <c r="AO73" s="3" t="s">
        <v>66</v>
      </c>
      <c r="AP73" s="3"/>
      <c r="AQ73" s="35" t="s">
        <v>65</v>
      </c>
      <c r="AR73" s="35" t="s">
        <v>66</v>
      </c>
      <c r="AS73" s="35"/>
      <c r="AT73" s="2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20</v>
      </c>
      <c r="E74" s="16"/>
      <c r="F74" s="16"/>
      <c r="G74" s="13">
        <v>1</v>
      </c>
      <c r="H74" s="18">
        <f t="shared" ref="H74:H85" si="57">E75</f>
        <v>20</v>
      </c>
      <c r="I74" s="18">
        <f t="shared" ref="I74:I85" si="58">H74+273.15</f>
        <v>293.15</v>
      </c>
      <c r="J74" s="18">
        <f t="shared" ref="J74:J85" si="59">EXP(($C$16*(I74-$C$14))/($C$17*I74*$C$14))</f>
        <v>0.198330520254678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0.103373833767143</v>
      </c>
      <c r="Q74" s="25">
        <f t="shared" ref="Q74:Q85" si="63">P74*$B$76</f>
        <v>0.0268771967794573</v>
      </c>
      <c r="R74" s="18">
        <f t="shared" ref="R74:R85" si="64">L74*$B$76</f>
        <v>0.1355172</v>
      </c>
      <c r="S74" s="26">
        <f t="shared" ref="S74:S85" si="65">Q74/R74</f>
        <v>0.198330520254678</v>
      </c>
      <c r="T74" s="3">
        <v>0.01</v>
      </c>
      <c r="U74" s="27">
        <f t="shared" ref="U74:U85" si="66">S74*T74</f>
        <v>0.00198330520254678</v>
      </c>
      <c r="V74" s="26"/>
      <c r="W74" s="3"/>
      <c r="X74" s="3"/>
      <c r="Y74" s="29"/>
      <c r="Z74" s="3"/>
      <c r="AA74" s="28"/>
      <c r="AB74" s="3"/>
      <c r="AC74" s="3"/>
      <c r="AD74" s="28"/>
      <c r="AE74" s="26">
        <v>0.001</v>
      </c>
      <c r="AF74" s="3">
        <v>0.49</v>
      </c>
      <c r="AG74" s="27">
        <f t="shared" ref="AG74:AG85" si="67">AF74*AE74</f>
        <v>0.00049</v>
      </c>
      <c r="AH74" s="36"/>
      <c r="AI74" s="3"/>
      <c r="AJ74" s="27"/>
      <c r="AK74" s="37"/>
      <c r="AL74" s="28"/>
      <c r="AM74" s="28"/>
      <c r="AN74" s="37"/>
      <c r="AO74" s="28"/>
      <c r="AP74" s="27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0.00747330520254678</v>
      </c>
      <c r="AU74" s="30">
        <f t="shared" ref="AU74:AU85" si="70">$B$74/12</f>
        <v>52.122</v>
      </c>
      <c r="AV74" s="1">
        <f t="shared" ref="AV74:AV85" si="71">$B$76</f>
        <v>0.26</v>
      </c>
      <c r="AW74" s="2">
        <f t="shared" ref="AW74:AW85" si="72">$E$8</f>
        <v>0</v>
      </c>
      <c r="AX74" s="1">
        <f t="shared" ref="AX74:AX85" si="73">AW74*10000*AV74*0.67*AU74*AT74</f>
        <v>0</v>
      </c>
    </row>
    <row r="75" s="1" customFormat="1" spans="1:50">
      <c r="A75" s="13" t="s">
        <v>74</v>
      </c>
      <c r="B75" s="13">
        <v>1</v>
      </c>
      <c r="C75" s="16">
        <v>1</v>
      </c>
      <c r="D75" s="19">
        <v>23.5481612903226</v>
      </c>
      <c r="E75" s="20">
        <f t="shared" ref="E75:E86" si="74">D74</f>
        <v>20</v>
      </c>
      <c r="F75" s="16" t="s">
        <v>73</v>
      </c>
      <c r="G75" s="13">
        <v>2</v>
      </c>
      <c r="H75" s="18">
        <f t="shared" si="57"/>
        <v>23.5481612903226</v>
      </c>
      <c r="I75" s="18">
        <f t="shared" si="58"/>
        <v>296.698161290323</v>
      </c>
      <c r="J75" s="18">
        <f t="shared" si="59"/>
        <v>0.295048461852745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5">L75+O74-P74-N75</f>
        <v>0.939066166232857</v>
      </c>
      <c r="P75" s="18">
        <f t="shared" si="62"/>
        <v>0.277070027924959</v>
      </c>
      <c r="Q75" s="25">
        <f t="shared" si="63"/>
        <v>0.0720382072604892</v>
      </c>
      <c r="R75" s="18">
        <f t="shared" si="64"/>
        <v>0.1355172</v>
      </c>
      <c r="S75" s="26">
        <f t="shared" si="65"/>
        <v>0.531579808765893</v>
      </c>
      <c r="T75" s="3">
        <v>0.01</v>
      </c>
      <c r="U75" s="27">
        <f t="shared" si="66"/>
        <v>0.00531579808765893</v>
      </c>
      <c r="V75" s="26"/>
      <c r="W75" s="3"/>
      <c r="X75" s="3"/>
      <c r="Y75" s="29"/>
      <c r="Z75" s="3"/>
      <c r="AA75" s="28"/>
      <c r="AB75" s="3"/>
      <c r="AC75" s="3"/>
      <c r="AD75" s="28"/>
      <c r="AE75" s="26">
        <v>0.001</v>
      </c>
      <c r="AF75" s="3">
        <v>0.49</v>
      </c>
      <c r="AG75" s="27">
        <f t="shared" si="67"/>
        <v>0.00049</v>
      </c>
      <c r="AH75" s="36"/>
      <c r="AI75" s="3"/>
      <c r="AJ75" s="27"/>
      <c r="AK75" s="37"/>
      <c r="AL75" s="28"/>
      <c r="AM75" s="28"/>
      <c r="AN75" s="37"/>
      <c r="AO75" s="28"/>
      <c r="AP75" s="27"/>
      <c r="AQ75" s="3">
        <v>0.01</v>
      </c>
      <c r="AR75" s="3">
        <v>0.5</v>
      </c>
      <c r="AS75" s="3">
        <f t="shared" si="68"/>
        <v>0.005</v>
      </c>
      <c r="AT75" s="2">
        <f t="shared" si="69"/>
        <v>0.0108057980876589</v>
      </c>
      <c r="AU75" s="30">
        <f t="shared" si="70"/>
        <v>52.122</v>
      </c>
      <c r="AV75" s="1">
        <f t="shared" si="71"/>
        <v>0.26</v>
      </c>
      <c r="AW75" s="2">
        <f t="shared" si="72"/>
        <v>0</v>
      </c>
      <c r="AX75" s="1">
        <f t="shared" si="73"/>
        <v>0</v>
      </c>
    </row>
    <row r="76" s="1" customFormat="1" spans="1:50">
      <c r="A76" s="13" t="s">
        <v>36</v>
      </c>
      <c r="B76" s="13">
        <f>H8</f>
        <v>0.26</v>
      </c>
      <c r="C76" s="16">
        <v>2</v>
      </c>
      <c r="D76" s="21">
        <v>23.32</v>
      </c>
      <c r="E76" s="20">
        <f t="shared" si="74"/>
        <v>23.5481612903226</v>
      </c>
      <c r="F76" s="16" t="s">
        <v>73</v>
      </c>
      <c r="G76" s="13">
        <v>3</v>
      </c>
      <c r="H76" s="18">
        <f t="shared" si="57"/>
        <v>23.32</v>
      </c>
      <c r="I76" s="18">
        <f t="shared" si="58"/>
        <v>296.47</v>
      </c>
      <c r="J76" s="18">
        <f t="shared" si="59"/>
        <v>0.287690072259627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5"/>
        <v>1.1832161383079</v>
      </c>
      <c r="P76" s="18">
        <f t="shared" si="62"/>
        <v>0.340399536328556</v>
      </c>
      <c r="Q76" s="25">
        <f t="shared" si="63"/>
        <v>0.0885038794454246</v>
      </c>
      <c r="R76" s="18">
        <f t="shared" si="64"/>
        <v>0.1355172</v>
      </c>
      <c r="S76" s="26">
        <f t="shared" si="65"/>
        <v>0.653082261479905</v>
      </c>
      <c r="T76" s="3">
        <v>0.01</v>
      </c>
      <c r="U76" s="27">
        <f t="shared" si="66"/>
        <v>0.00653082261479905</v>
      </c>
      <c r="V76" s="26"/>
      <c r="W76" s="3"/>
      <c r="X76" s="3"/>
      <c r="Y76" s="29"/>
      <c r="Z76" s="3"/>
      <c r="AA76" s="28"/>
      <c r="AB76" s="3"/>
      <c r="AC76" s="3"/>
      <c r="AD76" s="28"/>
      <c r="AE76" s="26">
        <v>0.001</v>
      </c>
      <c r="AF76" s="3">
        <v>0.49</v>
      </c>
      <c r="AG76" s="27">
        <f t="shared" si="67"/>
        <v>0.00049</v>
      </c>
      <c r="AH76" s="36"/>
      <c r="AI76" s="3"/>
      <c r="AJ76" s="27"/>
      <c r="AK76" s="37"/>
      <c r="AL76" s="28"/>
      <c r="AM76" s="28"/>
      <c r="AN76" s="37"/>
      <c r="AO76" s="28"/>
      <c r="AP76" s="27"/>
      <c r="AQ76" s="3">
        <v>0.01</v>
      </c>
      <c r="AR76" s="3">
        <v>0.5</v>
      </c>
      <c r="AS76" s="3">
        <f t="shared" si="68"/>
        <v>0.005</v>
      </c>
      <c r="AT76" s="2">
        <f t="shared" si="69"/>
        <v>0.0120208226147991</v>
      </c>
      <c r="AU76" s="30">
        <f t="shared" si="70"/>
        <v>52.122</v>
      </c>
      <c r="AV76" s="1">
        <f t="shared" si="71"/>
        <v>0.26</v>
      </c>
      <c r="AW76" s="2">
        <f t="shared" si="72"/>
        <v>0</v>
      </c>
      <c r="AX76" s="1">
        <f t="shared" si="73"/>
        <v>0</v>
      </c>
    </row>
    <row r="77" s="1" customFormat="1" spans="1:50">
      <c r="A77" s="13"/>
      <c r="B77" s="13"/>
      <c r="C77" s="16">
        <v>3</v>
      </c>
      <c r="D77" s="21">
        <v>22.675935483871</v>
      </c>
      <c r="E77" s="20">
        <f t="shared" si="74"/>
        <v>23.32</v>
      </c>
      <c r="F77" s="16" t="s">
        <v>73</v>
      </c>
      <c r="G77" s="13">
        <v>4</v>
      </c>
      <c r="H77" s="18">
        <f t="shared" si="57"/>
        <v>22.675935483871</v>
      </c>
      <c r="I77" s="18">
        <f t="shared" si="58"/>
        <v>295.825935483871</v>
      </c>
      <c r="J77" s="18">
        <f t="shared" si="59"/>
        <v>0.267837412027132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5"/>
        <v>1.36403660197934</v>
      </c>
      <c r="P77" s="18">
        <f t="shared" si="62"/>
        <v>0.36534003338443</v>
      </c>
      <c r="Q77" s="25">
        <f t="shared" si="63"/>
        <v>0.0949884086799518</v>
      </c>
      <c r="R77" s="18">
        <f t="shared" si="64"/>
        <v>0.1355172</v>
      </c>
      <c r="S77" s="26">
        <f t="shared" si="65"/>
        <v>0.700932491816182</v>
      </c>
      <c r="T77" s="3">
        <v>0.01</v>
      </c>
      <c r="U77" s="27">
        <f t="shared" si="66"/>
        <v>0.00700932491816182</v>
      </c>
      <c r="V77" s="26"/>
      <c r="W77" s="3"/>
      <c r="X77" s="3"/>
      <c r="Y77" s="29"/>
      <c r="Z77" s="3"/>
      <c r="AA77" s="28"/>
      <c r="AB77" s="3"/>
      <c r="AC77" s="3"/>
      <c r="AD77" s="28"/>
      <c r="AE77" s="26">
        <v>0.001</v>
      </c>
      <c r="AF77" s="3">
        <v>0.49</v>
      </c>
      <c r="AG77" s="27">
        <f t="shared" si="67"/>
        <v>0.00049</v>
      </c>
      <c r="AH77" s="36"/>
      <c r="AI77" s="3"/>
      <c r="AJ77" s="27"/>
      <c r="AK77" s="37"/>
      <c r="AL77" s="28"/>
      <c r="AM77" s="28"/>
      <c r="AN77" s="37"/>
      <c r="AO77" s="28"/>
      <c r="AP77" s="27"/>
      <c r="AQ77" s="3">
        <v>0.01</v>
      </c>
      <c r="AR77" s="3">
        <v>0.5</v>
      </c>
      <c r="AS77" s="3">
        <f t="shared" si="68"/>
        <v>0.005</v>
      </c>
      <c r="AT77" s="2">
        <f t="shared" si="69"/>
        <v>0.0124993249181618</v>
      </c>
      <c r="AU77" s="30">
        <f t="shared" si="70"/>
        <v>52.122</v>
      </c>
      <c r="AV77" s="1">
        <f t="shared" si="71"/>
        <v>0.26</v>
      </c>
      <c r="AW77" s="2">
        <f t="shared" si="72"/>
        <v>0</v>
      </c>
      <c r="AX77" s="1">
        <f t="shared" si="73"/>
        <v>0</v>
      </c>
    </row>
    <row r="78" s="1" customFormat="1" spans="1:50">
      <c r="A78" s="13"/>
      <c r="B78" s="13"/>
      <c r="C78" s="16">
        <v>4</v>
      </c>
      <c r="D78" s="21">
        <v>22.8176</v>
      </c>
      <c r="E78" s="20">
        <f t="shared" si="74"/>
        <v>22.675935483871</v>
      </c>
      <c r="F78" s="16" t="s">
        <v>73</v>
      </c>
      <c r="G78" s="13">
        <v>5</v>
      </c>
      <c r="H78" s="18">
        <f t="shared" si="57"/>
        <v>22.8176</v>
      </c>
      <c r="I78" s="18">
        <f t="shared" si="58"/>
        <v>295.9676</v>
      </c>
      <c r="J78" s="18">
        <f t="shared" si="59"/>
        <v>0.27209039009009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0.948761740165166</v>
      </c>
      <c r="O78" s="18">
        <f t="shared" si="75"/>
        <v>0.571154828429746</v>
      </c>
      <c r="P78" s="18">
        <f t="shared" si="62"/>
        <v>0.155405740069288</v>
      </c>
      <c r="Q78" s="25">
        <f t="shared" si="63"/>
        <v>0.0404054924180149</v>
      </c>
      <c r="R78" s="18">
        <f t="shared" si="64"/>
        <v>0.1355172</v>
      </c>
      <c r="S78" s="26">
        <f t="shared" si="65"/>
        <v>0.298157668679805</v>
      </c>
      <c r="T78" s="3">
        <v>0.01</v>
      </c>
      <c r="U78" s="27">
        <f t="shared" si="66"/>
        <v>0.00298157668679805</v>
      </c>
      <c r="V78" s="26"/>
      <c r="W78" s="3"/>
      <c r="X78" s="3"/>
      <c r="Y78" s="29"/>
      <c r="Z78" s="3"/>
      <c r="AA78" s="28"/>
      <c r="AB78" s="3"/>
      <c r="AC78" s="3"/>
      <c r="AD78" s="28"/>
      <c r="AE78" s="26">
        <v>0.005</v>
      </c>
      <c r="AF78" s="3">
        <v>0.49</v>
      </c>
      <c r="AG78" s="27">
        <f t="shared" si="67"/>
        <v>0.00245</v>
      </c>
      <c r="AH78" s="36"/>
      <c r="AI78" s="3"/>
      <c r="AJ78" s="27"/>
      <c r="AK78" s="37"/>
      <c r="AL78" s="28"/>
      <c r="AM78" s="28"/>
      <c r="AN78" s="37"/>
      <c r="AO78" s="28"/>
      <c r="AP78" s="27"/>
      <c r="AQ78" s="3">
        <v>0.015</v>
      </c>
      <c r="AR78" s="3">
        <v>0.5</v>
      </c>
      <c r="AS78" s="3">
        <f t="shared" si="68"/>
        <v>0.0075</v>
      </c>
      <c r="AT78" s="2">
        <f t="shared" si="69"/>
        <v>0.012931576686798</v>
      </c>
      <c r="AU78" s="30">
        <f t="shared" si="70"/>
        <v>52.122</v>
      </c>
      <c r="AV78" s="1">
        <f t="shared" si="71"/>
        <v>0.26</v>
      </c>
      <c r="AW78" s="2">
        <f t="shared" si="72"/>
        <v>0</v>
      </c>
      <c r="AX78" s="1">
        <f t="shared" si="73"/>
        <v>0</v>
      </c>
    </row>
    <row r="79" s="1" customFormat="1" spans="1:50">
      <c r="A79" s="13"/>
      <c r="B79" s="13"/>
      <c r="C79" s="16">
        <v>5</v>
      </c>
      <c r="D79" s="21">
        <v>23.728064516129</v>
      </c>
      <c r="E79" s="20">
        <f t="shared" si="74"/>
        <v>22.8176</v>
      </c>
      <c r="F79" s="16" t="s">
        <v>75</v>
      </c>
      <c r="G79" s="13">
        <v>6</v>
      </c>
      <c r="H79" s="18">
        <f t="shared" si="57"/>
        <v>23.728064516129</v>
      </c>
      <c r="I79" s="18">
        <f t="shared" si="58"/>
        <v>296.878064516129</v>
      </c>
      <c r="J79" s="18">
        <f t="shared" si="59"/>
        <v>0.300974720390737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5"/>
        <v>0.936969088360458</v>
      </c>
      <c r="P79" s="18">
        <f t="shared" si="62"/>
        <v>0.282004009384053</v>
      </c>
      <c r="Q79" s="25">
        <f t="shared" si="63"/>
        <v>0.0733210424398537</v>
      </c>
      <c r="R79" s="18">
        <f t="shared" si="64"/>
        <v>0.1355172</v>
      </c>
      <c r="S79" s="26">
        <f t="shared" si="65"/>
        <v>0.541046025448088</v>
      </c>
      <c r="T79" s="3">
        <v>0.01</v>
      </c>
      <c r="U79" s="27">
        <f t="shared" si="66"/>
        <v>0.00541046025448088</v>
      </c>
      <c r="V79" s="26"/>
      <c r="W79" s="3"/>
      <c r="X79" s="3"/>
      <c r="Y79" s="29"/>
      <c r="Z79" s="3"/>
      <c r="AA79" s="28"/>
      <c r="AB79" s="3"/>
      <c r="AC79" s="3"/>
      <c r="AD79" s="28"/>
      <c r="AE79" s="26">
        <v>0.005</v>
      </c>
      <c r="AF79" s="3">
        <v>0.49</v>
      </c>
      <c r="AG79" s="27">
        <f t="shared" si="67"/>
        <v>0.00245</v>
      </c>
      <c r="AH79" s="36"/>
      <c r="AI79" s="3"/>
      <c r="AJ79" s="27"/>
      <c r="AK79" s="37"/>
      <c r="AL79" s="28"/>
      <c r="AM79" s="28"/>
      <c r="AN79" s="37"/>
      <c r="AO79" s="28"/>
      <c r="AP79" s="27"/>
      <c r="AQ79" s="3">
        <v>0.015</v>
      </c>
      <c r="AR79" s="3">
        <v>0.5</v>
      </c>
      <c r="AS79" s="3">
        <f t="shared" si="68"/>
        <v>0.0075</v>
      </c>
      <c r="AT79" s="2">
        <f t="shared" si="69"/>
        <v>0.0153604602544809</v>
      </c>
      <c r="AU79" s="30">
        <f t="shared" si="70"/>
        <v>52.122</v>
      </c>
      <c r="AV79" s="1">
        <f t="shared" si="71"/>
        <v>0.26</v>
      </c>
      <c r="AW79" s="2">
        <f t="shared" si="72"/>
        <v>0</v>
      </c>
      <c r="AX79" s="1">
        <f t="shared" si="73"/>
        <v>0</v>
      </c>
    </row>
    <row r="80" s="1" customFormat="1" spans="1:50">
      <c r="A80" s="13"/>
      <c r="B80" s="13"/>
      <c r="C80" s="16">
        <v>6</v>
      </c>
      <c r="D80" s="21">
        <v>25.6479</v>
      </c>
      <c r="E80" s="20">
        <f t="shared" si="74"/>
        <v>23.728064516129</v>
      </c>
      <c r="F80" s="16" t="s">
        <v>73</v>
      </c>
      <c r="G80" s="13">
        <v>7</v>
      </c>
      <c r="H80" s="18">
        <f t="shared" si="57"/>
        <v>25.6479</v>
      </c>
      <c r="I80" s="18">
        <f t="shared" si="58"/>
        <v>298.7979</v>
      </c>
      <c r="J80" s="18">
        <f t="shared" si="59"/>
        <v>0.371576657719527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5"/>
        <v>1.17618507897641</v>
      </c>
      <c r="P80" s="18">
        <f t="shared" si="62"/>
        <v>0.437042920505631</v>
      </c>
      <c r="Q80" s="25">
        <f t="shared" si="63"/>
        <v>0.113631159331464</v>
      </c>
      <c r="R80" s="18">
        <f t="shared" si="64"/>
        <v>0.1355172</v>
      </c>
      <c r="S80" s="26">
        <f t="shared" si="65"/>
        <v>0.838499905041308</v>
      </c>
      <c r="T80" s="3">
        <v>0.01</v>
      </c>
      <c r="U80" s="27">
        <f t="shared" si="66"/>
        <v>0.00838499905041308</v>
      </c>
      <c r="V80" s="26"/>
      <c r="W80" s="3"/>
      <c r="X80" s="3"/>
      <c r="Y80" s="29"/>
      <c r="Z80" s="3"/>
      <c r="AA80" s="28"/>
      <c r="AB80" s="3"/>
      <c r="AC80" s="3"/>
      <c r="AD80" s="28"/>
      <c r="AE80" s="26">
        <v>0.005</v>
      </c>
      <c r="AF80" s="3">
        <v>0.49</v>
      </c>
      <c r="AG80" s="27">
        <f t="shared" si="67"/>
        <v>0.00245</v>
      </c>
      <c r="AH80" s="36"/>
      <c r="AI80" s="3"/>
      <c r="AJ80" s="27"/>
      <c r="AK80" s="37"/>
      <c r="AL80" s="28"/>
      <c r="AM80" s="28"/>
      <c r="AN80" s="37"/>
      <c r="AO80" s="28"/>
      <c r="AP80" s="27"/>
      <c r="AQ80" s="3">
        <v>0.015</v>
      </c>
      <c r="AR80" s="3">
        <v>0.5</v>
      </c>
      <c r="AS80" s="3">
        <f t="shared" si="68"/>
        <v>0.0075</v>
      </c>
      <c r="AT80" s="2">
        <f t="shared" si="69"/>
        <v>0.0183349990504131</v>
      </c>
      <c r="AU80" s="30">
        <f t="shared" si="70"/>
        <v>52.122</v>
      </c>
      <c r="AV80" s="1">
        <f t="shared" si="71"/>
        <v>0.26</v>
      </c>
      <c r="AW80" s="2">
        <f t="shared" si="72"/>
        <v>0</v>
      </c>
      <c r="AX80" s="1">
        <f t="shared" si="73"/>
        <v>0</v>
      </c>
    </row>
    <row r="81" s="1" customFormat="1" spans="1:50">
      <c r="A81" s="13"/>
      <c r="B81" s="13"/>
      <c r="C81" s="16">
        <v>7</v>
      </c>
      <c r="D81" s="21">
        <v>26.4178709677419</v>
      </c>
      <c r="E81" s="20">
        <f t="shared" si="74"/>
        <v>25.6479</v>
      </c>
      <c r="F81" s="16" t="s">
        <v>73</v>
      </c>
      <c r="G81" s="13">
        <v>8</v>
      </c>
      <c r="H81" s="18">
        <f t="shared" si="57"/>
        <v>26.4178709677419</v>
      </c>
      <c r="I81" s="18">
        <f t="shared" si="58"/>
        <v>299.567870967742</v>
      </c>
      <c r="J81" s="18">
        <f t="shared" si="59"/>
        <v>0.404039021756027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5"/>
        <v>1.26036215847077</v>
      </c>
      <c r="P81" s="18">
        <f t="shared" si="62"/>
        <v>0.509235493566846</v>
      </c>
      <c r="Q81" s="25">
        <f t="shared" si="63"/>
        <v>0.13240122832738</v>
      </c>
      <c r="R81" s="18">
        <f t="shared" si="64"/>
        <v>0.1355172</v>
      </c>
      <c r="S81" s="26">
        <f t="shared" si="65"/>
        <v>0.97700681778682</v>
      </c>
      <c r="T81" s="3">
        <v>0.01</v>
      </c>
      <c r="U81" s="27">
        <f t="shared" si="66"/>
        <v>0.0097700681778682</v>
      </c>
      <c r="V81" s="26"/>
      <c r="W81" s="3"/>
      <c r="X81" s="3"/>
      <c r="Y81" s="29"/>
      <c r="Z81" s="3"/>
      <c r="AA81" s="28"/>
      <c r="AB81" s="3"/>
      <c r="AC81" s="3"/>
      <c r="AD81" s="28"/>
      <c r="AE81" s="26">
        <v>0.005</v>
      </c>
      <c r="AF81" s="3">
        <v>0.49</v>
      </c>
      <c r="AG81" s="27">
        <f t="shared" si="67"/>
        <v>0.00245</v>
      </c>
      <c r="AH81" s="36"/>
      <c r="AI81" s="3"/>
      <c r="AJ81" s="27"/>
      <c r="AK81" s="37"/>
      <c r="AL81" s="28"/>
      <c r="AM81" s="28"/>
      <c r="AN81" s="37"/>
      <c r="AO81" s="28"/>
      <c r="AP81" s="27"/>
      <c r="AQ81" s="3">
        <v>0.015</v>
      </c>
      <c r="AR81" s="3">
        <v>0.5</v>
      </c>
      <c r="AS81" s="3">
        <f t="shared" si="68"/>
        <v>0.0075</v>
      </c>
      <c r="AT81" s="2">
        <f t="shared" si="69"/>
        <v>0.0197200681778682</v>
      </c>
      <c r="AU81" s="30">
        <f t="shared" si="70"/>
        <v>52.122</v>
      </c>
      <c r="AV81" s="1">
        <f t="shared" si="71"/>
        <v>0.26</v>
      </c>
      <c r="AW81" s="2">
        <f t="shared" si="72"/>
        <v>0</v>
      </c>
      <c r="AX81" s="1">
        <f t="shared" si="73"/>
        <v>0</v>
      </c>
    </row>
    <row r="82" s="1" customFormat="1" spans="1:50">
      <c r="A82" s="13"/>
      <c r="B82" s="13"/>
      <c r="C82" s="16">
        <v>8</v>
      </c>
      <c r="D82" s="21">
        <v>27.5840967741936</v>
      </c>
      <c r="E82" s="20">
        <f t="shared" si="74"/>
        <v>26.4178709677419</v>
      </c>
      <c r="F82" s="16" t="s">
        <v>73</v>
      </c>
      <c r="G82" s="13">
        <v>9</v>
      </c>
      <c r="H82" s="18">
        <f t="shared" si="57"/>
        <v>27.5840967741936</v>
      </c>
      <c r="I82" s="18">
        <f t="shared" si="58"/>
        <v>300.734096774194</v>
      </c>
      <c r="J82" s="18">
        <f t="shared" si="59"/>
        <v>0.458314201112807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5"/>
        <v>1.27234666490393</v>
      </c>
      <c r="P82" s="18">
        <f t="shared" si="62"/>
        <v>0.583134545263988</v>
      </c>
      <c r="Q82" s="25">
        <f t="shared" si="63"/>
        <v>0.151614981768637</v>
      </c>
      <c r="R82" s="18">
        <f t="shared" si="64"/>
        <v>0.1355172</v>
      </c>
      <c r="S82" s="26">
        <f t="shared" si="65"/>
        <v>1.11878773888951</v>
      </c>
      <c r="T82" s="3">
        <v>0.01</v>
      </c>
      <c r="U82" s="27">
        <f t="shared" si="66"/>
        <v>0.0111878773888951</v>
      </c>
      <c r="V82" s="26"/>
      <c r="W82" s="3"/>
      <c r="X82" s="3"/>
      <c r="Y82" s="29"/>
      <c r="Z82" s="3"/>
      <c r="AA82" s="28"/>
      <c r="AB82" s="3"/>
      <c r="AC82" s="3"/>
      <c r="AD82" s="28"/>
      <c r="AE82" s="26">
        <v>0.005</v>
      </c>
      <c r="AF82" s="3">
        <v>0.49</v>
      </c>
      <c r="AG82" s="27">
        <f t="shared" si="67"/>
        <v>0.00245</v>
      </c>
      <c r="AH82" s="36"/>
      <c r="AI82" s="3"/>
      <c r="AJ82" s="27"/>
      <c r="AK82" s="37"/>
      <c r="AL82" s="28"/>
      <c r="AM82" s="28"/>
      <c r="AN82" s="37"/>
      <c r="AO82" s="28"/>
      <c r="AP82" s="27"/>
      <c r="AQ82" s="3">
        <v>0.015</v>
      </c>
      <c r="AR82" s="3">
        <v>0.5</v>
      </c>
      <c r="AS82" s="3">
        <f t="shared" si="68"/>
        <v>0.0075</v>
      </c>
      <c r="AT82" s="2">
        <f t="shared" si="69"/>
        <v>0.0211378773888951</v>
      </c>
      <c r="AU82" s="30">
        <f t="shared" si="70"/>
        <v>52.122</v>
      </c>
      <c r="AV82" s="1">
        <f t="shared" si="71"/>
        <v>0.26</v>
      </c>
      <c r="AW82" s="2">
        <f t="shared" si="72"/>
        <v>0</v>
      </c>
      <c r="AX82" s="1">
        <f t="shared" si="73"/>
        <v>0</v>
      </c>
    </row>
    <row r="83" s="1" customFormat="1" spans="1:50">
      <c r="A83" s="13"/>
      <c r="B83" s="13"/>
      <c r="C83" s="16">
        <v>9</v>
      </c>
      <c r="D83" s="21">
        <v>27.0538</v>
      </c>
      <c r="E83" s="20">
        <f t="shared" si="74"/>
        <v>27.5840967741936</v>
      </c>
      <c r="F83" s="16" t="s">
        <v>73</v>
      </c>
      <c r="G83" s="13">
        <v>10</v>
      </c>
      <c r="H83" s="18">
        <f t="shared" si="57"/>
        <v>27.0538</v>
      </c>
      <c r="I83" s="18">
        <f t="shared" si="58"/>
        <v>300.2038</v>
      </c>
      <c r="J83" s="18">
        <f t="shared" si="59"/>
        <v>0.432837728679311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5"/>
        <v>1.21043211963994</v>
      </c>
      <c r="P83" s="18">
        <f t="shared" si="62"/>
        <v>0.523920689385436</v>
      </c>
      <c r="Q83" s="25">
        <f t="shared" si="63"/>
        <v>0.136219379240213</v>
      </c>
      <c r="R83" s="18">
        <f t="shared" si="64"/>
        <v>0.1355172</v>
      </c>
      <c r="S83" s="26">
        <f t="shared" si="65"/>
        <v>1.00518147689159</v>
      </c>
      <c r="T83" s="3">
        <v>0.01</v>
      </c>
      <c r="U83" s="27">
        <f t="shared" si="66"/>
        <v>0.0100518147689159</v>
      </c>
      <c r="V83" s="26"/>
      <c r="W83" s="3"/>
      <c r="X83" s="3"/>
      <c r="Y83" s="29"/>
      <c r="Z83" s="3"/>
      <c r="AA83" s="28"/>
      <c r="AB83" s="3"/>
      <c r="AC83" s="3"/>
      <c r="AD83" s="28"/>
      <c r="AE83" s="26">
        <v>0.005</v>
      </c>
      <c r="AF83" s="3">
        <v>0.49</v>
      </c>
      <c r="AG83" s="27">
        <f t="shared" si="67"/>
        <v>0.00245</v>
      </c>
      <c r="AH83" s="36"/>
      <c r="AI83" s="3"/>
      <c r="AJ83" s="27"/>
      <c r="AK83" s="37"/>
      <c r="AL83" s="28"/>
      <c r="AM83" s="28"/>
      <c r="AN83" s="37"/>
      <c r="AO83" s="28"/>
      <c r="AP83" s="27"/>
      <c r="AQ83" s="3">
        <v>0.015</v>
      </c>
      <c r="AR83" s="3">
        <v>0.5</v>
      </c>
      <c r="AS83" s="3">
        <f t="shared" si="68"/>
        <v>0.0075</v>
      </c>
      <c r="AT83" s="2">
        <f t="shared" si="69"/>
        <v>0.0200018147689159</v>
      </c>
      <c r="AU83" s="30">
        <f t="shared" si="70"/>
        <v>52.122</v>
      </c>
      <c r="AV83" s="1">
        <f t="shared" si="71"/>
        <v>0.26</v>
      </c>
      <c r="AW83" s="2">
        <f t="shared" si="72"/>
        <v>0</v>
      </c>
      <c r="AX83" s="1">
        <f t="shared" si="73"/>
        <v>0</v>
      </c>
    </row>
    <row r="84" s="1" customFormat="1" spans="1:50">
      <c r="A84" s="13"/>
      <c r="B84" s="13"/>
      <c r="C84" s="16">
        <v>10</v>
      </c>
      <c r="D84" s="21">
        <v>26.3657741935484</v>
      </c>
      <c r="E84" s="20">
        <f t="shared" si="74"/>
        <v>27.0538</v>
      </c>
      <c r="F84" s="16" t="s">
        <v>73</v>
      </c>
      <c r="G84" s="13">
        <v>11</v>
      </c>
      <c r="H84" s="18">
        <f t="shared" si="57"/>
        <v>26.3657741935484</v>
      </c>
      <c r="I84" s="18">
        <f t="shared" si="58"/>
        <v>299.515774193548</v>
      </c>
      <c r="J84" s="18">
        <f t="shared" si="59"/>
        <v>0.40176126193256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0.652185858741779</v>
      </c>
      <c r="O84" s="18">
        <f t="shared" si="75"/>
        <v>0.555545571512725</v>
      </c>
      <c r="P84" s="18">
        <f t="shared" si="62"/>
        <v>0.223196689871998</v>
      </c>
      <c r="Q84" s="25">
        <f t="shared" si="63"/>
        <v>0.0580311393667194</v>
      </c>
      <c r="R84" s="18">
        <f t="shared" si="64"/>
        <v>0.1355172</v>
      </c>
      <c r="S84" s="26">
        <f t="shared" si="65"/>
        <v>0.428219734223548</v>
      </c>
      <c r="T84" s="3">
        <v>0.01</v>
      </c>
      <c r="U84" s="27">
        <f t="shared" si="66"/>
        <v>0.00428219734223548</v>
      </c>
      <c r="V84" s="26"/>
      <c r="W84" s="3"/>
      <c r="X84" s="3"/>
      <c r="Y84" s="29"/>
      <c r="Z84" s="3"/>
      <c r="AA84" s="28"/>
      <c r="AB84" s="3"/>
      <c r="AC84" s="3"/>
      <c r="AD84" s="28"/>
      <c r="AE84" s="26">
        <v>0.005</v>
      </c>
      <c r="AF84" s="3">
        <v>0.49</v>
      </c>
      <c r="AG84" s="27">
        <f t="shared" si="67"/>
        <v>0.00245</v>
      </c>
      <c r="AH84" s="36"/>
      <c r="AI84" s="3"/>
      <c r="AJ84" s="27"/>
      <c r="AK84" s="37"/>
      <c r="AL84" s="28"/>
      <c r="AM84" s="28"/>
      <c r="AN84" s="37"/>
      <c r="AO84" s="28"/>
      <c r="AP84" s="27"/>
      <c r="AQ84" s="3">
        <v>0.015</v>
      </c>
      <c r="AR84" s="3">
        <v>0.5</v>
      </c>
      <c r="AS84" s="3">
        <f t="shared" si="68"/>
        <v>0.0075</v>
      </c>
      <c r="AT84" s="2">
        <f t="shared" si="69"/>
        <v>0.0142321973422355</v>
      </c>
      <c r="AU84" s="30">
        <f t="shared" si="70"/>
        <v>52.122</v>
      </c>
      <c r="AV84" s="1">
        <f t="shared" si="71"/>
        <v>0.26</v>
      </c>
      <c r="AW84" s="2">
        <f t="shared" si="72"/>
        <v>0</v>
      </c>
      <c r="AX84" s="1">
        <f t="shared" si="73"/>
        <v>0</v>
      </c>
    </row>
    <row r="85" s="1" customFormat="1" spans="1:51">
      <c r="A85" s="13"/>
      <c r="B85" s="13"/>
      <c r="C85" s="16">
        <v>11</v>
      </c>
      <c r="D85" s="21">
        <v>25.3140666666667</v>
      </c>
      <c r="E85" s="20">
        <f t="shared" si="74"/>
        <v>26.3657741935484</v>
      </c>
      <c r="F85" s="16" t="s">
        <v>75</v>
      </c>
      <c r="G85" s="13">
        <v>12</v>
      </c>
      <c r="H85" s="18">
        <f t="shared" si="57"/>
        <v>25.3140666666667</v>
      </c>
      <c r="I85" s="18">
        <f t="shared" si="58"/>
        <v>298.464066666667</v>
      </c>
      <c r="J85" s="18">
        <f t="shared" si="59"/>
        <v>0.358277206785584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5"/>
        <v>0.853568881640727</v>
      </c>
      <c r="P85" s="18">
        <f t="shared" si="62"/>
        <v>0.305814274713335</v>
      </c>
      <c r="Q85" s="25">
        <f t="shared" si="63"/>
        <v>0.079511711425467</v>
      </c>
      <c r="R85" s="18">
        <f t="shared" si="64"/>
        <v>0.1355172</v>
      </c>
      <c r="S85" s="26">
        <f t="shared" si="65"/>
        <v>0.586727820715503</v>
      </c>
      <c r="T85" s="3">
        <v>0.01</v>
      </c>
      <c r="U85" s="27">
        <f t="shared" si="66"/>
        <v>0.00586727820715503</v>
      </c>
      <c r="V85" s="26"/>
      <c r="W85" s="3"/>
      <c r="X85" s="3"/>
      <c r="Y85" s="29"/>
      <c r="Z85" s="3"/>
      <c r="AA85" s="28"/>
      <c r="AB85" s="3"/>
      <c r="AC85" s="3"/>
      <c r="AD85" s="28"/>
      <c r="AE85" s="26">
        <v>0.005</v>
      </c>
      <c r="AF85" s="3">
        <v>0.49</v>
      </c>
      <c r="AG85" s="27">
        <f t="shared" si="67"/>
        <v>0.00245</v>
      </c>
      <c r="AH85" s="36"/>
      <c r="AI85" s="3"/>
      <c r="AJ85" s="27"/>
      <c r="AK85" s="37"/>
      <c r="AL85" s="28"/>
      <c r="AM85" s="28"/>
      <c r="AN85" s="37"/>
      <c r="AO85" s="28"/>
      <c r="AP85" s="27"/>
      <c r="AQ85" s="3">
        <v>0.015</v>
      </c>
      <c r="AR85" s="3">
        <v>0.5</v>
      </c>
      <c r="AS85" s="3">
        <f t="shared" si="68"/>
        <v>0.0075</v>
      </c>
      <c r="AT85" s="2">
        <f t="shared" si="69"/>
        <v>0.015817278207155</v>
      </c>
      <c r="AU85" s="30">
        <f t="shared" si="70"/>
        <v>52.122</v>
      </c>
      <c r="AV85" s="1">
        <f t="shared" si="71"/>
        <v>0.26</v>
      </c>
      <c r="AW85" s="2">
        <f t="shared" si="72"/>
        <v>0</v>
      </c>
      <c r="AX85" s="1">
        <f t="shared" si="73"/>
        <v>0</v>
      </c>
      <c r="AY85" s="1">
        <f>SUM(AX74:AX85)</f>
        <v>0</v>
      </c>
    </row>
    <row r="86" s="1" customFormat="1" spans="1:46">
      <c r="A86" s="13"/>
      <c r="B86" s="13"/>
      <c r="C86" s="16">
        <v>12</v>
      </c>
      <c r="D86" s="21">
        <v>23.3977096774194</v>
      </c>
      <c r="E86" s="20">
        <f t="shared" si="74"/>
        <v>25.3140666666667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4" t="s">
        <v>43</v>
      </c>
      <c r="T88" s="24"/>
      <c r="U88" s="24"/>
      <c r="V88" s="24" t="s">
        <v>44</v>
      </c>
      <c r="W88" s="24"/>
      <c r="X88" s="24"/>
      <c r="Y88" s="24" t="s">
        <v>45</v>
      </c>
      <c r="Z88" s="24"/>
      <c r="AA88" s="24"/>
      <c r="AB88" s="24" t="s">
        <v>46</v>
      </c>
      <c r="AC88" s="24"/>
      <c r="AD88" s="24"/>
      <c r="AE88" s="24" t="s">
        <v>47</v>
      </c>
      <c r="AF88" s="24"/>
      <c r="AG88" s="24"/>
      <c r="AH88" s="24" t="s">
        <v>48</v>
      </c>
      <c r="AI88" s="24"/>
      <c r="AJ88" s="24"/>
      <c r="AK88" s="32" t="s">
        <v>78</v>
      </c>
      <c r="AL88" s="33"/>
      <c r="AM88" s="34"/>
      <c r="AN88" s="33" t="s">
        <v>79</v>
      </c>
      <c r="AO88" s="33"/>
      <c r="AP88" s="34"/>
      <c r="AQ88" s="24" t="s">
        <v>50</v>
      </c>
      <c r="AR88" s="24"/>
      <c r="AS88" s="24"/>
      <c r="AT88" s="2"/>
    </row>
    <row r="89" s="1" customFormat="1" spans="1:53">
      <c r="A89" s="15" t="s">
        <v>80</v>
      </c>
      <c r="B89" s="15"/>
      <c r="C89" s="16" t="s">
        <v>51</v>
      </c>
      <c r="D89" s="16" t="s">
        <v>52</v>
      </c>
      <c r="E89" s="16" t="s">
        <v>53</v>
      </c>
      <c r="F89" s="16" t="s">
        <v>54</v>
      </c>
      <c r="G89" s="13" t="s">
        <v>51</v>
      </c>
      <c r="H89" s="13" t="s">
        <v>53</v>
      </c>
      <c r="I89" s="13" t="s">
        <v>55</v>
      </c>
      <c r="J89" s="13" t="s">
        <v>56</v>
      </c>
      <c r="K89" s="23" t="s">
        <v>57</v>
      </c>
      <c r="L89" s="23" t="s">
        <v>58</v>
      </c>
      <c r="M89" s="13" t="s">
        <v>59</v>
      </c>
      <c r="N89" s="23" t="s">
        <v>60</v>
      </c>
      <c r="O89" s="13" t="s">
        <v>61</v>
      </c>
      <c r="P89" s="13" t="s">
        <v>62</v>
      </c>
      <c r="Q89" s="23" t="s">
        <v>63</v>
      </c>
      <c r="R89" s="23" t="s">
        <v>64</v>
      </c>
      <c r="S89" s="4" t="s">
        <v>65</v>
      </c>
      <c r="T89" s="3" t="s">
        <v>66</v>
      </c>
      <c r="U89" s="3"/>
      <c r="V89" s="4" t="s">
        <v>65</v>
      </c>
      <c r="W89" s="3" t="s">
        <v>66</v>
      </c>
      <c r="X89" s="3"/>
      <c r="Y89" s="4" t="s">
        <v>65</v>
      </c>
      <c r="Z89" s="3" t="s">
        <v>66</v>
      </c>
      <c r="AA89" s="3"/>
      <c r="AB89" s="4" t="s">
        <v>65</v>
      </c>
      <c r="AC89" s="3" t="s">
        <v>66</v>
      </c>
      <c r="AD89" s="3"/>
      <c r="AE89" s="4" t="s">
        <v>65</v>
      </c>
      <c r="AF89" s="3" t="s">
        <v>66</v>
      </c>
      <c r="AG89" s="3"/>
      <c r="AH89" s="4" t="s">
        <v>65</v>
      </c>
      <c r="AI89" s="3" t="s">
        <v>66</v>
      </c>
      <c r="AJ89" s="3"/>
      <c r="AK89" s="4" t="s">
        <v>65</v>
      </c>
      <c r="AL89" s="3" t="s">
        <v>66</v>
      </c>
      <c r="AM89" s="3"/>
      <c r="AN89" s="4" t="s">
        <v>65</v>
      </c>
      <c r="AO89" s="3" t="s">
        <v>66</v>
      </c>
      <c r="AP89" s="3"/>
      <c r="AQ89" s="35" t="s">
        <v>65</v>
      </c>
      <c r="AR89" s="35" t="s">
        <v>66</v>
      </c>
      <c r="AS89" s="35"/>
      <c r="AT89" s="2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20</v>
      </c>
      <c r="E90" s="16"/>
      <c r="F90" s="16"/>
      <c r="G90" s="13">
        <v>1</v>
      </c>
      <c r="H90" s="18">
        <f t="shared" ref="H90:H101" si="76">E91</f>
        <v>20</v>
      </c>
      <c r="I90" s="18">
        <f t="shared" ref="I90:I101" si="77">H90+273.15</f>
        <v>293.15</v>
      </c>
      <c r="J90" s="18">
        <f t="shared" ref="J90:J101" si="78">EXP(($C$16*(I90-$C$14))/($C$17*I90*$C$14))</f>
        <v>0.198330520254678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0.0564646991165068</v>
      </c>
      <c r="Q90" s="25">
        <f t="shared" ref="Q90:Q101" si="82">P90*$B$76</f>
        <v>0.0146808217702918</v>
      </c>
      <c r="R90" s="18">
        <f t="shared" ref="R90:R101" si="83">L90*$B$76</f>
        <v>0.074022</v>
      </c>
      <c r="S90" s="26">
        <f t="shared" ref="S90:S101" si="84">Q90/R90</f>
        <v>0.198330520254678</v>
      </c>
      <c r="T90" s="3">
        <v>0.01</v>
      </c>
      <c r="U90" s="27">
        <f t="shared" ref="U90:U101" si="85">S90*T90</f>
        <v>0.00198330520254678</v>
      </c>
      <c r="V90" s="26"/>
      <c r="W90" s="3"/>
      <c r="X90" s="3"/>
      <c r="Y90" s="29"/>
      <c r="Z90" s="3"/>
      <c r="AA90" s="28"/>
      <c r="AB90" s="3"/>
      <c r="AC90" s="3"/>
      <c r="AD90" s="28"/>
      <c r="AE90" s="26">
        <v>0.001</v>
      </c>
      <c r="AF90" s="3">
        <v>0.49</v>
      </c>
      <c r="AG90" s="27">
        <f t="shared" ref="AG90:AG101" si="86">AF90*AE90</f>
        <v>0.00049</v>
      </c>
      <c r="AH90" s="36"/>
      <c r="AI90" s="3"/>
      <c r="AJ90" s="27"/>
      <c r="AK90" s="37"/>
      <c r="AL90" s="28"/>
      <c r="AM90" s="28"/>
      <c r="AN90" s="37"/>
      <c r="AO90" s="28"/>
      <c r="AP90" s="27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0.00747330520254678</v>
      </c>
      <c r="AU90" s="30">
        <f t="shared" ref="AU90:AU101" si="89">$B$90/12</f>
        <v>28.47</v>
      </c>
      <c r="AV90" s="1">
        <f t="shared" ref="AV90:AV101" si="90">$B$76</f>
        <v>0.26</v>
      </c>
      <c r="AW90" s="2">
        <f t="shared" ref="AW90:AW101" si="91">$E$9</f>
        <v>0</v>
      </c>
      <c r="AX90" s="1">
        <f t="shared" ref="AX90:AX101" si="92">AW90*10000*AV90*0.67*AU90*AT90</f>
        <v>0</v>
      </c>
      <c r="AZ90" s="2">
        <f t="shared" ref="AZ90:AZ101" si="93">$E$10</f>
        <v>0</v>
      </c>
      <c r="BA90" s="1">
        <f t="shared" ref="BA90:BA101" si="94">AZ90*10000*AV90*0.67*AU90*AT90</f>
        <v>0</v>
      </c>
    </row>
    <row r="91" s="1" customFormat="1" spans="1:53">
      <c r="A91" s="13" t="s">
        <v>74</v>
      </c>
      <c r="B91" s="13">
        <v>1</v>
      </c>
      <c r="C91" s="16">
        <v>1</v>
      </c>
      <c r="D91" s="19">
        <v>23.5481612903226</v>
      </c>
      <c r="E91" s="20">
        <f t="shared" ref="E91:E102" si="95">D90</f>
        <v>20</v>
      </c>
      <c r="F91" s="16" t="s">
        <v>73</v>
      </c>
      <c r="G91" s="13">
        <v>2</v>
      </c>
      <c r="H91" s="18">
        <f t="shared" si="76"/>
        <v>23.5481612903226</v>
      </c>
      <c r="I91" s="18">
        <f t="shared" si="77"/>
        <v>296.698161290323</v>
      </c>
      <c r="J91" s="18">
        <f t="shared" si="78"/>
        <v>0.295048461852745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6">L91+O90-P90-N91</f>
        <v>0.512935300883493</v>
      </c>
      <c r="P91" s="18">
        <f t="shared" si="81"/>
        <v>0.15134077155565</v>
      </c>
      <c r="Q91" s="25">
        <f t="shared" si="82"/>
        <v>0.0393486006044689</v>
      </c>
      <c r="R91" s="18">
        <f t="shared" si="83"/>
        <v>0.074022</v>
      </c>
      <c r="S91" s="26">
        <f t="shared" si="84"/>
        <v>0.531579808765893</v>
      </c>
      <c r="T91" s="3">
        <v>0.01</v>
      </c>
      <c r="U91" s="27">
        <f t="shared" si="85"/>
        <v>0.00531579808765893</v>
      </c>
      <c r="V91" s="26"/>
      <c r="W91" s="3"/>
      <c r="X91" s="3"/>
      <c r="Y91" s="29"/>
      <c r="Z91" s="3"/>
      <c r="AA91" s="28"/>
      <c r="AB91" s="3"/>
      <c r="AC91" s="3"/>
      <c r="AD91" s="28"/>
      <c r="AE91" s="26">
        <v>0.001</v>
      </c>
      <c r="AF91" s="3">
        <v>0.49</v>
      </c>
      <c r="AG91" s="27">
        <f t="shared" si="86"/>
        <v>0.00049</v>
      </c>
      <c r="AH91" s="36"/>
      <c r="AI91" s="3"/>
      <c r="AJ91" s="27"/>
      <c r="AK91" s="37"/>
      <c r="AL91" s="28"/>
      <c r="AM91" s="28"/>
      <c r="AN91" s="37"/>
      <c r="AO91" s="28"/>
      <c r="AP91" s="27"/>
      <c r="AQ91" s="3">
        <v>0.01</v>
      </c>
      <c r="AR91" s="3">
        <v>0.5</v>
      </c>
      <c r="AS91" s="3">
        <f t="shared" si="87"/>
        <v>0.005</v>
      </c>
      <c r="AT91" s="2">
        <f t="shared" si="88"/>
        <v>0.0108057980876589</v>
      </c>
      <c r="AU91" s="30">
        <f t="shared" si="89"/>
        <v>28.47</v>
      </c>
      <c r="AV91" s="1">
        <f t="shared" si="90"/>
        <v>0.26</v>
      </c>
      <c r="AW91" s="2">
        <f t="shared" si="91"/>
        <v>0</v>
      </c>
      <c r="AX91" s="1">
        <f t="shared" si="92"/>
        <v>0</v>
      </c>
      <c r="AZ91" s="2">
        <f t="shared" si="93"/>
        <v>0</v>
      </c>
      <c r="BA91" s="1">
        <f t="shared" si="94"/>
        <v>0</v>
      </c>
    </row>
    <row r="92" s="1" customFormat="1" spans="1:53">
      <c r="A92" s="13" t="s">
        <v>36</v>
      </c>
      <c r="B92" s="13">
        <f>H9</f>
        <v>0.26</v>
      </c>
      <c r="C92" s="16">
        <v>2</v>
      </c>
      <c r="D92" s="21">
        <v>23.32</v>
      </c>
      <c r="E92" s="20">
        <f t="shared" si="95"/>
        <v>23.5481612903226</v>
      </c>
      <c r="F92" s="16" t="s">
        <v>73</v>
      </c>
      <c r="G92" s="13">
        <v>3</v>
      </c>
      <c r="H92" s="18">
        <f t="shared" si="76"/>
        <v>23.32</v>
      </c>
      <c r="I92" s="18">
        <f t="shared" si="77"/>
        <v>296.47</v>
      </c>
      <c r="J92" s="18">
        <f t="shared" si="78"/>
        <v>0.287690072259627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6"/>
        <v>0.646294529327843</v>
      </c>
      <c r="P92" s="18">
        <f t="shared" si="81"/>
        <v>0.185932519843329</v>
      </c>
      <c r="Q92" s="25">
        <f t="shared" si="82"/>
        <v>0.0483424551592655</v>
      </c>
      <c r="R92" s="18">
        <f t="shared" si="83"/>
        <v>0.074022</v>
      </c>
      <c r="S92" s="26">
        <f t="shared" si="84"/>
        <v>0.653082261479905</v>
      </c>
      <c r="T92" s="3">
        <v>0.01</v>
      </c>
      <c r="U92" s="27">
        <f t="shared" si="85"/>
        <v>0.00653082261479905</v>
      </c>
      <c r="V92" s="26"/>
      <c r="W92" s="3"/>
      <c r="X92" s="3"/>
      <c r="Y92" s="29"/>
      <c r="Z92" s="3"/>
      <c r="AA92" s="28"/>
      <c r="AB92" s="3"/>
      <c r="AC92" s="3"/>
      <c r="AD92" s="28"/>
      <c r="AE92" s="26">
        <v>0.001</v>
      </c>
      <c r="AF92" s="3">
        <v>0.49</v>
      </c>
      <c r="AG92" s="27">
        <f t="shared" si="86"/>
        <v>0.00049</v>
      </c>
      <c r="AH92" s="36"/>
      <c r="AI92" s="3"/>
      <c r="AJ92" s="27"/>
      <c r="AK92" s="37"/>
      <c r="AL92" s="28"/>
      <c r="AM92" s="28"/>
      <c r="AN92" s="37"/>
      <c r="AO92" s="28"/>
      <c r="AP92" s="27"/>
      <c r="AQ92" s="3">
        <v>0.01</v>
      </c>
      <c r="AR92" s="3">
        <v>0.5</v>
      </c>
      <c r="AS92" s="3">
        <f t="shared" si="87"/>
        <v>0.005</v>
      </c>
      <c r="AT92" s="2">
        <f t="shared" si="88"/>
        <v>0.012020822614799</v>
      </c>
      <c r="AU92" s="30">
        <f t="shared" si="89"/>
        <v>28.47</v>
      </c>
      <c r="AV92" s="1">
        <f t="shared" si="90"/>
        <v>0.26</v>
      </c>
      <c r="AW92" s="2">
        <f t="shared" si="91"/>
        <v>0</v>
      </c>
      <c r="AX92" s="1">
        <f t="shared" si="92"/>
        <v>0</v>
      </c>
      <c r="AZ92" s="2">
        <f t="shared" si="93"/>
        <v>0</v>
      </c>
      <c r="BA92" s="1">
        <f t="shared" si="94"/>
        <v>0</v>
      </c>
    </row>
    <row r="93" s="1" customFormat="1" spans="1:53">
      <c r="A93" s="13"/>
      <c r="B93" s="13"/>
      <c r="C93" s="16">
        <v>3</v>
      </c>
      <c r="D93" s="21">
        <v>22.675935483871</v>
      </c>
      <c r="E93" s="20">
        <f t="shared" si="95"/>
        <v>23.32</v>
      </c>
      <c r="F93" s="16" t="s">
        <v>73</v>
      </c>
      <c r="G93" s="13">
        <v>4</v>
      </c>
      <c r="H93" s="18">
        <f t="shared" si="76"/>
        <v>22.675935483871</v>
      </c>
      <c r="I93" s="18">
        <f t="shared" si="77"/>
        <v>295.825935483871</v>
      </c>
      <c r="J93" s="18">
        <f t="shared" si="78"/>
        <v>0.267837412027132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6"/>
        <v>0.745062009484515</v>
      </c>
      <c r="P93" s="18">
        <f t="shared" si="81"/>
        <v>0.199555480420067</v>
      </c>
      <c r="Q93" s="25">
        <f t="shared" si="82"/>
        <v>0.0518844249092174</v>
      </c>
      <c r="R93" s="18">
        <f t="shared" si="83"/>
        <v>0.074022</v>
      </c>
      <c r="S93" s="26">
        <f t="shared" si="84"/>
        <v>0.700932491816181</v>
      </c>
      <c r="T93" s="3">
        <v>0.01</v>
      </c>
      <c r="U93" s="27">
        <f t="shared" si="85"/>
        <v>0.00700932491816181</v>
      </c>
      <c r="V93" s="26"/>
      <c r="W93" s="3"/>
      <c r="X93" s="3"/>
      <c r="Y93" s="29"/>
      <c r="Z93" s="3"/>
      <c r="AA93" s="28"/>
      <c r="AB93" s="3"/>
      <c r="AC93" s="3"/>
      <c r="AD93" s="28"/>
      <c r="AE93" s="26">
        <v>0.001</v>
      </c>
      <c r="AF93" s="3">
        <v>0.49</v>
      </c>
      <c r="AG93" s="27">
        <f t="shared" si="86"/>
        <v>0.00049</v>
      </c>
      <c r="AH93" s="36"/>
      <c r="AI93" s="3"/>
      <c r="AJ93" s="27"/>
      <c r="AK93" s="37"/>
      <c r="AL93" s="28"/>
      <c r="AM93" s="28"/>
      <c r="AN93" s="37"/>
      <c r="AO93" s="28"/>
      <c r="AP93" s="27"/>
      <c r="AQ93" s="3">
        <v>0.01</v>
      </c>
      <c r="AR93" s="3">
        <v>0.5</v>
      </c>
      <c r="AS93" s="3">
        <f t="shared" si="87"/>
        <v>0.005</v>
      </c>
      <c r="AT93" s="2">
        <f t="shared" si="88"/>
        <v>0.0124993249181618</v>
      </c>
      <c r="AU93" s="30">
        <f t="shared" si="89"/>
        <v>28.47</v>
      </c>
      <c r="AV93" s="1">
        <f t="shared" si="90"/>
        <v>0.26</v>
      </c>
      <c r="AW93" s="2">
        <f t="shared" si="91"/>
        <v>0</v>
      </c>
      <c r="AX93" s="1">
        <f t="shared" si="92"/>
        <v>0</v>
      </c>
      <c r="AZ93" s="2">
        <f t="shared" si="93"/>
        <v>0</v>
      </c>
      <c r="BA93" s="1">
        <f t="shared" si="94"/>
        <v>0</v>
      </c>
    </row>
    <row r="94" s="1" customFormat="1" spans="1:53">
      <c r="A94" s="13"/>
      <c r="B94" s="13"/>
      <c r="C94" s="16">
        <v>4</v>
      </c>
      <c r="D94" s="21">
        <v>22.8176</v>
      </c>
      <c r="E94" s="20">
        <f t="shared" si="95"/>
        <v>22.675935483871</v>
      </c>
      <c r="F94" s="16" t="s">
        <v>73</v>
      </c>
      <c r="G94" s="13">
        <v>5</v>
      </c>
      <c r="H94" s="18">
        <f t="shared" si="76"/>
        <v>22.8176</v>
      </c>
      <c r="I94" s="18">
        <f t="shared" si="77"/>
        <v>295.9676</v>
      </c>
      <c r="J94" s="18">
        <f t="shared" si="78"/>
        <v>0.27209039009009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0.518231202611225</v>
      </c>
      <c r="O94" s="18">
        <f t="shared" si="96"/>
        <v>0.311975326453222</v>
      </c>
      <c r="P94" s="18">
        <f t="shared" si="81"/>
        <v>0.0848854882731405</v>
      </c>
      <c r="Q94" s="25">
        <f t="shared" si="82"/>
        <v>0.0220702269510165</v>
      </c>
      <c r="R94" s="18">
        <f t="shared" si="83"/>
        <v>0.074022</v>
      </c>
      <c r="S94" s="26">
        <f t="shared" si="84"/>
        <v>0.298157668679805</v>
      </c>
      <c r="T94" s="3">
        <v>0.01</v>
      </c>
      <c r="U94" s="27">
        <f t="shared" si="85"/>
        <v>0.00298157668679805</v>
      </c>
      <c r="V94" s="26"/>
      <c r="W94" s="3"/>
      <c r="X94" s="3"/>
      <c r="Y94" s="29"/>
      <c r="Z94" s="3"/>
      <c r="AA94" s="28"/>
      <c r="AB94" s="3"/>
      <c r="AC94" s="3"/>
      <c r="AD94" s="28"/>
      <c r="AE94" s="26">
        <v>0.005</v>
      </c>
      <c r="AF94" s="3">
        <v>0.49</v>
      </c>
      <c r="AG94" s="27">
        <f t="shared" si="86"/>
        <v>0.00245</v>
      </c>
      <c r="AH94" s="36"/>
      <c r="AI94" s="3"/>
      <c r="AJ94" s="27"/>
      <c r="AK94" s="37"/>
      <c r="AL94" s="28"/>
      <c r="AM94" s="28"/>
      <c r="AN94" s="37"/>
      <c r="AO94" s="28"/>
      <c r="AP94" s="27"/>
      <c r="AQ94" s="3">
        <v>0.015</v>
      </c>
      <c r="AR94" s="3">
        <v>0.5</v>
      </c>
      <c r="AS94" s="3">
        <f t="shared" si="87"/>
        <v>0.0075</v>
      </c>
      <c r="AT94" s="2">
        <f t="shared" si="88"/>
        <v>0.012931576686798</v>
      </c>
      <c r="AU94" s="30">
        <f t="shared" si="89"/>
        <v>28.47</v>
      </c>
      <c r="AV94" s="1">
        <f t="shared" si="90"/>
        <v>0.26</v>
      </c>
      <c r="AW94" s="2">
        <f t="shared" si="91"/>
        <v>0</v>
      </c>
      <c r="AX94" s="1">
        <f t="shared" si="92"/>
        <v>0</v>
      </c>
      <c r="AZ94" s="2">
        <f t="shared" si="93"/>
        <v>0</v>
      </c>
      <c r="BA94" s="1">
        <f t="shared" si="94"/>
        <v>0</v>
      </c>
    </row>
    <row r="95" s="1" customFormat="1" spans="1:53">
      <c r="A95" s="13"/>
      <c r="B95" s="13"/>
      <c r="C95" s="16">
        <v>5</v>
      </c>
      <c r="D95" s="21">
        <v>23.728064516129</v>
      </c>
      <c r="E95" s="20">
        <f t="shared" si="95"/>
        <v>22.8176</v>
      </c>
      <c r="F95" s="16" t="s">
        <v>75</v>
      </c>
      <c r="G95" s="13">
        <v>6</v>
      </c>
      <c r="H95" s="18">
        <f t="shared" si="76"/>
        <v>23.728064516129</v>
      </c>
      <c r="I95" s="18">
        <f t="shared" si="77"/>
        <v>296.878064516129</v>
      </c>
      <c r="J95" s="18">
        <f t="shared" si="78"/>
        <v>0.300974720390737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6"/>
        <v>0.511789838180082</v>
      </c>
      <c r="P95" s="18">
        <f t="shared" si="81"/>
        <v>0.154035803445071</v>
      </c>
      <c r="Q95" s="25">
        <f t="shared" si="82"/>
        <v>0.0400493088957184</v>
      </c>
      <c r="R95" s="18">
        <f t="shared" si="83"/>
        <v>0.074022</v>
      </c>
      <c r="S95" s="26">
        <f t="shared" si="84"/>
        <v>0.541046025448088</v>
      </c>
      <c r="T95" s="3">
        <v>0.01</v>
      </c>
      <c r="U95" s="27">
        <f t="shared" si="85"/>
        <v>0.00541046025448088</v>
      </c>
      <c r="V95" s="26"/>
      <c r="W95" s="3"/>
      <c r="X95" s="3"/>
      <c r="Y95" s="29"/>
      <c r="Z95" s="3"/>
      <c r="AA95" s="28"/>
      <c r="AB95" s="3"/>
      <c r="AC95" s="3"/>
      <c r="AD95" s="28"/>
      <c r="AE95" s="26">
        <v>0.005</v>
      </c>
      <c r="AF95" s="3">
        <v>0.49</v>
      </c>
      <c r="AG95" s="27">
        <f t="shared" si="86"/>
        <v>0.00245</v>
      </c>
      <c r="AH95" s="36"/>
      <c r="AI95" s="3"/>
      <c r="AJ95" s="27"/>
      <c r="AK95" s="37"/>
      <c r="AL95" s="28"/>
      <c r="AM95" s="28"/>
      <c r="AN95" s="37"/>
      <c r="AO95" s="28"/>
      <c r="AP95" s="27"/>
      <c r="AQ95" s="3">
        <v>0.015</v>
      </c>
      <c r="AR95" s="3">
        <v>0.5</v>
      </c>
      <c r="AS95" s="3">
        <f t="shared" si="87"/>
        <v>0.0075</v>
      </c>
      <c r="AT95" s="2">
        <f t="shared" si="88"/>
        <v>0.0153604602544809</v>
      </c>
      <c r="AU95" s="30">
        <f t="shared" si="89"/>
        <v>28.47</v>
      </c>
      <c r="AV95" s="1">
        <f t="shared" si="90"/>
        <v>0.26</v>
      </c>
      <c r="AW95" s="2">
        <f t="shared" si="91"/>
        <v>0</v>
      </c>
      <c r="AX95" s="1">
        <f t="shared" si="92"/>
        <v>0</v>
      </c>
      <c r="AZ95" s="2">
        <f t="shared" si="93"/>
        <v>0</v>
      </c>
      <c r="BA95" s="1">
        <f t="shared" si="94"/>
        <v>0</v>
      </c>
    </row>
    <row r="96" s="1" customFormat="1" spans="1:53">
      <c r="A96" s="13"/>
      <c r="B96" s="13"/>
      <c r="C96" s="16">
        <v>6</v>
      </c>
      <c r="D96" s="21">
        <v>25.6479</v>
      </c>
      <c r="E96" s="20">
        <f t="shared" si="95"/>
        <v>23.728064516129</v>
      </c>
      <c r="F96" s="16" t="s">
        <v>73</v>
      </c>
      <c r="G96" s="13">
        <v>7</v>
      </c>
      <c r="H96" s="18">
        <f t="shared" si="76"/>
        <v>25.6479</v>
      </c>
      <c r="I96" s="18">
        <f t="shared" si="77"/>
        <v>298.7979</v>
      </c>
      <c r="J96" s="18">
        <f t="shared" si="78"/>
        <v>0.371576657719527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6"/>
        <v>0.642454034735011</v>
      </c>
      <c r="P96" s="18">
        <f t="shared" si="81"/>
        <v>0.23872092296526</v>
      </c>
      <c r="Q96" s="25">
        <f t="shared" si="82"/>
        <v>0.0620674399709677</v>
      </c>
      <c r="R96" s="18">
        <f t="shared" si="83"/>
        <v>0.074022</v>
      </c>
      <c r="S96" s="26">
        <f t="shared" si="84"/>
        <v>0.838499905041308</v>
      </c>
      <c r="T96" s="3">
        <v>0.01</v>
      </c>
      <c r="U96" s="27">
        <f t="shared" si="85"/>
        <v>0.00838499905041308</v>
      </c>
      <c r="V96" s="26"/>
      <c r="W96" s="3"/>
      <c r="X96" s="3"/>
      <c r="Y96" s="29"/>
      <c r="Z96" s="3"/>
      <c r="AA96" s="28"/>
      <c r="AB96" s="3"/>
      <c r="AC96" s="3"/>
      <c r="AD96" s="28"/>
      <c r="AE96" s="26">
        <v>0.005</v>
      </c>
      <c r="AF96" s="3">
        <v>0.49</v>
      </c>
      <c r="AG96" s="27">
        <f t="shared" si="86"/>
        <v>0.00245</v>
      </c>
      <c r="AH96" s="36"/>
      <c r="AI96" s="3"/>
      <c r="AJ96" s="27"/>
      <c r="AK96" s="37"/>
      <c r="AL96" s="28"/>
      <c r="AM96" s="28"/>
      <c r="AN96" s="37"/>
      <c r="AO96" s="28"/>
      <c r="AP96" s="27"/>
      <c r="AQ96" s="3">
        <v>0.015</v>
      </c>
      <c r="AR96" s="3">
        <v>0.5</v>
      </c>
      <c r="AS96" s="3">
        <f t="shared" si="87"/>
        <v>0.0075</v>
      </c>
      <c r="AT96" s="2">
        <f t="shared" si="88"/>
        <v>0.0183349990504131</v>
      </c>
      <c r="AU96" s="30">
        <f t="shared" si="89"/>
        <v>28.47</v>
      </c>
      <c r="AV96" s="1">
        <f t="shared" si="90"/>
        <v>0.26</v>
      </c>
      <c r="AW96" s="2">
        <f t="shared" si="91"/>
        <v>0</v>
      </c>
      <c r="AX96" s="1">
        <f t="shared" si="92"/>
        <v>0</v>
      </c>
      <c r="AZ96" s="2">
        <f t="shared" si="93"/>
        <v>0</v>
      </c>
      <c r="BA96" s="1">
        <f t="shared" si="94"/>
        <v>0</v>
      </c>
    </row>
    <row r="97" s="1" customFormat="1" spans="1:53">
      <c r="A97" s="13"/>
      <c r="B97" s="13"/>
      <c r="C97" s="16">
        <v>7</v>
      </c>
      <c r="D97" s="21">
        <v>26.4178709677419</v>
      </c>
      <c r="E97" s="20">
        <f t="shared" si="95"/>
        <v>25.6479</v>
      </c>
      <c r="F97" s="16" t="s">
        <v>73</v>
      </c>
      <c r="G97" s="13">
        <v>8</v>
      </c>
      <c r="H97" s="18">
        <f t="shared" si="76"/>
        <v>26.4178709677419</v>
      </c>
      <c r="I97" s="18">
        <f t="shared" si="77"/>
        <v>299.567870967742</v>
      </c>
      <c r="J97" s="18">
        <f t="shared" si="78"/>
        <v>0.404039021756027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6"/>
        <v>0.688433111769751</v>
      </c>
      <c r="P97" s="18">
        <f t="shared" si="81"/>
        <v>0.278153841023908</v>
      </c>
      <c r="Q97" s="25">
        <f t="shared" si="82"/>
        <v>0.072319998666216</v>
      </c>
      <c r="R97" s="18">
        <f t="shared" si="83"/>
        <v>0.074022</v>
      </c>
      <c r="S97" s="26">
        <f t="shared" si="84"/>
        <v>0.97700681778682</v>
      </c>
      <c r="T97" s="3">
        <v>0.01</v>
      </c>
      <c r="U97" s="27">
        <f t="shared" si="85"/>
        <v>0.0097700681778682</v>
      </c>
      <c r="V97" s="26"/>
      <c r="W97" s="3"/>
      <c r="X97" s="3"/>
      <c r="Y97" s="29"/>
      <c r="Z97" s="3"/>
      <c r="AA97" s="28"/>
      <c r="AB97" s="3"/>
      <c r="AC97" s="3"/>
      <c r="AD97" s="28"/>
      <c r="AE97" s="26">
        <v>0.005</v>
      </c>
      <c r="AF97" s="3">
        <v>0.49</v>
      </c>
      <c r="AG97" s="27">
        <f t="shared" si="86"/>
        <v>0.00245</v>
      </c>
      <c r="AH97" s="36"/>
      <c r="AI97" s="3"/>
      <c r="AJ97" s="27"/>
      <c r="AK97" s="37"/>
      <c r="AL97" s="28"/>
      <c r="AM97" s="28"/>
      <c r="AN97" s="37"/>
      <c r="AO97" s="28"/>
      <c r="AP97" s="27"/>
      <c r="AQ97" s="3">
        <v>0.015</v>
      </c>
      <c r="AR97" s="3">
        <v>0.5</v>
      </c>
      <c r="AS97" s="3">
        <f t="shared" si="87"/>
        <v>0.0075</v>
      </c>
      <c r="AT97" s="2">
        <f t="shared" si="88"/>
        <v>0.0197200681778682</v>
      </c>
      <c r="AU97" s="30">
        <f t="shared" si="89"/>
        <v>28.47</v>
      </c>
      <c r="AV97" s="1">
        <f t="shared" si="90"/>
        <v>0.26</v>
      </c>
      <c r="AW97" s="2">
        <f t="shared" si="91"/>
        <v>0</v>
      </c>
      <c r="AX97" s="1">
        <f t="shared" si="92"/>
        <v>0</v>
      </c>
      <c r="AZ97" s="2">
        <f t="shared" si="93"/>
        <v>0</v>
      </c>
      <c r="BA97" s="1">
        <f t="shared" si="94"/>
        <v>0</v>
      </c>
    </row>
    <row r="98" s="1" customFormat="1" spans="1:53">
      <c r="A98" s="13"/>
      <c r="B98" s="13"/>
      <c r="C98" s="16">
        <v>8</v>
      </c>
      <c r="D98" s="21">
        <v>27.5840967741936</v>
      </c>
      <c r="E98" s="20">
        <f t="shared" si="95"/>
        <v>26.4178709677419</v>
      </c>
      <c r="F98" s="16" t="s">
        <v>73</v>
      </c>
      <c r="G98" s="13">
        <v>9</v>
      </c>
      <c r="H98" s="18">
        <f t="shared" si="76"/>
        <v>27.5840967741936</v>
      </c>
      <c r="I98" s="18">
        <f t="shared" si="77"/>
        <v>300.734096774194</v>
      </c>
      <c r="J98" s="18">
        <f t="shared" si="78"/>
        <v>0.458314201112807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6"/>
        <v>0.694979270745843</v>
      </c>
      <c r="P98" s="18">
        <f t="shared" si="81"/>
        <v>0.318518869261842</v>
      </c>
      <c r="Q98" s="25">
        <f t="shared" si="82"/>
        <v>0.082814906008079</v>
      </c>
      <c r="R98" s="18">
        <f t="shared" si="83"/>
        <v>0.074022</v>
      </c>
      <c r="S98" s="26">
        <f t="shared" si="84"/>
        <v>1.11878773888951</v>
      </c>
      <c r="T98" s="3">
        <v>0.01</v>
      </c>
      <c r="U98" s="27">
        <f t="shared" si="85"/>
        <v>0.0111878773888951</v>
      </c>
      <c r="V98" s="26"/>
      <c r="W98" s="3"/>
      <c r="X98" s="3"/>
      <c r="Y98" s="29"/>
      <c r="Z98" s="3"/>
      <c r="AA98" s="28"/>
      <c r="AB98" s="3"/>
      <c r="AC98" s="3"/>
      <c r="AD98" s="28"/>
      <c r="AE98" s="26">
        <v>0.005</v>
      </c>
      <c r="AF98" s="3">
        <v>0.49</v>
      </c>
      <c r="AG98" s="27">
        <f t="shared" si="86"/>
        <v>0.00245</v>
      </c>
      <c r="AH98" s="36"/>
      <c r="AI98" s="3"/>
      <c r="AJ98" s="27"/>
      <c r="AK98" s="37"/>
      <c r="AL98" s="28"/>
      <c r="AM98" s="28"/>
      <c r="AN98" s="37"/>
      <c r="AO98" s="28"/>
      <c r="AP98" s="27"/>
      <c r="AQ98" s="3">
        <v>0.015</v>
      </c>
      <c r="AR98" s="3">
        <v>0.5</v>
      </c>
      <c r="AS98" s="3">
        <f t="shared" si="87"/>
        <v>0.0075</v>
      </c>
      <c r="AT98" s="2">
        <f t="shared" si="88"/>
        <v>0.0211378773888951</v>
      </c>
      <c r="AU98" s="30">
        <f t="shared" si="89"/>
        <v>28.47</v>
      </c>
      <c r="AV98" s="1">
        <f t="shared" si="90"/>
        <v>0.26</v>
      </c>
      <c r="AW98" s="2">
        <f t="shared" si="91"/>
        <v>0</v>
      </c>
      <c r="AX98" s="1">
        <f t="shared" si="92"/>
        <v>0</v>
      </c>
      <c r="AZ98" s="2">
        <f t="shared" si="93"/>
        <v>0</v>
      </c>
      <c r="BA98" s="1">
        <f t="shared" si="94"/>
        <v>0</v>
      </c>
    </row>
    <row r="99" s="1" customFormat="1" spans="1:53">
      <c r="A99" s="13"/>
      <c r="B99" s="13"/>
      <c r="C99" s="16">
        <v>9</v>
      </c>
      <c r="D99" s="21">
        <v>27.0538</v>
      </c>
      <c r="E99" s="20">
        <f t="shared" si="95"/>
        <v>27.5840967741936</v>
      </c>
      <c r="F99" s="16" t="s">
        <v>73</v>
      </c>
      <c r="G99" s="13">
        <v>10</v>
      </c>
      <c r="H99" s="18">
        <f t="shared" si="76"/>
        <v>27.0538</v>
      </c>
      <c r="I99" s="18">
        <f t="shared" si="77"/>
        <v>300.2038</v>
      </c>
      <c r="J99" s="18">
        <f t="shared" si="78"/>
        <v>0.432837728679311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6"/>
        <v>0.661160401484001</v>
      </c>
      <c r="P99" s="18">
        <f t="shared" si="81"/>
        <v>0.286175166471036</v>
      </c>
      <c r="Q99" s="25">
        <f t="shared" si="82"/>
        <v>0.0744055432824694</v>
      </c>
      <c r="R99" s="18">
        <f t="shared" si="83"/>
        <v>0.074022</v>
      </c>
      <c r="S99" s="26">
        <f t="shared" si="84"/>
        <v>1.00518147689159</v>
      </c>
      <c r="T99" s="3">
        <v>0.01</v>
      </c>
      <c r="U99" s="27">
        <f t="shared" si="85"/>
        <v>0.0100518147689159</v>
      </c>
      <c r="V99" s="26"/>
      <c r="W99" s="3"/>
      <c r="X99" s="3"/>
      <c r="Y99" s="29"/>
      <c r="Z99" s="3"/>
      <c r="AA99" s="28"/>
      <c r="AB99" s="3"/>
      <c r="AC99" s="3"/>
      <c r="AD99" s="28"/>
      <c r="AE99" s="26">
        <v>0.005</v>
      </c>
      <c r="AF99" s="3">
        <v>0.49</v>
      </c>
      <c r="AG99" s="27">
        <f t="shared" si="86"/>
        <v>0.00245</v>
      </c>
      <c r="AH99" s="36"/>
      <c r="AI99" s="3"/>
      <c r="AJ99" s="27"/>
      <c r="AK99" s="37"/>
      <c r="AL99" s="28"/>
      <c r="AM99" s="28"/>
      <c r="AN99" s="37"/>
      <c r="AO99" s="28"/>
      <c r="AP99" s="27"/>
      <c r="AQ99" s="3">
        <v>0.015</v>
      </c>
      <c r="AR99" s="3">
        <v>0.5</v>
      </c>
      <c r="AS99" s="3">
        <f t="shared" si="87"/>
        <v>0.0075</v>
      </c>
      <c r="AT99" s="2">
        <f t="shared" si="88"/>
        <v>0.0200018147689159</v>
      </c>
      <c r="AU99" s="30">
        <f t="shared" si="89"/>
        <v>28.47</v>
      </c>
      <c r="AV99" s="1">
        <f t="shared" si="90"/>
        <v>0.26</v>
      </c>
      <c r="AW99" s="2">
        <f t="shared" si="91"/>
        <v>0</v>
      </c>
      <c r="AX99" s="1">
        <f t="shared" si="92"/>
        <v>0</v>
      </c>
      <c r="AZ99" s="2">
        <f t="shared" si="93"/>
        <v>0</v>
      </c>
      <c r="BA99" s="1">
        <f t="shared" si="94"/>
        <v>0</v>
      </c>
    </row>
    <row r="100" s="1" customFormat="1" spans="1:53">
      <c r="A100" s="13"/>
      <c r="B100" s="13"/>
      <c r="C100" s="16">
        <v>10</v>
      </c>
      <c r="D100" s="21">
        <v>26.3657741935484</v>
      </c>
      <c r="E100" s="20">
        <f t="shared" si="95"/>
        <v>27.0538</v>
      </c>
      <c r="F100" s="16" t="s">
        <v>73</v>
      </c>
      <c r="G100" s="13">
        <v>11</v>
      </c>
      <c r="H100" s="18">
        <f t="shared" si="76"/>
        <v>26.3657741935484</v>
      </c>
      <c r="I100" s="18">
        <f t="shared" si="77"/>
        <v>299.515774193548</v>
      </c>
      <c r="J100" s="18">
        <f t="shared" si="78"/>
        <v>0.40176126193256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0.356235973262316</v>
      </c>
      <c r="O100" s="18">
        <f t="shared" si="96"/>
        <v>0.303449261750648</v>
      </c>
      <c r="P100" s="18">
        <f t="shared" si="81"/>
        <v>0.121914158333444</v>
      </c>
      <c r="Q100" s="25">
        <f t="shared" si="82"/>
        <v>0.0316976811666955</v>
      </c>
      <c r="R100" s="18">
        <f t="shared" si="83"/>
        <v>0.074022</v>
      </c>
      <c r="S100" s="26">
        <f t="shared" si="84"/>
        <v>0.428219734223548</v>
      </c>
      <c r="T100" s="3">
        <v>0.01</v>
      </c>
      <c r="U100" s="27">
        <f t="shared" si="85"/>
        <v>0.00428219734223548</v>
      </c>
      <c r="V100" s="26"/>
      <c r="W100" s="3"/>
      <c r="X100" s="3"/>
      <c r="Y100" s="29"/>
      <c r="Z100" s="3"/>
      <c r="AA100" s="28"/>
      <c r="AB100" s="3"/>
      <c r="AC100" s="3"/>
      <c r="AD100" s="28"/>
      <c r="AE100" s="26">
        <v>0.005</v>
      </c>
      <c r="AF100" s="3">
        <v>0.49</v>
      </c>
      <c r="AG100" s="27">
        <f t="shared" si="86"/>
        <v>0.00245</v>
      </c>
      <c r="AH100" s="36"/>
      <c r="AI100" s="3"/>
      <c r="AJ100" s="27"/>
      <c r="AK100" s="37"/>
      <c r="AL100" s="28"/>
      <c r="AM100" s="28"/>
      <c r="AN100" s="37"/>
      <c r="AO100" s="28"/>
      <c r="AP100" s="27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0.0142321973422355</v>
      </c>
      <c r="AU100" s="30">
        <f t="shared" si="89"/>
        <v>28.47</v>
      </c>
      <c r="AV100" s="1">
        <f t="shared" si="90"/>
        <v>0.26</v>
      </c>
      <c r="AW100" s="2">
        <f t="shared" si="91"/>
        <v>0</v>
      </c>
      <c r="AX100" s="1">
        <f t="shared" si="92"/>
        <v>0</v>
      </c>
      <c r="AZ100" s="2">
        <f t="shared" si="93"/>
        <v>0</v>
      </c>
      <c r="BA100" s="1">
        <f t="shared" si="94"/>
        <v>0</v>
      </c>
    </row>
    <row r="101" s="1" customFormat="1" spans="1:54">
      <c r="A101" s="13"/>
      <c r="B101" s="13"/>
      <c r="C101" s="16">
        <v>11</v>
      </c>
      <c r="D101" s="21">
        <v>25.3140666666667</v>
      </c>
      <c r="E101" s="20">
        <f t="shared" si="95"/>
        <v>26.3657741935484</v>
      </c>
      <c r="F101" s="16" t="s">
        <v>75</v>
      </c>
      <c r="G101" s="13">
        <v>12</v>
      </c>
      <c r="H101" s="18">
        <f t="shared" si="76"/>
        <v>25.3140666666667</v>
      </c>
      <c r="I101" s="18">
        <f t="shared" si="77"/>
        <v>298.464066666667</v>
      </c>
      <c r="J101" s="18">
        <f t="shared" si="78"/>
        <v>0.358277206785584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6"/>
        <v>0.466235103417204</v>
      </c>
      <c r="P101" s="18">
        <f t="shared" si="81"/>
        <v>0.167041410557704</v>
      </c>
      <c r="Q101" s="25">
        <f t="shared" si="82"/>
        <v>0.043430766745003</v>
      </c>
      <c r="R101" s="18">
        <f t="shared" si="83"/>
        <v>0.074022</v>
      </c>
      <c r="S101" s="26">
        <f t="shared" si="84"/>
        <v>0.586727820715503</v>
      </c>
      <c r="T101" s="3">
        <v>0.01</v>
      </c>
      <c r="U101" s="27">
        <f t="shared" si="85"/>
        <v>0.00586727820715503</v>
      </c>
      <c r="V101" s="26"/>
      <c r="W101" s="3"/>
      <c r="X101" s="3"/>
      <c r="Y101" s="29"/>
      <c r="Z101" s="3"/>
      <c r="AA101" s="28"/>
      <c r="AB101" s="3"/>
      <c r="AC101" s="3"/>
      <c r="AD101" s="28"/>
      <c r="AE101" s="26">
        <v>0.005</v>
      </c>
      <c r="AF101" s="3">
        <v>0.49</v>
      </c>
      <c r="AG101" s="27">
        <f t="shared" si="86"/>
        <v>0.00245</v>
      </c>
      <c r="AH101" s="36"/>
      <c r="AI101" s="3"/>
      <c r="AJ101" s="27"/>
      <c r="AK101" s="37"/>
      <c r="AL101" s="28"/>
      <c r="AM101" s="28"/>
      <c r="AN101" s="37"/>
      <c r="AO101" s="28"/>
      <c r="AP101" s="27"/>
      <c r="AQ101" s="3">
        <v>0.015</v>
      </c>
      <c r="AR101" s="3">
        <v>0.5</v>
      </c>
      <c r="AS101" s="3">
        <f t="shared" si="87"/>
        <v>0.0075</v>
      </c>
      <c r="AT101" s="2">
        <f t="shared" si="88"/>
        <v>0.015817278207155</v>
      </c>
      <c r="AU101" s="30">
        <f t="shared" si="89"/>
        <v>28.47</v>
      </c>
      <c r="AV101" s="1">
        <f t="shared" si="90"/>
        <v>0.26</v>
      </c>
      <c r="AW101" s="2">
        <f t="shared" si="91"/>
        <v>0</v>
      </c>
      <c r="AX101" s="1">
        <f t="shared" si="92"/>
        <v>0</v>
      </c>
      <c r="AY101" s="1">
        <f>SUM(AX90:AX101)</f>
        <v>0</v>
      </c>
      <c r="AZ101" s="2">
        <f t="shared" si="93"/>
        <v>0</v>
      </c>
      <c r="BA101" s="1">
        <f t="shared" si="94"/>
        <v>0</v>
      </c>
      <c r="BB101" s="1">
        <f>SUM(BA90:BA101)</f>
        <v>0</v>
      </c>
    </row>
    <row r="102" s="1" customFormat="1" spans="1:46">
      <c r="A102" s="13"/>
      <c r="B102" s="13"/>
      <c r="C102" s="16">
        <v>12</v>
      </c>
      <c r="D102" s="21">
        <v>23.3977096774194</v>
      </c>
      <c r="E102" s="20">
        <f t="shared" si="95"/>
        <v>25.3140666666667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workbookViewId="0">
      <pane xSplit="4" topLeftCell="E1" activePane="topRight" state="frozen"/>
      <selection/>
      <selection pane="topRight" activeCell="AT33" sqref="AT33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77777777777778" style="1" customWidth="1"/>
    <col min="32" max="32" width="23.1111111111111" style="1" customWidth="1"/>
    <col min="33" max="33" width="12.8888888888889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36</v>
      </c>
      <c r="M1" s="2"/>
    </row>
    <row r="2" s="1" customFormat="1" spans="1:13">
      <c r="A2" s="4" t="s">
        <v>4</v>
      </c>
      <c r="B2" s="5" t="s">
        <v>5</v>
      </c>
      <c r="C2" s="3"/>
      <c r="D2" s="3"/>
      <c r="E2" s="6">
        <v>305.2552</v>
      </c>
      <c r="F2" s="3">
        <v>1069.523</v>
      </c>
      <c r="G2" s="7">
        <f>(F2+F3+F4)/3</f>
        <v>1305.751</v>
      </c>
      <c r="H2" s="3">
        <v>0.13</v>
      </c>
      <c r="I2" s="22">
        <f>(H2+H3+H4)/3</f>
        <v>0.12</v>
      </c>
      <c r="M2" s="2"/>
    </row>
    <row r="3" s="1" customFormat="1" spans="1:13">
      <c r="A3" s="4"/>
      <c r="B3" s="5" t="s">
        <v>6</v>
      </c>
      <c r="C3" s="3"/>
      <c r="D3" s="3"/>
      <c r="E3" s="8"/>
      <c r="F3" s="3">
        <v>1192.09</v>
      </c>
      <c r="G3" s="9"/>
      <c r="H3" s="3">
        <v>0.13</v>
      </c>
      <c r="I3" s="22"/>
      <c r="M3" s="2"/>
    </row>
    <row r="4" s="1" customFormat="1" spans="1:13">
      <c r="A4" s="4"/>
      <c r="B4" s="5" t="s">
        <v>7</v>
      </c>
      <c r="C4" s="3"/>
      <c r="D4" s="3"/>
      <c r="E4" s="10"/>
      <c r="F4" s="3">
        <v>1655.64</v>
      </c>
      <c r="G4" s="11"/>
      <c r="H4" s="3">
        <v>0.1</v>
      </c>
      <c r="I4" s="22"/>
      <c r="M4" s="2"/>
    </row>
    <row r="5" s="1" customFormat="1" spans="1:13">
      <c r="A5" s="4" t="s">
        <v>8</v>
      </c>
      <c r="B5" s="5" t="s">
        <v>9</v>
      </c>
      <c r="C5" s="3"/>
      <c r="D5" s="3"/>
      <c r="E5" s="6">
        <v>148.074739726027</v>
      </c>
      <c r="F5" s="3">
        <v>91.104</v>
      </c>
      <c r="G5" s="7">
        <f>(F5+F6)/2</f>
        <v>92.50925</v>
      </c>
      <c r="H5" s="3">
        <v>0.13</v>
      </c>
      <c r="I5" s="22">
        <f>(H5+H6)/2</f>
        <v>0.13</v>
      </c>
      <c r="M5" s="2"/>
    </row>
    <row r="6" s="1" customFormat="1" spans="1:13">
      <c r="A6" s="4"/>
      <c r="B6" s="5" t="s">
        <v>10</v>
      </c>
      <c r="C6" s="3"/>
      <c r="D6" s="3"/>
      <c r="E6" s="10"/>
      <c r="F6" s="3">
        <v>93.9145</v>
      </c>
      <c r="G6" s="11"/>
      <c r="H6" s="3">
        <v>0.13</v>
      </c>
      <c r="I6" s="22"/>
      <c r="M6" s="2"/>
    </row>
    <row r="7" s="1" customFormat="1" spans="1:13">
      <c r="A7" s="4" t="s">
        <v>11</v>
      </c>
      <c r="B7" s="5"/>
      <c r="C7" s="3"/>
      <c r="D7" s="3"/>
      <c r="E7" s="12">
        <v>4365.27776377009</v>
      </c>
      <c r="F7" s="3">
        <v>122.786</v>
      </c>
      <c r="G7" s="3"/>
      <c r="H7" s="3">
        <v>0.29</v>
      </c>
      <c r="M7" s="2"/>
    </row>
    <row r="8" s="1" customFormat="1" spans="1:13">
      <c r="A8" s="4" t="s">
        <v>12</v>
      </c>
      <c r="B8" s="5"/>
      <c r="C8" s="3"/>
      <c r="D8" s="3"/>
      <c r="E8" s="3">
        <v>0</v>
      </c>
      <c r="F8" s="3">
        <v>625.464</v>
      </c>
      <c r="G8" s="3"/>
      <c r="H8" s="3">
        <v>0.26</v>
      </c>
      <c r="M8" s="2"/>
    </row>
    <row r="9" s="1" customFormat="1" spans="1:13">
      <c r="A9" s="4" t="s">
        <v>13</v>
      </c>
      <c r="B9" s="5"/>
      <c r="C9" s="3"/>
      <c r="D9" s="3"/>
      <c r="E9" s="3">
        <v>0</v>
      </c>
      <c r="F9" s="3">
        <v>341.64</v>
      </c>
      <c r="G9" s="3"/>
      <c r="H9" s="3">
        <v>0.26</v>
      </c>
      <c r="M9" s="2"/>
    </row>
    <row r="10" s="1" customFormat="1" spans="1:13">
      <c r="A10" s="4" t="s">
        <v>14</v>
      </c>
      <c r="B10" s="5"/>
      <c r="C10" s="3"/>
      <c r="D10" s="3"/>
      <c r="E10" s="3">
        <v>0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15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16</v>
      </c>
      <c r="B14" s="4" t="s">
        <v>17</v>
      </c>
      <c r="C14" s="4">
        <v>308.16</v>
      </c>
      <c r="D14" s="13"/>
      <c r="E14" s="13"/>
      <c r="F14" s="13"/>
      <c r="G14" s="14" t="s">
        <v>18</v>
      </c>
      <c r="H14" s="14" t="s">
        <v>19</v>
      </c>
      <c r="I14" s="14">
        <f>AV38+AV53+AY85+AY101+BB101+AG69</f>
        <v>141616796.056721</v>
      </c>
      <c r="J14" s="14" t="s">
        <v>20</v>
      </c>
      <c r="K14" s="14">
        <f>I14/(10000*1000)</f>
        <v>14.1616796056721</v>
      </c>
      <c r="L14" s="14" t="s">
        <v>21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22</v>
      </c>
      <c r="B15" s="4" t="s">
        <v>17</v>
      </c>
      <c r="C15" s="4"/>
      <c r="D15" s="13"/>
      <c r="E15" s="13"/>
      <c r="F15" s="13"/>
      <c r="G15" s="14"/>
      <c r="H15" s="14" t="s">
        <v>23</v>
      </c>
      <c r="I15" s="14">
        <v>66287071.3698631</v>
      </c>
      <c r="J15" s="14" t="s">
        <v>20</v>
      </c>
      <c r="K15" s="14">
        <f>I15/(10000*1000)</f>
        <v>6.62870713698631</v>
      </c>
      <c r="L15" s="14" t="s">
        <v>21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24</v>
      </c>
      <c r="B16" s="4" t="s">
        <v>25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26</v>
      </c>
      <c r="B17" s="4" t="s">
        <v>27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29</v>
      </c>
      <c r="AT17" s="2"/>
    </row>
    <row r="18" s="1" customFormat="1" spans="1:46">
      <c r="A18" s="4" t="s">
        <v>30</v>
      </c>
      <c r="B18" s="4" t="s">
        <v>31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33</v>
      </c>
      <c r="B19" s="4" t="s">
        <v>31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36</v>
      </c>
      <c r="B20" s="4" t="s">
        <v>37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38</v>
      </c>
      <c r="B21" s="4" t="s">
        <v>39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40</v>
      </c>
      <c r="B22" s="4" t="s">
        <v>35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41</v>
      </c>
      <c r="B23" s="4" t="s">
        <v>42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4" t="s">
        <v>43</v>
      </c>
      <c r="T25" s="24"/>
      <c r="U25" s="24"/>
      <c r="V25" s="24" t="s">
        <v>44</v>
      </c>
      <c r="W25" s="24"/>
      <c r="X25" s="24"/>
      <c r="Y25" s="24" t="s">
        <v>45</v>
      </c>
      <c r="Z25" s="24"/>
      <c r="AA25" s="24"/>
      <c r="AB25" s="24" t="s">
        <v>46</v>
      </c>
      <c r="AC25" s="24"/>
      <c r="AD25" s="24"/>
      <c r="AE25" s="24" t="s">
        <v>47</v>
      </c>
      <c r="AF25" s="24"/>
      <c r="AG25" s="24"/>
      <c r="AH25" s="24" t="s">
        <v>48</v>
      </c>
      <c r="AI25" s="24"/>
      <c r="AJ25" s="24"/>
      <c r="AK25" s="32" t="s">
        <v>49</v>
      </c>
      <c r="AL25" s="33"/>
      <c r="AM25" s="34"/>
      <c r="AN25" s="24" t="s">
        <v>50</v>
      </c>
      <c r="AO25" s="24"/>
      <c r="AP25" s="24"/>
      <c r="AT25" s="2"/>
    </row>
    <row r="26" s="1" customFormat="1" spans="1:47">
      <c r="A26" s="15" t="s">
        <v>4</v>
      </c>
      <c r="B26" s="15"/>
      <c r="C26" s="16" t="s">
        <v>51</v>
      </c>
      <c r="D26" s="16" t="s">
        <v>52</v>
      </c>
      <c r="E26" s="16" t="s">
        <v>53</v>
      </c>
      <c r="F26" s="16" t="s">
        <v>54</v>
      </c>
      <c r="G26" s="13" t="s">
        <v>51</v>
      </c>
      <c r="H26" s="13" t="s">
        <v>53</v>
      </c>
      <c r="I26" s="13" t="s">
        <v>55</v>
      </c>
      <c r="J26" s="13" t="s">
        <v>56</v>
      </c>
      <c r="K26" s="23" t="s">
        <v>57</v>
      </c>
      <c r="L26" s="23" t="s">
        <v>58</v>
      </c>
      <c r="M26" s="13" t="s">
        <v>59</v>
      </c>
      <c r="N26" s="23" t="s">
        <v>60</v>
      </c>
      <c r="O26" s="13" t="s">
        <v>61</v>
      </c>
      <c r="P26" s="13" t="s">
        <v>62</v>
      </c>
      <c r="Q26" s="23" t="s">
        <v>63</v>
      </c>
      <c r="R26" s="23" t="s">
        <v>64</v>
      </c>
      <c r="S26" s="4" t="s">
        <v>65</v>
      </c>
      <c r="T26" s="3" t="s">
        <v>66</v>
      </c>
      <c r="U26" s="3"/>
      <c r="V26" s="4" t="s">
        <v>65</v>
      </c>
      <c r="W26" s="3" t="s">
        <v>66</v>
      </c>
      <c r="X26" s="3"/>
      <c r="Y26" s="4" t="s">
        <v>65</v>
      </c>
      <c r="Z26" s="3" t="s">
        <v>66</v>
      </c>
      <c r="AA26" s="3"/>
      <c r="AB26" s="4" t="s">
        <v>65</v>
      </c>
      <c r="AC26" s="3" t="s">
        <v>66</v>
      </c>
      <c r="AD26" s="3"/>
      <c r="AE26" s="4" t="s">
        <v>65</v>
      </c>
      <c r="AF26" s="3" t="s">
        <v>66</v>
      </c>
      <c r="AG26" s="3"/>
      <c r="AH26" s="4" t="s">
        <v>65</v>
      </c>
      <c r="AI26" s="3" t="s">
        <v>66</v>
      </c>
      <c r="AJ26" s="3"/>
      <c r="AK26" s="4" t="s">
        <v>65</v>
      </c>
      <c r="AL26" s="3" t="s">
        <v>66</v>
      </c>
      <c r="AM26" s="3"/>
      <c r="AN26" s="35" t="s">
        <v>65</v>
      </c>
      <c r="AO26" s="35" t="s">
        <v>66</v>
      </c>
      <c r="AP26" s="35"/>
      <c r="AQ26" s="1" t="s">
        <v>67</v>
      </c>
      <c r="AR26" s="1" t="s">
        <v>68</v>
      </c>
      <c r="AS26" s="1" t="s">
        <v>36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1305.751</v>
      </c>
      <c r="C27" s="16" t="s">
        <v>72</v>
      </c>
      <c r="D27" s="17">
        <v>20</v>
      </c>
      <c r="E27" s="16"/>
      <c r="F27" s="16"/>
      <c r="G27" s="13">
        <v>1</v>
      </c>
      <c r="H27" s="18">
        <f t="shared" ref="H27:H38" si="0">E28</f>
        <v>20</v>
      </c>
      <c r="I27" s="18">
        <f t="shared" ref="I27:I38" si="1">H27+273.15</f>
        <v>293.15</v>
      </c>
      <c r="J27" s="18">
        <f t="shared" ref="J27:J38" si="2">EXP(($C$16*(I27-$C$14))/($C$17*I27*$C$14))</f>
        <v>0.198330520254678</v>
      </c>
      <c r="K27" s="18">
        <f t="shared" ref="K27:K38" si="3">$B$27/12</f>
        <v>108.812583333333</v>
      </c>
      <c r="L27" s="18">
        <f t="shared" ref="L27:L38" si="4">K27*$B$28/100</f>
        <v>1.08812583333333</v>
      </c>
      <c r="M27" s="13" t="s">
        <v>73</v>
      </c>
      <c r="N27" s="13"/>
      <c r="O27" s="18">
        <f>L27</f>
        <v>1.08812583333333</v>
      </c>
      <c r="P27" s="18">
        <f t="shared" ref="P27:P38" si="5">O27*J27</f>
        <v>0.215808562627555</v>
      </c>
      <c r="Q27" s="25">
        <f t="shared" ref="Q27:Q38" si="6">P27*$B$29</f>
        <v>0.0258970275153066</v>
      </c>
      <c r="R27" s="18">
        <f t="shared" ref="R27:R38" si="7">L27*$B$29</f>
        <v>0.1305751</v>
      </c>
      <c r="S27" s="26">
        <f t="shared" ref="S27:S38" si="8">Q27/R27</f>
        <v>0.198330520254678</v>
      </c>
      <c r="T27" s="3">
        <v>0.01</v>
      </c>
      <c r="U27" s="27">
        <f t="shared" ref="U27:U38" si="9">S27*T27</f>
        <v>0.00198330520254678</v>
      </c>
      <c r="V27" s="26"/>
      <c r="W27" s="3"/>
      <c r="X27" s="27"/>
      <c r="Y27" s="29">
        <v>0.02</v>
      </c>
      <c r="Z27" s="3">
        <v>0.21</v>
      </c>
      <c r="AA27" s="28">
        <f t="shared" ref="AA27:AA38" si="10">Y27*Z27</f>
        <v>0.0042</v>
      </c>
      <c r="AB27" s="3">
        <v>0.01</v>
      </c>
      <c r="AC27" s="3">
        <v>0.29</v>
      </c>
      <c r="AD27" s="28">
        <f t="shared" ref="AD27:AD38" si="11">AB27*AC27</f>
        <v>0.0029</v>
      </c>
      <c r="AE27" s="26"/>
      <c r="AF27" s="3"/>
      <c r="AG27" s="27"/>
      <c r="AH27" s="26"/>
      <c r="AI27" s="3"/>
      <c r="AJ27" s="27"/>
      <c r="AK27" s="1">
        <v>0.1</v>
      </c>
      <c r="AL27" s="28">
        <v>0.11</v>
      </c>
      <c r="AM27" s="28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0.0238833052025468</v>
      </c>
      <c r="AR27" s="30">
        <f t="shared" ref="AR27:AR38" si="15">$B$27/12</f>
        <v>108.812583333333</v>
      </c>
      <c r="AS27" s="1">
        <f t="shared" ref="AS27:AS38" si="16">$B$29</f>
        <v>0.12</v>
      </c>
      <c r="AT27" s="2">
        <f>$E$2/12</f>
        <v>25.4379333333333</v>
      </c>
      <c r="AU27" s="1">
        <f t="shared" ref="AU27:AU38" si="17">AT27*10000*AS27*0.67*AR27*AQ27</f>
        <v>53150.9979450859</v>
      </c>
    </row>
    <row r="28" s="1" customFormat="1" spans="1:47">
      <c r="A28" s="13" t="s">
        <v>74</v>
      </c>
      <c r="B28" s="13">
        <v>1</v>
      </c>
      <c r="C28" s="16">
        <v>1</v>
      </c>
      <c r="D28" s="19">
        <v>22.894</v>
      </c>
      <c r="E28" s="20">
        <f t="shared" ref="E28:E39" si="18">D27</f>
        <v>20</v>
      </c>
      <c r="F28" s="16" t="s">
        <v>73</v>
      </c>
      <c r="G28" s="13">
        <v>2</v>
      </c>
      <c r="H28" s="18">
        <f t="shared" si="0"/>
        <v>22.894</v>
      </c>
      <c r="I28" s="18">
        <f t="shared" si="1"/>
        <v>296.044</v>
      </c>
      <c r="J28" s="18">
        <f t="shared" si="2"/>
        <v>0.274410276820086</v>
      </c>
      <c r="K28" s="18">
        <f t="shared" si="3"/>
        <v>108.812583333333</v>
      </c>
      <c r="L28" s="18">
        <f t="shared" si="4"/>
        <v>1.08812583333333</v>
      </c>
      <c r="M28" s="13" t="s">
        <v>73</v>
      </c>
      <c r="N28" s="13"/>
      <c r="O28" s="18">
        <f t="shared" ref="O28:O38" si="19">L28+O27-P27-N28</f>
        <v>1.96044310403911</v>
      </c>
      <c r="P28" s="18">
        <f t="shared" si="5"/>
        <v>0.537965734869401</v>
      </c>
      <c r="Q28" s="25">
        <f t="shared" si="6"/>
        <v>0.0645558881843282</v>
      </c>
      <c r="R28" s="18">
        <f t="shared" si="7"/>
        <v>0.1305751</v>
      </c>
      <c r="S28" s="26">
        <f t="shared" si="8"/>
        <v>0.494396620675214</v>
      </c>
      <c r="T28" s="3">
        <v>0.01</v>
      </c>
      <c r="U28" s="27">
        <f t="shared" si="9"/>
        <v>0.00494396620675214</v>
      </c>
      <c r="V28" s="26"/>
      <c r="W28" s="3"/>
      <c r="X28" s="27"/>
      <c r="Y28" s="29">
        <v>0.02</v>
      </c>
      <c r="Z28" s="3">
        <v>0.21</v>
      </c>
      <c r="AA28" s="28">
        <f t="shared" si="10"/>
        <v>0.0042</v>
      </c>
      <c r="AB28" s="3">
        <v>0.01</v>
      </c>
      <c r="AC28" s="3">
        <v>0.29</v>
      </c>
      <c r="AD28" s="28">
        <f t="shared" si="11"/>
        <v>0.0029</v>
      </c>
      <c r="AE28" s="26"/>
      <c r="AF28" s="3"/>
      <c r="AG28" s="27"/>
      <c r="AH28" s="26"/>
      <c r="AI28" s="3"/>
      <c r="AJ28" s="27"/>
      <c r="AK28" s="28">
        <v>0.1</v>
      </c>
      <c r="AL28" s="28">
        <v>0.11</v>
      </c>
      <c r="AM28" s="28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0.0268439662067521</v>
      </c>
      <c r="AR28" s="30">
        <f t="shared" si="15"/>
        <v>108.812583333333</v>
      </c>
      <c r="AS28" s="1">
        <f t="shared" si="16"/>
        <v>0.12</v>
      </c>
      <c r="AT28" s="2">
        <f t="shared" ref="AT28:AT38" si="20">$E$2/12</f>
        <v>25.4379333333333</v>
      </c>
      <c r="AU28" s="1">
        <f t="shared" si="17"/>
        <v>59739.7881320419</v>
      </c>
    </row>
    <row r="29" s="1" customFormat="1" spans="1:47">
      <c r="A29" s="13" t="s">
        <v>36</v>
      </c>
      <c r="B29" s="13">
        <f>I2</f>
        <v>0.12</v>
      </c>
      <c r="C29" s="16">
        <v>2</v>
      </c>
      <c r="D29" s="21">
        <v>22.7477142857143</v>
      </c>
      <c r="E29" s="20">
        <f t="shared" si="18"/>
        <v>22.894</v>
      </c>
      <c r="F29" s="16" t="s">
        <v>73</v>
      </c>
      <c r="G29" s="13">
        <v>3</v>
      </c>
      <c r="H29" s="18">
        <f t="shared" si="0"/>
        <v>22.7477142857143</v>
      </c>
      <c r="I29" s="18">
        <f t="shared" si="1"/>
        <v>295.897714285714</v>
      </c>
      <c r="J29" s="18">
        <f t="shared" si="2"/>
        <v>0.269984452660221</v>
      </c>
      <c r="K29" s="18">
        <f t="shared" si="3"/>
        <v>108.812583333333</v>
      </c>
      <c r="L29" s="18">
        <f t="shared" si="4"/>
        <v>1.08812583333333</v>
      </c>
      <c r="M29" s="13" t="s">
        <v>73</v>
      </c>
      <c r="N29" s="13"/>
      <c r="O29" s="18">
        <f t="shared" si="19"/>
        <v>2.51060320250304</v>
      </c>
      <c r="P29" s="18">
        <f t="shared" si="5"/>
        <v>0.677823831474782</v>
      </c>
      <c r="Q29" s="25">
        <f t="shared" si="6"/>
        <v>0.0813388597769739</v>
      </c>
      <c r="R29" s="18">
        <f t="shared" si="7"/>
        <v>0.1305751</v>
      </c>
      <c r="S29" s="26">
        <f t="shared" si="8"/>
        <v>0.622927799993826</v>
      </c>
      <c r="T29" s="3">
        <v>0.01</v>
      </c>
      <c r="U29" s="27">
        <f t="shared" si="9"/>
        <v>0.00622927799993826</v>
      </c>
      <c r="V29" s="26"/>
      <c r="W29" s="3"/>
      <c r="X29" s="27"/>
      <c r="Y29" s="29">
        <v>0.02</v>
      </c>
      <c r="Z29" s="3">
        <v>0.21</v>
      </c>
      <c r="AA29" s="28">
        <f t="shared" si="10"/>
        <v>0.0042</v>
      </c>
      <c r="AB29" s="3">
        <v>0.01</v>
      </c>
      <c r="AC29" s="3">
        <v>0.29</v>
      </c>
      <c r="AD29" s="28">
        <f t="shared" si="11"/>
        <v>0.0029</v>
      </c>
      <c r="AE29" s="26"/>
      <c r="AF29" s="3"/>
      <c r="AG29" s="27"/>
      <c r="AH29" s="26"/>
      <c r="AI29" s="3"/>
      <c r="AJ29" s="27"/>
      <c r="AK29" s="1">
        <v>0.1</v>
      </c>
      <c r="AL29" s="28">
        <v>0.11</v>
      </c>
      <c r="AM29" s="28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0.0281292779999383</v>
      </c>
      <c r="AR29" s="30">
        <f t="shared" si="15"/>
        <v>108.812583333333</v>
      </c>
      <c r="AS29" s="1">
        <f t="shared" si="16"/>
        <v>0.12</v>
      </c>
      <c r="AT29" s="2">
        <f t="shared" si="20"/>
        <v>25.4379333333333</v>
      </c>
      <c r="AU29" s="1">
        <f t="shared" si="17"/>
        <v>62600.1796858519</v>
      </c>
    </row>
    <row r="30" s="1" customFormat="1" spans="1:47">
      <c r="A30" s="13"/>
      <c r="B30" s="13"/>
      <c r="C30" s="16">
        <v>3</v>
      </c>
      <c r="D30" s="21">
        <v>21.6895806451613</v>
      </c>
      <c r="E30" s="20">
        <f t="shared" si="18"/>
        <v>22.7477142857143</v>
      </c>
      <c r="F30" s="16" t="s">
        <v>73</v>
      </c>
      <c r="G30" s="13">
        <v>4</v>
      </c>
      <c r="H30" s="18">
        <f t="shared" si="0"/>
        <v>21.6895806451613</v>
      </c>
      <c r="I30" s="18">
        <f t="shared" si="1"/>
        <v>294.839580645161</v>
      </c>
      <c r="J30" s="18">
        <f t="shared" si="2"/>
        <v>0.239911495565399</v>
      </c>
      <c r="K30" s="18">
        <f t="shared" si="3"/>
        <v>108.812583333333</v>
      </c>
      <c r="L30" s="18">
        <f t="shared" si="4"/>
        <v>1.08812583333333</v>
      </c>
      <c r="M30" s="13" t="s">
        <v>73</v>
      </c>
      <c r="N30" s="13"/>
      <c r="O30" s="18">
        <f t="shared" si="19"/>
        <v>2.9209052043616</v>
      </c>
      <c r="P30" s="18">
        <f t="shared" si="5"/>
        <v>0.700758735983148</v>
      </c>
      <c r="Q30" s="25">
        <f t="shared" si="6"/>
        <v>0.0840910483179777</v>
      </c>
      <c r="R30" s="18">
        <f t="shared" si="7"/>
        <v>0.1305751</v>
      </c>
      <c r="S30" s="26">
        <f t="shared" si="8"/>
        <v>0.64400523773658</v>
      </c>
      <c r="T30" s="3">
        <v>0.01</v>
      </c>
      <c r="U30" s="27">
        <f t="shared" si="9"/>
        <v>0.0064400523773658</v>
      </c>
      <c r="V30" s="26"/>
      <c r="W30" s="3"/>
      <c r="X30" s="27"/>
      <c r="Y30" s="29">
        <v>0.02</v>
      </c>
      <c r="Z30" s="3">
        <v>0.21</v>
      </c>
      <c r="AA30" s="28">
        <f t="shared" si="10"/>
        <v>0.0042</v>
      </c>
      <c r="AB30" s="3">
        <v>0.01</v>
      </c>
      <c r="AC30" s="3">
        <v>0.29</v>
      </c>
      <c r="AD30" s="28">
        <f t="shared" si="11"/>
        <v>0.0029</v>
      </c>
      <c r="AE30" s="26"/>
      <c r="AF30" s="3"/>
      <c r="AG30" s="27"/>
      <c r="AH30" s="26"/>
      <c r="AI30" s="3"/>
      <c r="AJ30" s="27"/>
      <c r="AK30" s="28">
        <v>0.1</v>
      </c>
      <c r="AL30" s="28">
        <v>0.11</v>
      </c>
      <c r="AM30" s="28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0.0283400523773658</v>
      </c>
      <c r="AR30" s="30">
        <f t="shared" si="15"/>
        <v>108.812583333333</v>
      </c>
      <c r="AS30" s="1">
        <f t="shared" si="16"/>
        <v>0.12</v>
      </c>
      <c r="AT30" s="2">
        <f t="shared" si="20"/>
        <v>25.4379333333333</v>
      </c>
      <c r="AU30" s="1">
        <f t="shared" si="17"/>
        <v>63069.2466096515</v>
      </c>
    </row>
    <row r="31" s="1" customFormat="1" spans="1:47">
      <c r="A31" s="13"/>
      <c r="B31" s="13"/>
      <c r="C31" s="16">
        <v>4</v>
      </c>
      <c r="D31" s="21">
        <v>22.1024</v>
      </c>
      <c r="E31" s="20">
        <f t="shared" si="18"/>
        <v>21.6895806451613</v>
      </c>
      <c r="F31" s="16" t="s">
        <v>73</v>
      </c>
      <c r="G31" s="13">
        <v>5</v>
      </c>
      <c r="H31" s="18">
        <f t="shared" si="0"/>
        <v>22.1024</v>
      </c>
      <c r="I31" s="18">
        <f t="shared" si="1"/>
        <v>295.2524</v>
      </c>
      <c r="J31" s="18">
        <f t="shared" si="2"/>
        <v>0.251248877241774</v>
      </c>
      <c r="K31" s="18">
        <f t="shared" si="3"/>
        <v>108.812583333333</v>
      </c>
      <c r="L31" s="18">
        <f t="shared" si="4"/>
        <v>1.08812583333333</v>
      </c>
      <c r="M31" s="13" t="s">
        <v>75</v>
      </c>
      <c r="N31" s="18">
        <f>(O30-P30)*C22/100</f>
        <v>2.10913914495953</v>
      </c>
      <c r="O31" s="18">
        <f t="shared" si="19"/>
        <v>1.19913315675226</v>
      </c>
      <c r="P31" s="18">
        <f t="shared" si="5"/>
        <v>0.301280859297389</v>
      </c>
      <c r="Q31" s="25">
        <f t="shared" si="6"/>
        <v>0.0361537031156866</v>
      </c>
      <c r="R31" s="18">
        <f t="shared" si="7"/>
        <v>0.1305751</v>
      </c>
      <c r="S31" s="26">
        <f t="shared" si="8"/>
        <v>0.276880531706938</v>
      </c>
      <c r="T31" s="3">
        <v>0.01</v>
      </c>
      <c r="U31" s="27">
        <f t="shared" si="9"/>
        <v>0.00276880531706938</v>
      </c>
      <c r="V31" s="26"/>
      <c r="W31" s="3"/>
      <c r="X31" s="27"/>
      <c r="Y31" s="29">
        <v>0.04</v>
      </c>
      <c r="Z31" s="3">
        <v>0.21</v>
      </c>
      <c r="AA31" s="28">
        <f t="shared" si="10"/>
        <v>0.0084</v>
      </c>
      <c r="AB31" s="3">
        <v>0.015</v>
      </c>
      <c r="AC31" s="3">
        <v>0.29</v>
      </c>
      <c r="AD31" s="28">
        <f t="shared" si="11"/>
        <v>0.00435</v>
      </c>
      <c r="AE31" s="26"/>
      <c r="AF31" s="3"/>
      <c r="AG31" s="27"/>
      <c r="AH31" s="26"/>
      <c r="AI31" s="3"/>
      <c r="AJ31" s="27"/>
      <c r="AK31" s="1">
        <v>0.1</v>
      </c>
      <c r="AL31" s="28">
        <v>0.11</v>
      </c>
      <c r="AM31" s="28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0.0322188053170694</v>
      </c>
      <c r="AR31" s="30">
        <f t="shared" si="15"/>
        <v>108.812583333333</v>
      </c>
      <c r="AS31" s="1">
        <f t="shared" si="16"/>
        <v>0.12</v>
      </c>
      <c r="AT31" s="2">
        <f t="shared" si="20"/>
        <v>25.4379333333333</v>
      </c>
      <c r="AU31" s="1">
        <f t="shared" si="17"/>
        <v>71701.2005113124</v>
      </c>
    </row>
    <row r="32" s="1" customFormat="1" spans="1:47">
      <c r="A32" s="13"/>
      <c r="B32" s="13"/>
      <c r="C32" s="16">
        <v>5</v>
      </c>
      <c r="D32" s="21">
        <v>23.1401612903226</v>
      </c>
      <c r="E32" s="20">
        <f t="shared" si="18"/>
        <v>22.1024</v>
      </c>
      <c r="F32" s="16" t="s">
        <v>75</v>
      </c>
      <c r="G32" s="13">
        <v>6</v>
      </c>
      <c r="H32" s="18">
        <f t="shared" si="0"/>
        <v>23.1401612903226</v>
      </c>
      <c r="I32" s="18">
        <f t="shared" si="1"/>
        <v>296.290161290323</v>
      </c>
      <c r="J32" s="18">
        <f t="shared" si="2"/>
        <v>0.282011955132965</v>
      </c>
      <c r="K32" s="18">
        <f t="shared" si="3"/>
        <v>108.812583333333</v>
      </c>
      <c r="L32" s="18">
        <f t="shared" si="4"/>
        <v>1.08812583333333</v>
      </c>
      <c r="M32" s="13" t="s">
        <v>73</v>
      </c>
      <c r="N32" s="13"/>
      <c r="O32" s="18">
        <f t="shared" si="19"/>
        <v>1.9859781307882</v>
      </c>
      <c r="P32" s="18">
        <f t="shared" si="5"/>
        <v>0.560069575514892</v>
      </c>
      <c r="Q32" s="25">
        <f t="shared" si="6"/>
        <v>0.067208349061787</v>
      </c>
      <c r="R32" s="18">
        <f t="shared" si="7"/>
        <v>0.1305751</v>
      </c>
      <c r="S32" s="26">
        <f t="shared" si="8"/>
        <v>0.514710301288584</v>
      </c>
      <c r="T32" s="3">
        <v>0.01</v>
      </c>
      <c r="U32" s="27">
        <f t="shared" si="9"/>
        <v>0.00514710301288584</v>
      </c>
      <c r="V32" s="26"/>
      <c r="W32" s="3"/>
      <c r="X32" s="27"/>
      <c r="Y32" s="29">
        <v>0.04</v>
      </c>
      <c r="Z32" s="3">
        <v>0.21</v>
      </c>
      <c r="AA32" s="28">
        <f t="shared" si="10"/>
        <v>0.0084</v>
      </c>
      <c r="AB32" s="3">
        <v>0.015</v>
      </c>
      <c r="AC32" s="3">
        <v>0.29</v>
      </c>
      <c r="AD32" s="28">
        <f t="shared" si="11"/>
        <v>0.00435</v>
      </c>
      <c r="AE32" s="26"/>
      <c r="AF32" s="3"/>
      <c r="AG32" s="27"/>
      <c r="AH32" s="26"/>
      <c r="AI32" s="3"/>
      <c r="AJ32" s="27"/>
      <c r="AK32" s="28">
        <v>0.1</v>
      </c>
      <c r="AL32" s="28">
        <v>0.11</v>
      </c>
      <c r="AM32" s="28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0.0345971030128858</v>
      </c>
      <c r="AR32" s="30">
        <f t="shared" si="15"/>
        <v>108.812583333333</v>
      </c>
      <c r="AS32" s="1">
        <f t="shared" si="16"/>
        <v>0.12</v>
      </c>
      <c r="AT32" s="2">
        <f t="shared" si="20"/>
        <v>25.4379333333333</v>
      </c>
      <c r="AU32" s="1">
        <f t="shared" si="17"/>
        <v>76993.9728002025</v>
      </c>
    </row>
    <row r="33" s="1" customFormat="1" spans="1:47">
      <c r="A33" s="13"/>
      <c r="B33" s="13"/>
      <c r="C33" s="16">
        <v>6</v>
      </c>
      <c r="D33" s="21">
        <v>25.2529333333333</v>
      </c>
      <c r="E33" s="20">
        <f t="shared" si="18"/>
        <v>23.1401612903226</v>
      </c>
      <c r="F33" s="16" t="s">
        <v>73</v>
      </c>
      <c r="G33" s="13">
        <v>7</v>
      </c>
      <c r="H33" s="18">
        <f t="shared" si="0"/>
        <v>25.2529333333333</v>
      </c>
      <c r="I33" s="18">
        <f t="shared" si="1"/>
        <v>298.402933333333</v>
      </c>
      <c r="J33" s="18">
        <f t="shared" si="2"/>
        <v>0.355890674010608</v>
      </c>
      <c r="K33" s="18">
        <f t="shared" si="3"/>
        <v>108.812583333333</v>
      </c>
      <c r="L33" s="18">
        <f t="shared" si="4"/>
        <v>1.08812583333333</v>
      </c>
      <c r="M33" s="13" t="s">
        <v>73</v>
      </c>
      <c r="N33" s="13"/>
      <c r="O33" s="18">
        <f t="shared" si="19"/>
        <v>2.51403438860664</v>
      </c>
      <c r="P33" s="18">
        <f t="shared" si="5"/>
        <v>0.894721393047065</v>
      </c>
      <c r="Q33" s="25">
        <f t="shared" si="6"/>
        <v>0.107366567165648</v>
      </c>
      <c r="R33" s="18">
        <f t="shared" si="7"/>
        <v>0.1305751</v>
      </c>
      <c r="S33" s="26">
        <f t="shared" si="8"/>
        <v>0.822259122647792</v>
      </c>
      <c r="T33" s="3">
        <v>0.01</v>
      </c>
      <c r="U33" s="27">
        <f t="shared" si="9"/>
        <v>0.00822259122647792</v>
      </c>
      <c r="V33" s="26"/>
      <c r="W33" s="3"/>
      <c r="X33" s="27"/>
      <c r="Y33" s="29">
        <v>0.04</v>
      </c>
      <c r="Z33" s="3">
        <v>0.21</v>
      </c>
      <c r="AA33" s="28">
        <f t="shared" si="10"/>
        <v>0.0084</v>
      </c>
      <c r="AB33" s="3">
        <v>0.015</v>
      </c>
      <c r="AC33" s="3">
        <v>0.29</v>
      </c>
      <c r="AD33" s="28">
        <f t="shared" si="11"/>
        <v>0.00435</v>
      </c>
      <c r="AE33" s="26"/>
      <c r="AF33" s="3"/>
      <c r="AG33" s="27"/>
      <c r="AH33" s="26"/>
      <c r="AI33" s="3"/>
      <c r="AJ33" s="27"/>
      <c r="AK33" s="1">
        <v>0.1</v>
      </c>
      <c r="AL33" s="28">
        <v>0.11</v>
      </c>
      <c r="AM33" s="28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0.0376725912264779</v>
      </c>
      <c r="AR33" s="30">
        <f t="shared" si="15"/>
        <v>108.812583333333</v>
      </c>
      <c r="AS33" s="1">
        <f t="shared" si="16"/>
        <v>0.12</v>
      </c>
      <c r="AT33" s="2">
        <f t="shared" si="20"/>
        <v>25.4379333333333</v>
      </c>
      <c r="AU33" s="1">
        <f t="shared" si="17"/>
        <v>83838.3047021093</v>
      </c>
    </row>
    <row r="34" s="1" customFormat="1" spans="1:47">
      <c r="A34" s="13"/>
      <c r="B34" s="13"/>
      <c r="C34" s="16">
        <v>7</v>
      </c>
      <c r="D34" s="21">
        <v>26.5072580645161</v>
      </c>
      <c r="E34" s="20">
        <f t="shared" si="18"/>
        <v>25.2529333333333</v>
      </c>
      <c r="F34" s="16" t="s">
        <v>73</v>
      </c>
      <c r="G34" s="13">
        <v>8</v>
      </c>
      <c r="H34" s="18">
        <f t="shared" si="0"/>
        <v>26.5072580645161</v>
      </c>
      <c r="I34" s="18">
        <f t="shared" si="1"/>
        <v>299.657258064516</v>
      </c>
      <c r="J34" s="18">
        <f t="shared" si="2"/>
        <v>0.407975437200215</v>
      </c>
      <c r="K34" s="18">
        <f t="shared" si="3"/>
        <v>108.812583333333</v>
      </c>
      <c r="L34" s="18">
        <f t="shared" si="4"/>
        <v>1.08812583333333</v>
      </c>
      <c r="M34" s="13" t="s">
        <v>73</v>
      </c>
      <c r="N34" s="13"/>
      <c r="O34" s="18">
        <f t="shared" si="19"/>
        <v>2.70743882889291</v>
      </c>
      <c r="P34" s="18">
        <f t="shared" si="5"/>
        <v>1.10456853991042</v>
      </c>
      <c r="Q34" s="25">
        <f t="shared" si="6"/>
        <v>0.132548224789251</v>
      </c>
      <c r="R34" s="18">
        <f t="shared" si="7"/>
        <v>0.1305751</v>
      </c>
      <c r="S34" s="26">
        <f t="shared" si="8"/>
        <v>1.01511103410414</v>
      </c>
      <c r="T34" s="3">
        <v>0.01</v>
      </c>
      <c r="U34" s="27">
        <f t="shared" si="9"/>
        <v>0.0101511103410414</v>
      </c>
      <c r="V34" s="26"/>
      <c r="W34" s="3"/>
      <c r="X34" s="27"/>
      <c r="Y34" s="29">
        <v>0.04</v>
      </c>
      <c r="Z34" s="3">
        <v>0.21</v>
      </c>
      <c r="AA34" s="28">
        <f t="shared" si="10"/>
        <v>0.0084</v>
      </c>
      <c r="AB34" s="3">
        <v>0.015</v>
      </c>
      <c r="AC34" s="3">
        <v>0.29</v>
      </c>
      <c r="AD34" s="28">
        <f t="shared" si="11"/>
        <v>0.00435</v>
      </c>
      <c r="AE34" s="26"/>
      <c r="AF34" s="3"/>
      <c r="AG34" s="27"/>
      <c r="AH34" s="26"/>
      <c r="AI34" s="3"/>
      <c r="AJ34" s="27"/>
      <c r="AK34" s="28">
        <v>0.1</v>
      </c>
      <c r="AL34" s="28">
        <v>0.11</v>
      </c>
      <c r="AM34" s="28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0.0396011103410413</v>
      </c>
      <c r="AR34" s="30">
        <f t="shared" si="15"/>
        <v>108.812583333333</v>
      </c>
      <c r="AS34" s="1">
        <f t="shared" si="16"/>
        <v>0.12</v>
      </c>
      <c r="AT34" s="2">
        <f t="shared" si="20"/>
        <v>25.4379333333333</v>
      </c>
      <c r="AU34" s="1">
        <f t="shared" si="17"/>
        <v>88130.119198718</v>
      </c>
    </row>
    <row r="35" s="1" customFormat="1" spans="1:47">
      <c r="A35" s="13"/>
      <c r="B35" s="13"/>
      <c r="C35" s="16">
        <v>8</v>
      </c>
      <c r="D35" s="21">
        <v>27.3791612903226</v>
      </c>
      <c r="E35" s="20">
        <f t="shared" si="18"/>
        <v>26.5072580645161</v>
      </c>
      <c r="F35" s="16" t="s">
        <v>73</v>
      </c>
      <c r="G35" s="13">
        <v>9</v>
      </c>
      <c r="H35" s="18">
        <f t="shared" si="0"/>
        <v>27.3791612903226</v>
      </c>
      <c r="I35" s="18">
        <f t="shared" si="1"/>
        <v>300.529161290323</v>
      </c>
      <c r="J35" s="18">
        <f t="shared" si="2"/>
        <v>0.448306333513397</v>
      </c>
      <c r="K35" s="18">
        <f t="shared" si="3"/>
        <v>108.812583333333</v>
      </c>
      <c r="L35" s="18">
        <f t="shared" si="4"/>
        <v>1.08812583333333</v>
      </c>
      <c r="M35" s="13" t="s">
        <v>73</v>
      </c>
      <c r="N35" s="13"/>
      <c r="O35" s="18">
        <f t="shared" si="19"/>
        <v>2.69099612231582</v>
      </c>
      <c r="P35" s="18">
        <f t="shared" si="5"/>
        <v>1.20639060509417</v>
      </c>
      <c r="Q35" s="25">
        <f t="shared" si="6"/>
        <v>0.144766872611301</v>
      </c>
      <c r="R35" s="18">
        <f t="shared" si="7"/>
        <v>0.1305751</v>
      </c>
      <c r="S35" s="26">
        <f t="shared" si="8"/>
        <v>1.10868666852486</v>
      </c>
      <c r="T35" s="3">
        <v>0.01</v>
      </c>
      <c r="U35" s="27">
        <f t="shared" si="9"/>
        <v>0.0110868666852486</v>
      </c>
      <c r="V35" s="26"/>
      <c r="W35" s="3"/>
      <c r="X35" s="27"/>
      <c r="Y35" s="29">
        <v>0.04</v>
      </c>
      <c r="Z35" s="3">
        <v>0.21</v>
      </c>
      <c r="AA35" s="28">
        <f t="shared" si="10"/>
        <v>0.0084</v>
      </c>
      <c r="AB35" s="3">
        <v>0.015</v>
      </c>
      <c r="AC35" s="3">
        <v>0.29</v>
      </c>
      <c r="AD35" s="28">
        <f t="shared" si="11"/>
        <v>0.00435</v>
      </c>
      <c r="AE35" s="26"/>
      <c r="AF35" s="3"/>
      <c r="AG35" s="27"/>
      <c r="AH35" s="26"/>
      <c r="AI35" s="3"/>
      <c r="AJ35" s="27"/>
      <c r="AK35" s="1">
        <v>0.1</v>
      </c>
      <c r="AL35" s="28">
        <v>0.11</v>
      </c>
      <c r="AM35" s="28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0.0405368666852486</v>
      </c>
      <c r="AR35" s="30">
        <f t="shared" si="15"/>
        <v>108.812583333333</v>
      </c>
      <c r="AS35" s="1">
        <f t="shared" si="16"/>
        <v>0.12</v>
      </c>
      <c r="AT35" s="2">
        <f t="shared" si="20"/>
        <v>25.4379333333333</v>
      </c>
      <c r="AU35" s="1">
        <f t="shared" si="17"/>
        <v>90212.5940951473</v>
      </c>
    </row>
    <row r="36" s="1" customFormat="1" spans="1:47">
      <c r="A36" s="13"/>
      <c r="B36" s="13"/>
      <c r="C36" s="16">
        <v>9</v>
      </c>
      <c r="D36" s="21">
        <v>26.8545333333333</v>
      </c>
      <c r="E36" s="20">
        <f t="shared" si="18"/>
        <v>27.3791612903226</v>
      </c>
      <c r="F36" s="16" t="s">
        <v>73</v>
      </c>
      <c r="G36" s="13">
        <v>10</v>
      </c>
      <c r="H36" s="18">
        <f t="shared" si="0"/>
        <v>26.8545333333333</v>
      </c>
      <c r="I36" s="18">
        <f t="shared" si="1"/>
        <v>300.004533333333</v>
      </c>
      <c r="J36" s="18">
        <f t="shared" si="2"/>
        <v>0.423612823306985</v>
      </c>
      <c r="K36" s="18">
        <f t="shared" si="3"/>
        <v>108.812583333333</v>
      </c>
      <c r="L36" s="18">
        <f t="shared" si="4"/>
        <v>1.08812583333333</v>
      </c>
      <c r="M36" s="13" t="s">
        <v>73</v>
      </c>
      <c r="N36" s="13"/>
      <c r="O36" s="18">
        <f t="shared" si="19"/>
        <v>2.57273135055498</v>
      </c>
      <c r="P36" s="18">
        <f t="shared" si="5"/>
        <v>1.08984199101899</v>
      </c>
      <c r="Q36" s="25">
        <f t="shared" si="6"/>
        <v>0.130781038922279</v>
      </c>
      <c r="R36" s="18">
        <f t="shared" si="7"/>
        <v>0.1305751</v>
      </c>
      <c r="S36" s="26">
        <f t="shared" si="8"/>
        <v>1.0015771684056</v>
      </c>
      <c r="T36" s="3">
        <v>0.01</v>
      </c>
      <c r="U36" s="27">
        <f t="shared" si="9"/>
        <v>0.010015771684056</v>
      </c>
      <c r="V36" s="26"/>
      <c r="W36" s="3"/>
      <c r="X36" s="27"/>
      <c r="Y36" s="29">
        <v>0.04</v>
      </c>
      <c r="Z36" s="3">
        <v>0.21</v>
      </c>
      <c r="AA36" s="28">
        <f t="shared" si="10"/>
        <v>0.0084</v>
      </c>
      <c r="AB36" s="3">
        <v>0.015</v>
      </c>
      <c r="AC36" s="3">
        <v>0.29</v>
      </c>
      <c r="AD36" s="28">
        <f t="shared" si="11"/>
        <v>0.00435</v>
      </c>
      <c r="AE36" s="26"/>
      <c r="AF36" s="3"/>
      <c r="AG36" s="27"/>
      <c r="AH36" s="26"/>
      <c r="AI36" s="3"/>
      <c r="AJ36" s="27"/>
      <c r="AK36" s="28">
        <v>0.1</v>
      </c>
      <c r="AL36" s="28">
        <v>0.11</v>
      </c>
      <c r="AM36" s="28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0.039465771684056</v>
      </c>
      <c r="AR36" s="30">
        <f t="shared" si="15"/>
        <v>108.812583333333</v>
      </c>
      <c r="AS36" s="1">
        <f t="shared" si="16"/>
        <v>0.12</v>
      </c>
      <c r="AT36" s="2">
        <f t="shared" si="20"/>
        <v>25.4379333333333</v>
      </c>
      <c r="AU36" s="1">
        <f t="shared" si="17"/>
        <v>87828.9303716979</v>
      </c>
    </row>
    <row r="37" s="1" customFormat="1" spans="1:47">
      <c r="A37" s="13"/>
      <c r="B37" s="13"/>
      <c r="C37" s="16">
        <v>10</v>
      </c>
      <c r="D37" s="21">
        <v>25.9414838709677</v>
      </c>
      <c r="E37" s="20">
        <f t="shared" si="18"/>
        <v>26.8545333333333</v>
      </c>
      <c r="F37" s="16" t="s">
        <v>73</v>
      </c>
      <c r="G37" s="13">
        <v>11</v>
      </c>
      <c r="H37" s="18">
        <f t="shared" si="0"/>
        <v>25.9414838709677</v>
      </c>
      <c r="I37" s="18">
        <f t="shared" si="1"/>
        <v>299.091483870968</v>
      </c>
      <c r="J37" s="18">
        <f t="shared" si="2"/>
        <v>0.383654214318197</v>
      </c>
      <c r="K37" s="18">
        <f t="shared" si="3"/>
        <v>108.812583333333</v>
      </c>
      <c r="L37" s="18">
        <f t="shared" si="4"/>
        <v>1.08812583333333</v>
      </c>
      <c r="M37" s="13" t="s">
        <v>75</v>
      </c>
      <c r="N37" s="18">
        <f>(O36-P36)*C22/100</f>
        <v>1.40874489155919</v>
      </c>
      <c r="O37" s="18">
        <f t="shared" si="19"/>
        <v>1.16227030131013</v>
      </c>
      <c r="P37" s="18">
        <f t="shared" si="5"/>
        <v>0.445909899274513</v>
      </c>
      <c r="Q37" s="25">
        <f t="shared" si="6"/>
        <v>0.0535091879129416</v>
      </c>
      <c r="R37" s="18">
        <f t="shared" si="7"/>
        <v>0.1305751</v>
      </c>
      <c r="S37" s="26">
        <f t="shared" si="8"/>
        <v>0.409796262173581</v>
      </c>
      <c r="T37" s="3">
        <v>0.01</v>
      </c>
      <c r="U37" s="27">
        <f t="shared" si="9"/>
        <v>0.00409796262173581</v>
      </c>
      <c r="V37" s="26"/>
      <c r="W37" s="3"/>
      <c r="X37" s="27"/>
      <c r="Y37" s="29">
        <v>0.04</v>
      </c>
      <c r="Z37" s="3">
        <v>0.21</v>
      </c>
      <c r="AA37" s="28">
        <f t="shared" si="10"/>
        <v>0.0084</v>
      </c>
      <c r="AB37" s="3">
        <v>0.015</v>
      </c>
      <c r="AC37" s="3">
        <v>0.29</v>
      </c>
      <c r="AD37" s="28">
        <f t="shared" si="11"/>
        <v>0.00435</v>
      </c>
      <c r="AE37" s="26"/>
      <c r="AF37" s="3"/>
      <c r="AG37" s="27"/>
      <c r="AH37" s="26"/>
      <c r="AI37" s="3"/>
      <c r="AJ37" s="27"/>
      <c r="AK37" s="1">
        <v>0.1</v>
      </c>
      <c r="AL37" s="28">
        <v>0.11</v>
      </c>
      <c r="AM37" s="28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0.0335479626217358</v>
      </c>
      <c r="AR37" s="30">
        <f t="shared" si="15"/>
        <v>108.812583333333</v>
      </c>
      <c r="AS37" s="1">
        <f t="shared" si="16"/>
        <v>0.12</v>
      </c>
      <c r="AT37" s="2">
        <f t="shared" si="20"/>
        <v>25.4379333333333</v>
      </c>
      <c r="AU37" s="1">
        <f t="shared" si="17"/>
        <v>74659.1678684221</v>
      </c>
    </row>
    <row r="38" s="1" customFormat="1" spans="1:48">
      <c r="A38" s="13"/>
      <c r="B38" s="13"/>
      <c r="C38" s="16">
        <v>11</v>
      </c>
      <c r="D38" s="21">
        <v>24.5456</v>
      </c>
      <c r="E38" s="20">
        <f t="shared" si="18"/>
        <v>25.9414838709677</v>
      </c>
      <c r="F38" s="16" t="s">
        <v>75</v>
      </c>
      <c r="G38" s="13">
        <v>12</v>
      </c>
      <c r="H38" s="18">
        <f t="shared" si="0"/>
        <v>24.5456</v>
      </c>
      <c r="I38" s="18">
        <f t="shared" si="1"/>
        <v>297.6956</v>
      </c>
      <c r="J38" s="18">
        <f t="shared" si="2"/>
        <v>0.329341284467224</v>
      </c>
      <c r="K38" s="18">
        <f t="shared" si="3"/>
        <v>108.812583333333</v>
      </c>
      <c r="L38" s="18">
        <f t="shared" si="4"/>
        <v>1.08812583333333</v>
      </c>
      <c r="M38" s="13" t="s">
        <v>73</v>
      </c>
      <c r="N38" s="13"/>
      <c r="O38" s="18">
        <f t="shared" si="19"/>
        <v>1.80448623536895</v>
      </c>
      <c r="P38" s="18">
        <f t="shared" si="5"/>
        <v>0.594291814559837</v>
      </c>
      <c r="Q38" s="25">
        <f t="shared" si="6"/>
        <v>0.0713150177471804</v>
      </c>
      <c r="R38" s="18">
        <f t="shared" si="7"/>
        <v>0.1305751</v>
      </c>
      <c r="S38" s="26">
        <f t="shared" si="8"/>
        <v>0.546160927674422</v>
      </c>
      <c r="T38" s="3">
        <v>0.01</v>
      </c>
      <c r="U38" s="27">
        <f t="shared" si="9"/>
        <v>0.00546160927674422</v>
      </c>
      <c r="V38" s="26"/>
      <c r="W38" s="3"/>
      <c r="X38" s="27"/>
      <c r="Y38" s="29">
        <v>0.04</v>
      </c>
      <c r="Z38" s="3">
        <v>0.21</v>
      </c>
      <c r="AA38" s="28">
        <f t="shared" si="10"/>
        <v>0.0084</v>
      </c>
      <c r="AB38" s="3">
        <v>0.015</v>
      </c>
      <c r="AC38" s="3">
        <v>0.29</v>
      </c>
      <c r="AD38" s="28">
        <f t="shared" si="11"/>
        <v>0.00435</v>
      </c>
      <c r="AE38" s="26"/>
      <c r="AF38" s="3"/>
      <c r="AG38" s="27"/>
      <c r="AH38" s="26"/>
      <c r="AI38" s="3"/>
      <c r="AJ38" s="27"/>
      <c r="AK38" s="28">
        <v>0.1</v>
      </c>
      <c r="AL38" s="28">
        <v>0.11</v>
      </c>
      <c r="AM38" s="28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0.0349116092767442</v>
      </c>
      <c r="AR38" s="30">
        <f t="shared" si="15"/>
        <v>108.812583333333</v>
      </c>
      <c r="AS38" s="1">
        <f t="shared" si="16"/>
        <v>0.12</v>
      </c>
      <c r="AT38" s="2">
        <f t="shared" si="20"/>
        <v>25.4379333333333</v>
      </c>
      <c r="AU38" s="1">
        <f t="shared" si="17"/>
        <v>77693.889400618</v>
      </c>
      <c r="AV38" s="1">
        <f>SUM(AU27:AU38)</f>
        <v>889618.391320859</v>
      </c>
    </row>
    <row r="39" s="1" customFormat="1" spans="1:46">
      <c r="A39" s="13"/>
      <c r="B39" s="13"/>
      <c r="C39" s="16">
        <v>12</v>
      </c>
      <c r="D39" s="21">
        <v>22.7163225806452</v>
      </c>
      <c r="E39" s="20">
        <f t="shared" si="18"/>
        <v>24.5456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4" t="s">
        <v>43</v>
      </c>
      <c r="T40" s="24"/>
      <c r="U40" s="24"/>
      <c r="V40" s="24" t="s">
        <v>44</v>
      </c>
      <c r="W40" s="24"/>
      <c r="X40" s="24"/>
      <c r="Y40" s="24" t="s">
        <v>45</v>
      </c>
      <c r="Z40" s="24"/>
      <c r="AA40" s="24"/>
      <c r="AB40" s="24" t="s">
        <v>46</v>
      </c>
      <c r="AC40" s="24"/>
      <c r="AD40" s="24"/>
      <c r="AE40" s="24" t="s">
        <v>47</v>
      </c>
      <c r="AF40" s="24"/>
      <c r="AG40" s="24"/>
      <c r="AH40" s="24" t="s">
        <v>48</v>
      </c>
      <c r="AI40" s="24"/>
      <c r="AJ40" s="24"/>
      <c r="AK40" s="32" t="s">
        <v>49</v>
      </c>
      <c r="AL40" s="33"/>
      <c r="AM40" s="34"/>
      <c r="AN40" s="24" t="s">
        <v>50</v>
      </c>
      <c r="AO40" s="24"/>
      <c r="AP40" s="24"/>
      <c r="AT40" s="2"/>
    </row>
    <row r="41" s="1" customFormat="1" spans="1:47">
      <c r="A41" s="15" t="s">
        <v>8</v>
      </c>
      <c r="B41" s="15"/>
      <c r="C41" s="16" t="s">
        <v>51</v>
      </c>
      <c r="D41" s="16" t="s">
        <v>52</v>
      </c>
      <c r="E41" s="16" t="s">
        <v>53</v>
      </c>
      <c r="F41" s="16" t="s">
        <v>54</v>
      </c>
      <c r="G41" s="13" t="s">
        <v>51</v>
      </c>
      <c r="H41" s="13" t="s">
        <v>53</v>
      </c>
      <c r="I41" s="13" t="s">
        <v>55</v>
      </c>
      <c r="J41" s="13" t="s">
        <v>56</v>
      </c>
      <c r="K41" s="23" t="s">
        <v>57</v>
      </c>
      <c r="L41" s="23" t="s">
        <v>58</v>
      </c>
      <c r="M41" s="13" t="s">
        <v>59</v>
      </c>
      <c r="N41" s="23" t="s">
        <v>60</v>
      </c>
      <c r="O41" s="13" t="s">
        <v>61</v>
      </c>
      <c r="P41" s="13" t="s">
        <v>62</v>
      </c>
      <c r="Q41" s="23" t="s">
        <v>63</v>
      </c>
      <c r="R41" s="23" t="s">
        <v>64</v>
      </c>
      <c r="S41" s="4" t="s">
        <v>65</v>
      </c>
      <c r="T41" s="3" t="s">
        <v>66</v>
      </c>
      <c r="U41" s="3"/>
      <c r="V41" s="4" t="s">
        <v>65</v>
      </c>
      <c r="W41" s="3" t="s">
        <v>66</v>
      </c>
      <c r="X41" s="3"/>
      <c r="Y41" s="4" t="s">
        <v>65</v>
      </c>
      <c r="Z41" s="3" t="s">
        <v>66</v>
      </c>
      <c r="AA41" s="3"/>
      <c r="AB41" s="4" t="s">
        <v>65</v>
      </c>
      <c r="AC41" s="3" t="s">
        <v>66</v>
      </c>
      <c r="AD41" s="3"/>
      <c r="AE41" s="4" t="s">
        <v>65</v>
      </c>
      <c r="AF41" s="3" t="s">
        <v>66</v>
      </c>
      <c r="AG41" s="3"/>
      <c r="AH41" s="4" t="s">
        <v>65</v>
      </c>
      <c r="AI41" s="3" t="s">
        <v>66</v>
      </c>
      <c r="AJ41" s="3"/>
      <c r="AK41" s="4" t="s">
        <v>65</v>
      </c>
      <c r="AL41" s="3" t="s">
        <v>66</v>
      </c>
      <c r="AM41" s="3"/>
      <c r="AN41" s="35" t="s">
        <v>65</v>
      </c>
      <c r="AO41" s="35" t="s">
        <v>66</v>
      </c>
      <c r="AP41" s="35"/>
      <c r="AQ41" s="1" t="s">
        <v>67</v>
      </c>
      <c r="AR41" s="1" t="s">
        <v>68</v>
      </c>
      <c r="AS41" s="1" t="s">
        <v>36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20</v>
      </c>
      <c r="E42" s="16"/>
      <c r="F42" s="16"/>
      <c r="G42" s="13">
        <v>1</v>
      </c>
      <c r="H42" s="18">
        <f t="shared" ref="H42:H53" si="21">E43</f>
        <v>20</v>
      </c>
      <c r="I42" s="18">
        <f t="shared" ref="I42:I53" si="22">H42+273.15</f>
        <v>293.15</v>
      </c>
      <c r="J42" s="18">
        <f t="shared" ref="J42:J53" si="23">EXP(($C$16*(I42-$C$14))/($C$17*I42*$C$14))</f>
        <v>0.198330520254678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0.0152895064007251</v>
      </c>
      <c r="Q42" s="25">
        <f t="shared" ref="Q42:Q53" si="27">P42*$B$44</f>
        <v>0.00198763583209426</v>
      </c>
      <c r="R42" s="18">
        <f t="shared" ref="R42:R53" si="28">L42*$B$44</f>
        <v>0.0100218354166667</v>
      </c>
      <c r="S42" s="26">
        <f t="shared" ref="S42:S53" si="29">Q42/R42</f>
        <v>0.198330520254678</v>
      </c>
      <c r="T42" s="3">
        <v>0.01</v>
      </c>
      <c r="U42" s="27">
        <f t="shared" ref="U42:U53" si="30">S42*T42</f>
        <v>0.00198330520254678</v>
      </c>
      <c r="V42" s="26"/>
      <c r="W42" s="3"/>
      <c r="X42" s="27"/>
      <c r="Y42" s="29">
        <v>0.02</v>
      </c>
      <c r="Z42" s="3">
        <v>0.49</v>
      </c>
      <c r="AA42" s="28">
        <f t="shared" ref="AA42:AA53" si="31">Y42*Z42</f>
        <v>0.0098</v>
      </c>
      <c r="AB42" s="3"/>
      <c r="AC42" s="3"/>
      <c r="AD42" s="28"/>
      <c r="AE42" s="26"/>
      <c r="AF42" s="3"/>
      <c r="AG42" s="27"/>
      <c r="AH42" s="26"/>
      <c r="AI42" s="3"/>
      <c r="AJ42" s="27"/>
      <c r="AL42" s="28"/>
      <c r="AM42" s="28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0.0167833052025468</v>
      </c>
      <c r="AR42" s="30">
        <f t="shared" ref="AR42:AR53" si="34">$B$42/12</f>
        <v>7.70910416666667</v>
      </c>
      <c r="AS42" s="1">
        <f t="shared" ref="AS42:AS53" si="35">$B$44</f>
        <v>0.13</v>
      </c>
      <c r="AT42" s="2">
        <f>$E$5/12</f>
        <v>12.3395616438356</v>
      </c>
      <c r="AU42" s="1">
        <f t="shared" ref="AU42:AU53" si="36">AT42*10000*AS42*0.67*AR42*AQ42</f>
        <v>1390.59061205371</v>
      </c>
    </row>
    <row r="43" s="1" customFormat="1" spans="1:47">
      <c r="A43" s="13" t="s">
        <v>74</v>
      </c>
      <c r="B43" s="13">
        <v>1</v>
      </c>
      <c r="C43" s="16">
        <v>1</v>
      </c>
      <c r="D43" s="19">
        <v>22.894</v>
      </c>
      <c r="E43" s="20">
        <f t="shared" ref="E43:E54" si="37">D42</f>
        <v>20</v>
      </c>
      <c r="F43" s="16" t="s">
        <v>73</v>
      </c>
      <c r="G43" s="13">
        <v>2</v>
      </c>
      <c r="H43" s="18">
        <f t="shared" si="21"/>
        <v>22.894</v>
      </c>
      <c r="I43" s="18">
        <f t="shared" si="22"/>
        <v>296.044</v>
      </c>
      <c r="J43" s="18">
        <f t="shared" si="23"/>
        <v>0.274410276820086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8">L43+O42-P42-N43</f>
        <v>0.138892576932608</v>
      </c>
      <c r="P43" s="18">
        <f t="shared" si="26"/>
        <v>0.0381135504843321</v>
      </c>
      <c r="Q43" s="25">
        <f t="shared" si="27"/>
        <v>0.00495476156296318</v>
      </c>
      <c r="R43" s="18">
        <f t="shared" si="28"/>
        <v>0.0100218354166667</v>
      </c>
      <c r="S43" s="26">
        <f t="shared" si="29"/>
        <v>0.494396620675214</v>
      </c>
      <c r="T43" s="3">
        <v>0.01</v>
      </c>
      <c r="U43" s="27">
        <f t="shared" si="30"/>
        <v>0.00494396620675214</v>
      </c>
      <c r="V43" s="26"/>
      <c r="W43" s="3"/>
      <c r="X43" s="27"/>
      <c r="Y43" s="29">
        <v>0.02</v>
      </c>
      <c r="Z43" s="3">
        <v>0.49</v>
      </c>
      <c r="AA43" s="28">
        <f t="shared" si="31"/>
        <v>0.0098</v>
      </c>
      <c r="AB43" s="3"/>
      <c r="AC43" s="3"/>
      <c r="AD43" s="28"/>
      <c r="AE43" s="26"/>
      <c r="AF43" s="3"/>
      <c r="AG43" s="27"/>
      <c r="AH43" s="26"/>
      <c r="AI43" s="3"/>
      <c r="AJ43" s="27"/>
      <c r="AK43" s="28"/>
      <c r="AL43" s="28"/>
      <c r="AM43" s="28"/>
      <c r="AN43" s="3">
        <v>0.01</v>
      </c>
      <c r="AO43" s="3">
        <v>0.5</v>
      </c>
      <c r="AP43" s="3">
        <f t="shared" si="32"/>
        <v>0.005</v>
      </c>
      <c r="AQ43" s="1">
        <f t="shared" si="33"/>
        <v>0.0197439662067521</v>
      </c>
      <c r="AR43" s="30">
        <f t="shared" si="34"/>
        <v>7.70910416666667</v>
      </c>
      <c r="AS43" s="1">
        <f t="shared" si="35"/>
        <v>0.13</v>
      </c>
      <c r="AT43" s="2">
        <f t="shared" ref="AT43:AT53" si="39">$E$5/12</f>
        <v>12.3395616438356</v>
      </c>
      <c r="AU43" s="1">
        <f t="shared" si="36"/>
        <v>1635.89791882286</v>
      </c>
    </row>
    <row r="44" s="1" customFormat="1" spans="1:47">
      <c r="A44" s="13" t="s">
        <v>36</v>
      </c>
      <c r="B44" s="13">
        <f>I5</f>
        <v>0.13</v>
      </c>
      <c r="C44" s="16">
        <v>2</v>
      </c>
      <c r="D44" s="21">
        <v>22.7477142857143</v>
      </c>
      <c r="E44" s="20">
        <f t="shared" si="37"/>
        <v>22.894</v>
      </c>
      <c r="F44" s="16" t="s">
        <v>73</v>
      </c>
      <c r="G44" s="13">
        <v>3</v>
      </c>
      <c r="H44" s="18">
        <f t="shared" si="21"/>
        <v>22.7477142857143</v>
      </c>
      <c r="I44" s="18">
        <f t="shared" si="22"/>
        <v>295.897714285714</v>
      </c>
      <c r="J44" s="18">
        <f t="shared" si="23"/>
        <v>0.269984452660221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8"/>
        <v>0.177870068114943</v>
      </c>
      <c r="P44" s="18">
        <f t="shared" si="26"/>
        <v>0.0480221529846491</v>
      </c>
      <c r="Q44" s="25">
        <f t="shared" si="27"/>
        <v>0.00624287988800438</v>
      </c>
      <c r="R44" s="18">
        <f t="shared" si="28"/>
        <v>0.0100218354166667</v>
      </c>
      <c r="S44" s="26">
        <f t="shared" si="29"/>
        <v>0.622927799993826</v>
      </c>
      <c r="T44" s="3">
        <v>0.01</v>
      </c>
      <c r="U44" s="27">
        <f t="shared" si="30"/>
        <v>0.00622927799993826</v>
      </c>
      <c r="V44" s="26"/>
      <c r="W44" s="3"/>
      <c r="X44" s="27"/>
      <c r="Y44" s="29">
        <v>0.02</v>
      </c>
      <c r="Z44" s="3">
        <v>0.49</v>
      </c>
      <c r="AA44" s="28">
        <f t="shared" si="31"/>
        <v>0.0098</v>
      </c>
      <c r="AB44" s="3"/>
      <c r="AC44" s="3"/>
      <c r="AD44" s="28"/>
      <c r="AE44" s="26"/>
      <c r="AF44" s="3"/>
      <c r="AG44" s="27"/>
      <c r="AH44" s="26"/>
      <c r="AI44" s="3"/>
      <c r="AJ44" s="27"/>
      <c r="AL44" s="28"/>
      <c r="AM44" s="28"/>
      <c r="AN44" s="3">
        <v>0.01</v>
      </c>
      <c r="AO44" s="3">
        <v>0.5</v>
      </c>
      <c r="AP44" s="3">
        <f t="shared" si="32"/>
        <v>0.005</v>
      </c>
      <c r="AQ44" s="1">
        <f t="shared" si="33"/>
        <v>0.0210292779999383</v>
      </c>
      <c r="AR44" s="30">
        <f t="shared" si="34"/>
        <v>7.70910416666667</v>
      </c>
      <c r="AS44" s="1">
        <f t="shared" si="35"/>
        <v>0.13</v>
      </c>
      <c r="AT44" s="2">
        <f t="shared" si="39"/>
        <v>12.3395616438356</v>
      </c>
      <c r="AU44" s="1">
        <f t="shared" si="36"/>
        <v>1742.39318251474</v>
      </c>
    </row>
    <row r="45" s="1" customFormat="1" spans="1:47">
      <c r="A45" s="13"/>
      <c r="B45" s="13"/>
      <c r="C45" s="16">
        <v>3</v>
      </c>
      <c r="D45" s="21">
        <v>21.6895806451613</v>
      </c>
      <c r="E45" s="20">
        <f t="shared" si="37"/>
        <v>22.7477142857143</v>
      </c>
      <c r="F45" s="16" t="s">
        <v>73</v>
      </c>
      <c r="G45" s="13">
        <v>4</v>
      </c>
      <c r="H45" s="18">
        <f t="shared" si="21"/>
        <v>21.6895806451613</v>
      </c>
      <c r="I45" s="18">
        <f t="shared" si="22"/>
        <v>294.839580645161</v>
      </c>
      <c r="J45" s="18">
        <f t="shared" si="23"/>
        <v>0.239911495565399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8"/>
        <v>0.20693895679696</v>
      </c>
      <c r="P45" s="18">
        <f t="shared" si="26"/>
        <v>0.0496470346159023</v>
      </c>
      <c r="Q45" s="25">
        <f t="shared" si="27"/>
        <v>0.00645411450006729</v>
      </c>
      <c r="R45" s="18">
        <f t="shared" si="28"/>
        <v>0.0100218354166667</v>
      </c>
      <c r="S45" s="26">
        <f t="shared" si="29"/>
        <v>0.64400523773658</v>
      </c>
      <c r="T45" s="3">
        <v>0.01</v>
      </c>
      <c r="U45" s="27">
        <f t="shared" si="30"/>
        <v>0.0064400523773658</v>
      </c>
      <c r="V45" s="26"/>
      <c r="W45" s="3"/>
      <c r="X45" s="27"/>
      <c r="Y45" s="29">
        <v>0.02</v>
      </c>
      <c r="Z45" s="3">
        <v>0.49</v>
      </c>
      <c r="AA45" s="28">
        <f t="shared" si="31"/>
        <v>0.0098</v>
      </c>
      <c r="AB45" s="3"/>
      <c r="AC45" s="3"/>
      <c r="AD45" s="28"/>
      <c r="AE45" s="26"/>
      <c r="AF45" s="3"/>
      <c r="AG45" s="27"/>
      <c r="AH45" s="26"/>
      <c r="AI45" s="3"/>
      <c r="AJ45" s="27"/>
      <c r="AK45" s="28"/>
      <c r="AL45" s="28"/>
      <c r="AM45" s="28"/>
      <c r="AN45" s="3">
        <v>0.01</v>
      </c>
      <c r="AO45" s="3">
        <v>0.5</v>
      </c>
      <c r="AP45" s="3">
        <f t="shared" si="32"/>
        <v>0.005</v>
      </c>
      <c r="AQ45" s="1">
        <f t="shared" si="33"/>
        <v>0.0212400523773658</v>
      </c>
      <c r="AR45" s="30">
        <f t="shared" si="34"/>
        <v>7.70910416666667</v>
      </c>
      <c r="AS45" s="1">
        <f t="shared" si="35"/>
        <v>0.13</v>
      </c>
      <c r="AT45" s="2">
        <f t="shared" si="39"/>
        <v>12.3395616438356</v>
      </c>
      <c r="AU45" s="1">
        <f t="shared" si="36"/>
        <v>1759.85701737772</v>
      </c>
    </row>
    <row r="46" s="1" customFormat="1" spans="1:47">
      <c r="A46" s="13"/>
      <c r="B46" s="13"/>
      <c r="C46" s="16">
        <v>4</v>
      </c>
      <c r="D46" s="21">
        <v>22.1024</v>
      </c>
      <c r="E46" s="20">
        <f t="shared" si="37"/>
        <v>21.6895806451613</v>
      </c>
      <c r="F46" s="16" t="s">
        <v>73</v>
      </c>
      <c r="G46" s="13">
        <v>5</v>
      </c>
      <c r="H46" s="18">
        <f t="shared" si="21"/>
        <v>22.1024</v>
      </c>
      <c r="I46" s="18">
        <f t="shared" si="22"/>
        <v>295.2524</v>
      </c>
      <c r="J46" s="18">
        <f t="shared" si="23"/>
        <v>0.251248877241774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0.149427326072005</v>
      </c>
      <c r="O46" s="18">
        <f t="shared" si="38"/>
        <v>0.0849556377757196</v>
      </c>
      <c r="P46" s="18">
        <f t="shared" si="26"/>
        <v>0.0213450086065084</v>
      </c>
      <c r="Q46" s="25">
        <f t="shared" si="27"/>
        <v>0.00277485111884609</v>
      </c>
      <c r="R46" s="18">
        <f t="shared" si="28"/>
        <v>0.0100218354166667</v>
      </c>
      <c r="S46" s="26">
        <f t="shared" si="29"/>
        <v>0.276880531706938</v>
      </c>
      <c r="T46" s="3">
        <v>0.01</v>
      </c>
      <c r="U46" s="27">
        <f t="shared" si="30"/>
        <v>0.00276880531706938</v>
      </c>
      <c r="V46" s="26"/>
      <c r="W46" s="3"/>
      <c r="X46" s="27"/>
      <c r="Y46" s="29">
        <v>0.04</v>
      </c>
      <c r="Z46" s="3">
        <v>0.49</v>
      </c>
      <c r="AA46" s="28">
        <f t="shared" si="31"/>
        <v>0.0196</v>
      </c>
      <c r="AB46" s="3"/>
      <c r="AC46" s="3"/>
      <c r="AD46" s="28"/>
      <c r="AE46" s="26"/>
      <c r="AF46" s="3"/>
      <c r="AG46" s="27"/>
      <c r="AH46" s="26"/>
      <c r="AI46" s="3"/>
      <c r="AJ46" s="27"/>
      <c r="AL46" s="28"/>
      <c r="AM46" s="28"/>
      <c r="AN46" s="3">
        <v>0.015</v>
      </c>
      <c r="AO46" s="3">
        <v>0.5</v>
      </c>
      <c r="AP46" s="3">
        <f t="shared" si="32"/>
        <v>0.0075</v>
      </c>
      <c r="AQ46" s="1">
        <f t="shared" si="33"/>
        <v>0.0298688053170694</v>
      </c>
      <c r="AR46" s="30">
        <f t="shared" si="34"/>
        <v>7.70910416666667</v>
      </c>
      <c r="AS46" s="1">
        <f t="shared" si="35"/>
        <v>0.13</v>
      </c>
      <c r="AT46" s="2">
        <f t="shared" si="39"/>
        <v>12.3395616438356</v>
      </c>
      <c r="AU46" s="1">
        <f t="shared" si="36"/>
        <v>2474.79741123183</v>
      </c>
    </row>
    <row r="47" s="1" customFormat="1" spans="1:47">
      <c r="A47" s="13"/>
      <c r="B47" s="13"/>
      <c r="C47" s="16">
        <v>5</v>
      </c>
      <c r="D47" s="21">
        <v>23.1401612903226</v>
      </c>
      <c r="E47" s="20">
        <f t="shared" si="37"/>
        <v>22.1024</v>
      </c>
      <c r="F47" s="16" t="s">
        <v>75</v>
      </c>
      <c r="G47" s="13">
        <v>6</v>
      </c>
      <c r="H47" s="18">
        <f t="shared" si="21"/>
        <v>23.1401612903226</v>
      </c>
      <c r="I47" s="18">
        <f t="shared" si="22"/>
        <v>296.290161290323</v>
      </c>
      <c r="J47" s="18">
        <f t="shared" si="23"/>
        <v>0.282011955132965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8"/>
        <v>0.140701670835878</v>
      </c>
      <c r="P47" s="18">
        <f t="shared" si="26"/>
        <v>0.0396795532829008</v>
      </c>
      <c r="Q47" s="25">
        <f t="shared" si="27"/>
        <v>0.0051583419267771</v>
      </c>
      <c r="R47" s="18">
        <f t="shared" si="28"/>
        <v>0.0100218354166667</v>
      </c>
      <c r="S47" s="26">
        <f t="shared" si="29"/>
        <v>0.514710301288584</v>
      </c>
      <c r="T47" s="3">
        <v>0.01</v>
      </c>
      <c r="U47" s="27">
        <f t="shared" si="30"/>
        <v>0.00514710301288584</v>
      </c>
      <c r="V47" s="26"/>
      <c r="W47" s="3"/>
      <c r="X47" s="27"/>
      <c r="Y47" s="29">
        <v>0.04</v>
      </c>
      <c r="Z47" s="3">
        <v>0.49</v>
      </c>
      <c r="AA47" s="28">
        <f t="shared" si="31"/>
        <v>0.0196</v>
      </c>
      <c r="AB47" s="3"/>
      <c r="AC47" s="3"/>
      <c r="AD47" s="28"/>
      <c r="AE47" s="26"/>
      <c r="AF47" s="3"/>
      <c r="AG47" s="27"/>
      <c r="AH47" s="26"/>
      <c r="AI47" s="3"/>
      <c r="AJ47" s="27"/>
      <c r="AK47" s="28"/>
      <c r="AL47" s="28"/>
      <c r="AM47" s="28"/>
      <c r="AN47" s="3">
        <v>0.015</v>
      </c>
      <c r="AO47" s="3">
        <v>0.5</v>
      </c>
      <c r="AP47" s="3">
        <f t="shared" si="32"/>
        <v>0.0075</v>
      </c>
      <c r="AQ47" s="1">
        <f t="shared" si="33"/>
        <v>0.0322471030128858</v>
      </c>
      <c r="AR47" s="30">
        <f t="shared" si="34"/>
        <v>7.70910416666667</v>
      </c>
      <c r="AS47" s="1">
        <f t="shared" si="35"/>
        <v>0.13</v>
      </c>
      <c r="AT47" s="2">
        <f t="shared" si="39"/>
        <v>12.3395616438356</v>
      </c>
      <c r="AU47" s="1">
        <f t="shared" si="36"/>
        <v>2671.8526639701</v>
      </c>
    </row>
    <row r="48" s="1" customFormat="1" spans="1:47">
      <c r="A48" s="13"/>
      <c r="B48" s="13"/>
      <c r="C48" s="16">
        <v>6</v>
      </c>
      <c r="D48" s="21">
        <v>25.2529333333333</v>
      </c>
      <c r="E48" s="20">
        <f t="shared" si="37"/>
        <v>23.1401612903226</v>
      </c>
      <c r="F48" s="16" t="s">
        <v>73</v>
      </c>
      <c r="G48" s="13">
        <v>7</v>
      </c>
      <c r="H48" s="18">
        <f t="shared" si="21"/>
        <v>25.2529333333333</v>
      </c>
      <c r="I48" s="18">
        <f t="shared" si="22"/>
        <v>298.402933333333</v>
      </c>
      <c r="J48" s="18">
        <f t="shared" si="23"/>
        <v>0.355890674010608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8"/>
        <v>0.178113159219644</v>
      </c>
      <c r="P48" s="18">
        <f t="shared" si="26"/>
        <v>0.0633888122848377</v>
      </c>
      <c r="Q48" s="25">
        <f t="shared" si="27"/>
        <v>0.00824054559702891</v>
      </c>
      <c r="R48" s="18">
        <f t="shared" si="28"/>
        <v>0.0100218354166667</v>
      </c>
      <c r="S48" s="26">
        <f t="shared" si="29"/>
        <v>0.822259122647792</v>
      </c>
      <c r="T48" s="3">
        <v>0.01</v>
      </c>
      <c r="U48" s="27">
        <f t="shared" si="30"/>
        <v>0.00822259122647792</v>
      </c>
      <c r="V48" s="26"/>
      <c r="W48" s="3"/>
      <c r="X48" s="27"/>
      <c r="Y48" s="29">
        <v>0.04</v>
      </c>
      <c r="Z48" s="3">
        <v>0.49</v>
      </c>
      <c r="AA48" s="28">
        <f t="shared" si="31"/>
        <v>0.0196</v>
      </c>
      <c r="AB48" s="3"/>
      <c r="AC48" s="3"/>
      <c r="AD48" s="28"/>
      <c r="AE48" s="26"/>
      <c r="AF48" s="3"/>
      <c r="AG48" s="27"/>
      <c r="AH48" s="26"/>
      <c r="AI48" s="3"/>
      <c r="AJ48" s="27"/>
      <c r="AL48" s="28"/>
      <c r="AM48" s="28"/>
      <c r="AN48" s="3">
        <v>0.015</v>
      </c>
      <c r="AO48" s="3">
        <v>0.5</v>
      </c>
      <c r="AP48" s="3">
        <f t="shared" si="32"/>
        <v>0.0075</v>
      </c>
      <c r="AQ48" s="1">
        <f t="shared" si="33"/>
        <v>0.0353225912264779</v>
      </c>
      <c r="AR48" s="30">
        <f t="shared" si="34"/>
        <v>7.70910416666667</v>
      </c>
      <c r="AS48" s="1">
        <f t="shared" si="35"/>
        <v>0.13</v>
      </c>
      <c r="AT48" s="2">
        <f t="shared" si="39"/>
        <v>12.3395616438356</v>
      </c>
      <c r="AU48" s="1">
        <f t="shared" si="36"/>
        <v>2926.67404662922</v>
      </c>
    </row>
    <row r="49" s="1" customFormat="1" spans="1:47">
      <c r="A49" s="13"/>
      <c r="B49" s="13"/>
      <c r="C49" s="16">
        <v>7</v>
      </c>
      <c r="D49" s="21">
        <v>26.5072580645161</v>
      </c>
      <c r="E49" s="20">
        <f t="shared" si="37"/>
        <v>25.2529333333333</v>
      </c>
      <c r="F49" s="16" t="s">
        <v>73</v>
      </c>
      <c r="G49" s="13">
        <v>8</v>
      </c>
      <c r="H49" s="18">
        <f t="shared" si="21"/>
        <v>26.5072580645161</v>
      </c>
      <c r="I49" s="18">
        <f t="shared" si="22"/>
        <v>299.657258064516</v>
      </c>
      <c r="J49" s="18">
        <f t="shared" si="23"/>
        <v>0.407975437200215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8"/>
        <v>0.191815388601473</v>
      </c>
      <c r="P49" s="18">
        <f t="shared" si="26"/>
        <v>0.0782559670264149</v>
      </c>
      <c r="Q49" s="25">
        <f t="shared" si="27"/>
        <v>0.0101732757134339</v>
      </c>
      <c r="R49" s="18">
        <f t="shared" si="28"/>
        <v>0.0100218354166667</v>
      </c>
      <c r="S49" s="26">
        <f t="shared" si="29"/>
        <v>1.01511103410413</v>
      </c>
      <c r="T49" s="3">
        <v>0.01</v>
      </c>
      <c r="U49" s="27">
        <f t="shared" si="30"/>
        <v>0.0101511103410413</v>
      </c>
      <c r="V49" s="26"/>
      <c r="W49" s="3"/>
      <c r="X49" s="27"/>
      <c r="Y49" s="29">
        <v>0.04</v>
      </c>
      <c r="Z49" s="3">
        <v>0.49</v>
      </c>
      <c r="AA49" s="28">
        <f t="shared" si="31"/>
        <v>0.0196</v>
      </c>
      <c r="AB49" s="3"/>
      <c r="AC49" s="3"/>
      <c r="AD49" s="28"/>
      <c r="AE49" s="26"/>
      <c r="AF49" s="3"/>
      <c r="AG49" s="27"/>
      <c r="AH49" s="26"/>
      <c r="AI49" s="3"/>
      <c r="AJ49" s="27"/>
      <c r="AK49" s="28"/>
      <c r="AL49" s="28"/>
      <c r="AM49" s="28"/>
      <c r="AN49" s="3">
        <v>0.015</v>
      </c>
      <c r="AO49" s="3">
        <v>0.5</v>
      </c>
      <c r="AP49" s="3">
        <f t="shared" si="32"/>
        <v>0.0075</v>
      </c>
      <c r="AQ49" s="1">
        <f t="shared" si="33"/>
        <v>0.0372511103410414</v>
      </c>
      <c r="AR49" s="30">
        <f t="shared" si="34"/>
        <v>7.70910416666667</v>
      </c>
      <c r="AS49" s="1">
        <f t="shared" si="35"/>
        <v>0.13</v>
      </c>
      <c r="AT49" s="2">
        <f t="shared" si="39"/>
        <v>12.3395616438356</v>
      </c>
      <c r="AU49" s="1">
        <f t="shared" si="36"/>
        <v>3086.46263079148</v>
      </c>
    </row>
    <row r="50" s="1" customFormat="1" spans="1:47">
      <c r="A50" s="13"/>
      <c r="B50" s="13"/>
      <c r="C50" s="16">
        <v>8</v>
      </c>
      <c r="D50" s="21">
        <v>27.3791612903226</v>
      </c>
      <c r="E50" s="20">
        <f t="shared" si="37"/>
        <v>26.5072580645161</v>
      </c>
      <c r="F50" s="16" t="s">
        <v>73</v>
      </c>
      <c r="G50" s="13">
        <v>9</v>
      </c>
      <c r="H50" s="18">
        <f t="shared" si="21"/>
        <v>27.3791612903226</v>
      </c>
      <c r="I50" s="18">
        <f t="shared" si="22"/>
        <v>300.529161290323</v>
      </c>
      <c r="J50" s="18">
        <f t="shared" si="23"/>
        <v>0.448306333513397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8"/>
        <v>0.190650463241724</v>
      </c>
      <c r="P50" s="18">
        <f t="shared" si="26"/>
        <v>0.0854698101585281</v>
      </c>
      <c r="Q50" s="25">
        <f t="shared" si="27"/>
        <v>0.0111110753206087</v>
      </c>
      <c r="R50" s="18">
        <f t="shared" si="28"/>
        <v>0.0100218354166667</v>
      </c>
      <c r="S50" s="26">
        <f t="shared" si="29"/>
        <v>1.10868666852486</v>
      </c>
      <c r="T50" s="3">
        <v>0.01</v>
      </c>
      <c r="U50" s="27">
        <f t="shared" si="30"/>
        <v>0.0110868666852486</v>
      </c>
      <c r="V50" s="26"/>
      <c r="W50" s="3"/>
      <c r="X50" s="27"/>
      <c r="Y50" s="29">
        <v>0.04</v>
      </c>
      <c r="Z50" s="3">
        <v>0.49</v>
      </c>
      <c r="AA50" s="28">
        <f t="shared" si="31"/>
        <v>0.0196</v>
      </c>
      <c r="AB50" s="3"/>
      <c r="AC50" s="3"/>
      <c r="AD50" s="28"/>
      <c r="AE50" s="26"/>
      <c r="AF50" s="3"/>
      <c r="AG50" s="27"/>
      <c r="AH50" s="26"/>
      <c r="AI50" s="3"/>
      <c r="AJ50" s="27"/>
      <c r="AL50" s="28"/>
      <c r="AM50" s="28"/>
      <c r="AN50" s="3">
        <v>0.015</v>
      </c>
      <c r="AO50" s="3">
        <v>0.5</v>
      </c>
      <c r="AP50" s="3">
        <f t="shared" si="32"/>
        <v>0.0075</v>
      </c>
      <c r="AQ50" s="1">
        <f t="shared" si="33"/>
        <v>0.0381868666852486</v>
      </c>
      <c r="AR50" s="30">
        <f t="shared" si="34"/>
        <v>7.70910416666667</v>
      </c>
      <c r="AS50" s="1">
        <f t="shared" si="35"/>
        <v>0.13</v>
      </c>
      <c r="AT50" s="2">
        <f t="shared" si="39"/>
        <v>12.3395616438356</v>
      </c>
      <c r="AU50" s="1">
        <f t="shared" si="36"/>
        <v>3163.99527240887</v>
      </c>
    </row>
    <row r="51" s="1" customFormat="1" spans="1:47">
      <c r="A51" s="13"/>
      <c r="B51" s="13"/>
      <c r="C51" s="16">
        <v>9</v>
      </c>
      <c r="D51" s="21">
        <v>26.8545333333333</v>
      </c>
      <c r="E51" s="20">
        <f t="shared" si="37"/>
        <v>27.3791612903226</v>
      </c>
      <c r="F51" s="16" t="s">
        <v>73</v>
      </c>
      <c r="G51" s="13">
        <v>10</v>
      </c>
      <c r="H51" s="18">
        <f t="shared" si="21"/>
        <v>26.8545333333333</v>
      </c>
      <c r="I51" s="18">
        <f t="shared" si="22"/>
        <v>300.004533333333</v>
      </c>
      <c r="J51" s="18">
        <f t="shared" si="23"/>
        <v>0.423612823306985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8"/>
        <v>0.182271694749863</v>
      </c>
      <c r="P51" s="18">
        <f t="shared" si="26"/>
        <v>0.0772126272219384</v>
      </c>
      <c r="Q51" s="25">
        <f t="shared" si="27"/>
        <v>0.010037641538852</v>
      </c>
      <c r="R51" s="18">
        <f t="shared" si="28"/>
        <v>0.0100218354166667</v>
      </c>
      <c r="S51" s="26">
        <f t="shared" si="29"/>
        <v>1.0015771684056</v>
      </c>
      <c r="T51" s="3">
        <v>0.01</v>
      </c>
      <c r="U51" s="27">
        <f t="shared" si="30"/>
        <v>0.010015771684056</v>
      </c>
      <c r="V51" s="26"/>
      <c r="W51" s="3"/>
      <c r="X51" s="27"/>
      <c r="Y51" s="29">
        <v>0.04</v>
      </c>
      <c r="Z51" s="3">
        <v>0.49</v>
      </c>
      <c r="AA51" s="28">
        <f t="shared" si="31"/>
        <v>0.0196</v>
      </c>
      <c r="AB51" s="3"/>
      <c r="AC51" s="3"/>
      <c r="AD51" s="28"/>
      <c r="AE51" s="26"/>
      <c r="AF51" s="3"/>
      <c r="AG51" s="27"/>
      <c r="AH51" s="26"/>
      <c r="AI51" s="3"/>
      <c r="AJ51" s="27"/>
      <c r="AK51" s="28"/>
      <c r="AL51" s="28"/>
      <c r="AM51" s="28"/>
      <c r="AN51" s="3">
        <v>0.015</v>
      </c>
      <c r="AO51" s="3">
        <v>0.5</v>
      </c>
      <c r="AP51" s="3">
        <f t="shared" si="32"/>
        <v>0.0075</v>
      </c>
      <c r="AQ51" s="1">
        <f t="shared" si="33"/>
        <v>0.037115771684056</v>
      </c>
      <c r="AR51" s="30">
        <f t="shared" si="34"/>
        <v>7.70910416666667</v>
      </c>
      <c r="AS51" s="1">
        <f t="shared" si="35"/>
        <v>0.13</v>
      </c>
      <c r="AT51" s="2">
        <f t="shared" si="39"/>
        <v>12.3395616438356</v>
      </c>
      <c r="AU51" s="1">
        <f t="shared" si="36"/>
        <v>3075.24906686111</v>
      </c>
    </row>
    <row r="52" s="1" customFormat="1" spans="1:47">
      <c r="A52" s="13"/>
      <c r="B52" s="13"/>
      <c r="C52" s="16">
        <v>10</v>
      </c>
      <c r="D52" s="21">
        <v>25.9414838709677</v>
      </c>
      <c r="E52" s="20">
        <f t="shared" si="37"/>
        <v>26.8545333333333</v>
      </c>
      <c r="F52" s="16" t="s">
        <v>73</v>
      </c>
      <c r="G52" s="13">
        <v>11</v>
      </c>
      <c r="H52" s="18">
        <f t="shared" si="21"/>
        <v>25.9414838709677</v>
      </c>
      <c r="I52" s="18">
        <f t="shared" si="22"/>
        <v>299.091483870968</v>
      </c>
      <c r="J52" s="18">
        <f t="shared" si="23"/>
        <v>0.383654214318197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0.0998061141515283</v>
      </c>
      <c r="O52" s="18">
        <f t="shared" si="38"/>
        <v>0.0823439950430628</v>
      </c>
      <c r="P52" s="18">
        <f t="shared" si="26"/>
        <v>0.0315916207220678</v>
      </c>
      <c r="Q52" s="25">
        <f t="shared" si="27"/>
        <v>0.00410691069386881</v>
      </c>
      <c r="R52" s="18">
        <f t="shared" si="28"/>
        <v>0.0100218354166667</v>
      </c>
      <c r="S52" s="26">
        <f t="shared" si="29"/>
        <v>0.409796262173581</v>
      </c>
      <c r="T52" s="3">
        <v>0.01</v>
      </c>
      <c r="U52" s="27">
        <f t="shared" si="30"/>
        <v>0.00409796262173581</v>
      </c>
      <c r="V52" s="26"/>
      <c r="W52" s="3"/>
      <c r="X52" s="27"/>
      <c r="Y52" s="29">
        <v>0.04</v>
      </c>
      <c r="Z52" s="3">
        <v>0.49</v>
      </c>
      <c r="AA52" s="28">
        <f t="shared" si="31"/>
        <v>0.0196</v>
      </c>
      <c r="AB52" s="3"/>
      <c r="AC52" s="3"/>
      <c r="AD52" s="28"/>
      <c r="AE52" s="26"/>
      <c r="AF52" s="3"/>
      <c r="AG52" s="27"/>
      <c r="AH52" s="26"/>
      <c r="AI52" s="3"/>
      <c r="AJ52" s="27"/>
      <c r="AL52" s="28"/>
      <c r="AM52" s="28"/>
      <c r="AN52" s="3">
        <v>0.015</v>
      </c>
      <c r="AO52" s="3">
        <v>0.5</v>
      </c>
      <c r="AP52" s="3">
        <f t="shared" si="32"/>
        <v>0.0075</v>
      </c>
      <c r="AQ52" s="1">
        <f t="shared" si="33"/>
        <v>0.0311979626217358</v>
      </c>
      <c r="AR52" s="30">
        <f t="shared" si="34"/>
        <v>7.70910416666667</v>
      </c>
      <c r="AS52" s="1">
        <f t="shared" si="35"/>
        <v>0.13</v>
      </c>
      <c r="AT52" s="2">
        <f t="shared" si="39"/>
        <v>12.3395616438356</v>
      </c>
      <c r="AU52" s="1">
        <f t="shared" si="36"/>
        <v>2584.92552053484</v>
      </c>
    </row>
    <row r="53" s="1" customFormat="1" spans="1:48">
      <c r="A53" s="13"/>
      <c r="B53" s="13"/>
      <c r="C53" s="16">
        <v>11</v>
      </c>
      <c r="D53" s="21">
        <v>24.5456</v>
      </c>
      <c r="E53" s="20">
        <f t="shared" si="37"/>
        <v>25.9414838709677</v>
      </c>
      <c r="F53" s="16" t="s">
        <v>75</v>
      </c>
      <c r="G53" s="13">
        <v>12</v>
      </c>
      <c r="H53" s="18">
        <f t="shared" si="21"/>
        <v>24.5456</v>
      </c>
      <c r="I53" s="18">
        <f t="shared" si="22"/>
        <v>297.6956</v>
      </c>
      <c r="J53" s="18">
        <f t="shared" si="23"/>
        <v>0.329341284467224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8"/>
        <v>0.127843415987662</v>
      </c>
      <c r="P53" s="18">
        <f t="shared" si="26"/>
        <v>0.0421041148320542</v>
      </c>
      <c r="Q53" s="25">
        <f t="shared" si="27"/>
        <v>0.00547353492816704</v>
      </c>
      <c r="R53" s="18">
        <f t="shared" si="28"/>
        <v>0.0100218354166667</v>
      </c>
      <c r="S53" s="26">
        <f t="shared" si="29"/>
        <v>0.546160927674422</v>
      </c>
      <c r="T53" s="3">
        <v>0.01</v>
      </c>
      <c r="U53" s="27">
        <f t="shared" si="30"/>
        <v>0.00546160927674422</v>
      </c>
      <c r="V53" s="26"/>
      <c r="W53" s="3"/>
      <c r="X53" s="27"/>
      <c r="Y53" s="29">
        <v>0.04</v>
      </c>
      <c r="Z53" s="3">
        <v>0.49</v>
      </c>
      <c r="AA53" s="28">
        <f t="shared" si="31"/>
        <v>0.0196</v>
      </c>
      <c r="AB53" s="3"/>
      <c r="AC53" s="3"/>
      <c r="AD53" s="28"/>
      <c r="AE53" s="26"/>
      <c r="AF53" s="3"/>
      <c r="AG53" s="27"/>
      <c r="AH53" s="26"/>
      <c r="AI53" s="3"/>
      <c r="AJ53" s="27"/>
      <c r="AK53" s="28"/>
      <c r="AL53" s="28"/>
      <c r="AM53" s="28"/>
      <c r="AN53" s="3">
        <v>0.015</v>
      </c>
      <c r="AO53" s="3">
        <v>0.5</v>
      </c>
      <c r="AP53" s="3">
        <f t="shared" si="32"/>
        <v>0.0075</v>
      </c>
      <c r="AQ53" s="1">
        <f t="shared" si="33"/>
        <v>0.0325616092767442</v>
      </c>
      <c r="AR53" s="30">
        <f t="shared" si="34"/>
        <v>7.70910416666667</v>
      </c>
      <c r="AS53" s="1">
        <f t="shared" si="35"/>
        <v>0.13</v>
      </c>
      <c r="AT53" s="2">
        <f t="shared" si="39"/>
        <v>12.3395616438356</v>
      </c>
      <c r="AU53" s="1">
        <f t="shared" si="36"/>
        <v>2697.91126522149</v>
      </c>
      <c r="AV53" s="1">
        <f>SUM(AU42:AU53)</f>
        <v>29210.606608418</v>
      </c>
    </row>
    <row r="54" s="1" customFormat="1" spans="1:46">
      <c r="A54" s="13"/>
      <c r="B54" s="13"/>
      <c r="C54" s="16">
        <v>12</v>
      </c>
      <c r="D54" s="21">
        <v>22.7163225806452</v>
      </c>
      <c r="E54" s="20">
        <f t="shared" si="37"/>
        <v>24.5456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8">
      <c r="S56" s="24" t="s">
        <v>43</v>
      </c>
      <c r="T56" s="24"/>
      <c r="U56" s="24"/>
      <c r="V56" s="24" t="s">
        <v>44</v>
      </c>
      <c r="W56" s="24" t="s">
        <v>45</v>
      </c>
      <c r="X56" s="24" t="s">
        <v>46</v>
      </c>
      <c r="Y56" s="24" t="s">
        <v>47</v>
      </c>
      <c r="Z56" s="24" t="s">
        <v>48</v>
      </c>
      <c r="AA56" s="24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</row>
    <row r="57" s="1" customFormat="1" spans="1:78">
      <c r="A57" s="15" t="s">
        <v>11</v>
      </c>
      <c r="B57" s="15"/>
      <c r="C57" s="16" t="s">
        <v>51</v>
      </c>
      <c r="D57" s="16" t="s">
        <v>52</v>
      </c>
      <c r="E57" s="16" t="s">
        <v>53</v>
      </c>
      <c r="F57" s="16" t="s">
        <v>54</v>
      </c>
      <c r="G57" s="13" t="s">
        <v>51</v>
      </c>
      <c r="H57" s="13" t="s">
        <v>53</v>
      </c>
      <c r="I57" s="13" t="s">
        <v>55</v>
      </c>
      <c r="J57" s="13" t="s">
        <v>56</v>
      </c>
      <c r="K57" s="23" t="s">
        <v>57</v>
      </c>
      <c r="L57" s="23" t="s">
        <v>58</v>
      </c>
      <c r="M57" s="13" t="s">
        <v>59</v>
      </c>
      <c r="N57" s="23" t="s">
        <v>60</v>
      </c>
      <c r="O57" s="13" t="s">
        <v>61</v>
      </c>
      <c r="P57" s="13" t="s">
        <v>62</v>
      </c>
      <c r="Q57" s="23" t="s">
        <v>63</v>
      </c>
      <c r="R57" s="23" t="s">
        <v>64</v>
      </c>
      <c r="S57" s="4" t="s">
        <v>65</v>
      </c>
      <c r="T57" s="3" t="s">
        <v>66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</row>
    <row r="58" s="1" customFormat="1" spans="1:78">
      <c r="A58" s="13" t="s">
        <v>71</v>
      </c>
      <c r="B58" s="13">
        <f>F7</f>
        <v>122.786</v>
      </c>
      <c r="C58" s="16" t="s">
        <v>72</v>
      </c>
      <c r="D58" s="17">
        <v>20</v>
      </c>
      <c r="E58" s="16"/>
      <c r="F58" s="16"/>
      <c r="G58" s="13">
        <v>1</v>
      </c>
      <c r="H58" s="18">
        <f t="shared" ref="H58:H69" si="40">E59</f>
        <v>20</v>
      </c>
      <c r="I58" s="18">
        <f t="shared" ref="I58:I69" si="41">H58+273.15</f>
        <v>293.15</v>
      </c>
      <c r="J58" s="18">
        <f t="shared" ref="J58:J69" si="42">EXP(($C$16*(I58-$C$14))/($C$17*I58*$C$14))</f>
        <v>0.198330520254678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73</v>
      </c>
      <c r="N58" s="13"/>
      <c r="O58" s="18">
        <f>L58</f>
        <v>2.762685</v>
      </c>
      <c r="P58" s="18">
        <f t="shared" ref="P58:P69" si="45">O58*J58</f>
        <v>0.547924753349795</v>
      </c>
      <c r="Q58" s="25">
        <f t="shared" ref="Q58:Q69" si="46">P58*$B$60</f>
        <v>0.158898178471441</v>
      </c>
      <c r="R58" s="18">
        <f t="shared" ref="R58:R69" si="47">L58*$B$60</f>
        <v>0.80117865</v>
      </c>
      <c r="S58" s="26">
        <f t="shared" ref="S58:S69" si="48">Q58/R58</f>
        <v>0.198330520254678</v>
      </c>
      <c r="T58" s="3">
        <v>0.27</v>
      </c>
      <c r="U58" s="27">
        <f t="shared" ref="U58:U69" si="49">S58*T58</f>
        <v>0.0535492404687631</v>
      </c>
      <c r="V58" s="3">
        <v>220.1</v>
      </c>
      <c r="W58" s="28">
        <v>12.1</v>
      </c>
      <c r="X58" s="28">
        <v>4.5</v>
      </c>
      <c r="Y58" s="28">
        <v>1.5</v>
      </c>
      <c r="Z58" s="28">
        <v>6.8</v>
      </c>
      <c r="AA58" s="3">
        <v>30.2</v>
      </c>
      <c r="AB58" s="2">
        <f t="shared" ref="AB58:AB69" si="50">U58*0.67*AD58+(V58+W58+X58+Y58+Z58+AA58)/1000</f>
        <v>0.285604617423081</v>
      </c>
      <c r="AC58" s="30">
        <f t="shared" ref="AC58:AC69" si="51">$B$58/12</f>
        <v>10.2321666666667</v>
      </c>
      <c r="AD58" s="1">
        <f t="shared" ref="AD58:AD69" si="52">$B$60</f>
        <v>0.29</v>
      </c>
      <c r="AE58" s="31">
        <f t="shared" ref="AE58:AE69" si="53">$E$7/12</f>
        <v>363.773146980841</v>
      </c>
      <c r="AF58" s="1">
        <f t="shared" ref="AF58:AF69" si="54">AE58*10000*AC58*AB58</f>
        <v>10630739.2799384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</row>
    <row r="59" s="1" customFormat="1" spans="1:78">
      <c r="A59" s="13" t="s">
        <v>74</v>
      </c>
      <c r="B59" s="13">
        <v>27</v>
      </c>
      <c r="C59" s="16">
        <v>1</v>
      </c>
      <c r="D59" s="19">
        <v>22.894</v>
      </c>
      <c r="E59" s="20">
        <f t="shared" ref="E59:E70" si="55">D58</f>
        <v>20</v>
      </c>
      <c r="F59" s="16" t="s">
        <v>73</v>
      </c>
      <c r="G59" s="13">
        <v>2</v>
      </c>
      <c r="H59" s="18">
        <f t="shared" si="40"/>
        <v>22.894</v>
      </c>
      <c r="I59" s="18">
        <f t="shared" si="41"/>
        <v>296.044</v>
      </c>
      <c r="J59" s="18">
        <f t="shared" si="42"/>
        <v>0.274410276820086</v>
      </c>
      <c r="K59" s="18">
        <f t="shared" si="43"/>
        <v>10.2321666666667</v>
      </c>
      <c r="L59" s="18">
        <f t="shared" si="44"/>
        <v>2.762685</v>
      </c>
      <c r="M59" s="13" t="s">
        <v>73</v>
      </c>
      <c r="N59" s="13"/>
      <c r="O59" s="18">
        <f t="shared" ref="O59:O69" si="56">L59+O58-P58-N59</f>
        <v>4.9774452466502</v>
      </c>
      <c r="P59" s="18">
        <f t="shared" si="45"/>
        <v>1.3658621279901</v>
      </c>
      <c r="Q59" s="25">
        <f t="shared" si="46"/>
        <v>0.39610001711713</v>
      </c>
      <c r="R59" s="18">
        <f t="shared" si="47"/>
        <v>0.80117865</v>
      </c>
      <c r="S59" s="26">
        <f t="shared" si="48"/>
        <v>0.494396620675214</v>
      </c>
      <c r="T59" s="3">
        <v>0.27</v>
      </c>
      <c r="U59" s="27">
        <f t="shared" si="49"/>
        <v>0.133487087582308</v>
      </c>
      <c r="V59" s="3">
        <v>220.1</v>
      </c>
      <c r="W59" s="28">
        <v>12.1</v>
      </c>
      <c r="X59" s="28">
        <v>4.5</v>
      </c>
      <c r="Y59" s="28">
        <v>1.5</v>
      </c>
      <c r="Z59" s="28">
        <v>6.8</v>
      </c>
      <c r="AA59" s="3">
        <v>30.2</v>
      </c>
      <c r="AB59" s="2">
        <f t="shared" si="50"/>
        <v>0.301136541117242</v>
      </c>
      <c r="AC59" s="30">
        <f t="shared" si="51"/>
        <v>10.2321666666667</v>
      </c>
      <c r="AD59" s="1">
        <f t="shared" si="52"/>
        <v>0.29</v>
      </c>
      <c r="AE59" s="31">
        <f t="shared" si="53"/>
        <v>363.773146980841</v>
      </c>
      <c r="AF59" s="1">
        <f t="shared" si="54"/>
        <v>11208866.5973407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</row>
    <row r="60" s="1" customFormat="1" spans="1:78">
      <c r="A60" s="13" t="s">
        <v>36</v>
      </c>
      <c r="B60" s="13">
        <f>H7</f>
        <v>0.29</v>
      </c>
      <c r="C60" s="16">
        <v>2</v>
      </c>
      <c r="D60" s="21">
        <v>22.7477142857143</v>
      </c>
      <c r="E60" s="20">
        <f t="shared" si="55"/>
        <v>22.894</v>
      </c>
      <c r="F60" s="16" t="s">
        <v>73</v>
      </c>
      <c r="G60" s="13">
        <v>3</v>
      </c>
      <c r="H60" s="18">
        <f t="shared" si="40"/>
        <v>22.7477142857143</v>
      </c>
      <c r="I60" s="18">
        <f t="shared" si="41"/>
        <v>295.897714285714</v>
      </c>
      <c r="J60" s="18">
        <f t="shared" si="42"/>
        <v>0.269984452660221</v>
      </c>
      <c r="K60" s="18">
        <f t="shared" si="43"/>
        <v>10.2321666666667</v>
      </c>
      <c r="L60" s="18">
        <f t="shared" si="44"/>
        <v>2.762685</v>
      </c>
      <c r="M60" s="13" t="s">
        <v>73</v>
      </c>
      <c r="N60" s="13"/>
      <c r="O60" s="18">
        <f t="shared" si="56"/>
        <v>6.3742681186601</v>
      </c>
      <c r="P60" s="18">
        <f t="shared" si="45"/>
        <v>1.72095328912594</v>
      </c>
      <c r="Q60" s="25">
        <f t="shared" si="46"/>
        <v>0.499076453846524</v>
      </c>
      <c r="R60" s="18">
        <f t="shared" si="47"/>
        <v>0.80117865</v>
      </c>
      <c r="S60" s="26">
        <f t="shared" si="48"/>
        <v>0.622927799993826</v>
      </c>
      <c r="T60" s="3">
        <v>0.27</v>
      </c>
      <c r="U60" s="27">
        <f t="shared" si="49"/>
        <v>0.168190505998333</v>
      </c>
      <c r="V60" s="3">
        <v>220.1</v>
      </c>
      <c r="W60" s="28">
        <v>12.1</v>
      </c>
      <c r="X60" s="28">
        <v>4.5</v>
      </c>
      <c r="Y60" s="28">
        <v>1.5</v>
      </c>
      <c r="Z60" s="28">
        <v>6.8</v>
      </c>
      <c r="AA60" s="3">
        <v>30.2</v>
      </c>
      <c r="AB60" s="2">
        <f t="shared" si="50"/>
        <v>0.307879415315476</v>
      </c>
      <c r="AC60" s="30">
        <f t="shared" si="51"/>
        <v>10.2321666666667</v>
      </c>
      <c r="AD60" s="1">
        <f t="shared" si="52"/>
        <v>0.29</v>
      </c>
      <c r="AE60" s="31">
        <f t="shared" si="53"/>
        <v>363.773146980841</v>
      </c>
      <c r="AF60" s="1">
        <f t="shared" si="54"/>
        <v>11459849.015782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</row>
    <row r="61" s="1" customFormat="1" spans="1:78">
      <c r="A61" s="13"/>
      <c r="B61" s="13"/>
      <c r="C61" s="16">
        <v>3</v>
      </c>
      <c r="D61" s="21">
        <v>21.6895806451613</v>
      </c>
      <c r="E61" s="20">
        <f t="shared" si="55"/>
        <v>22.7477142857143</v>
      </c>
      <c r="F61" s="16" t="s">
        <v>73</v>
      </c>
      <c r="G61" s="13">
        <v>4</v>
      </c>
      <c r="H61" s="18">
        <f t="shared" si="40"/>
        <v>21.6895806451613</v>
      </c>
      <c r="I61" s="18">
        <f t="shared" si="41"/>
        <v>294.839580645161</v>
      </c>
      <c r="J61" s="18">
        <f t="shared" si="42"/>
        <v>0.239911495565399</v>
      </c>
      <c r="K61" s="18">
        <f t="shared" si="43"/>
        <v>10.2321666666667</v>
      </c>
      <c r="L61" s="18">
        <f t="shared" si="44"/>
        <v>2.762685</v>
      </c>
      <c r="M61" s="13" t="s">
        <v>73</v>
      </c>
      <c r="N61" s="13"/>
      <c r="O61" s="18">
        <f t="shared" si="56"/>
        <v>7.41599982953416</v>
      </c>
      <c r="P61" s="18">
        <f t="shared" si="45"/>
        <v>1.77918361021628</v>
      </c>
      <c r="Q61" s="25">
        <f t="shared" si="46"/>
        <v>0.515963246962722</v>
      </c>
      <c r="R61" s="18">
        <f t="shared" si="47"/>
        <v>0.80117865</v>
      </c>
      <c r="S61" s="26">
        <f t="shared" si="48"/>
        <v>0.64400523773658</v>
      </c>
      <c r="T61" s="3">
        <v>0.27</v>
      </c>
      <c r="U61" s="27">
        <f t="shared" si="49"/>
        <v>0.173881414188877</v>
      </c>
      <c r="V61" s="3">
        <v>220.1</v>
      </c>
      <c r="W61" s="28">
        <v>12.1</v>
      </c>
      <c r="X61" s="28">
        <v>4.5</v>
      </c>
      <c r="Y61" s="28">
        <v>1.5</v>
      </c>
      <c r="Z61" s="28">
        <v>6.8</v>
      </c>
      <c r="AA61" s="3">
        <v>30.2</v>
      </c>
      <c r="AB61" s="2">
        <f t="shared" si="50"/>
        <v>0.308985158776899</v>
      </c>
      <c r="AC61" s="30">
        <f t="shared" si="51"/>
        <v>10.2321666666667</v>
      </c>
      <c r="AD61" s="1">
        <f t="shared" si="52"/>
        <v>0.29</v>
      </c>
      <c r="AE61" s="31">
        <f t="shared" si="53"/>
        <v>363.773146980841</v>
      </c>
      <c r="AF61" s="1">
        <f t="shared" si="54"/>
        <v>11501006.8603398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</row>
    <row r="62" s="1" customFormat="1" spans="1:78">
      <c r="A62" s="13"/>
      <c r="B62" s="13"/>
      <c r="C62" s="16">
        <v>4</v>
      </c>
      <c r="D62" s="21">
        <v>22.1024</v>
      </c>
      <c r="E62" s="20">
        <f t="shared" si="55"/>
        <v>21.6895806451613</v>
      </c>
      <c r="F62" s="16" t="s">
        <v>73</v>
      </c>
      <c r="G62" s="13">
        <v>5</v>
      </c>
      <c r="H62" s="18">
        <f t="shared" si="40"/>
        <v>22.1024</v>
      </c>
      <c r="I62" s="18">
        <f t="shared" si="41"/>
        <v>295.2524</v>
      </c>
      <c r="J62" s="18">
        <f t="shared" si="42"/>
        <v>0.251248877241774</v>
      </c>
      <c r="K62" s="18">
        <f t="shared" si="43"/>
        <v>10.2321666666667</v>
      </c>
      <c r="L62" s="18">
        <f t="shared" si="44"/>
        <v>2.762685</v>
      </c>
      <c r="M62" s="13" t="s">
        <v>75</v>
      </c>
      <c r="N62" s="18">
        <f>(O61-P61)*$C$22/100</f>
        <v>5.35497540835198</v>
      </c>
      <c r="O62" s="18">
        <f t="shared" si="56"/>
        <v>3.04452581096589</v>
      </c>
      <c r="P62" s="18">
        <f t="shared" si="45"/>
        <v>0.764933691738783</v>
      </c>
      <c r="Q62" s="25">
        <f t="shared" si="46"/>
        <v>0.221830770604247</v>
      </c>
      <c r="R62" s="18">
        <f t="shared" si="47"/>
        <v>0.80117865</v>
      </c>
      <c r="S62" s="26">
        <f t="shared" si="48"/>
        <v>0.276880531706938</v>
      </c>
      <c r="T62" s="3">
        <v>0.27</v>
      </c>
      <c r="U62" s="27">
        <f t="shared" si="49"/>
        <v>0.0747577435608733</v>
      </c>
      <c r="V62" s="3">
        <v>220.1</v>
      </c>
      <c r="W62" s="28">
        <v>12.1</v>
      </c>
      <c r="X62" s="28">
        <v>4.5</v>
      </c>
      <c r="Y62" s="28">
        <v>1.5</v>
      </c>
      <c r="Z62" s="28">
        <v>6.8</v>
      </c>
      <c r="AA62" s="3">
        <v>30.2</v>
      </c>
      <c r="AB62" s="2">
        <f t="shared" si="50"/>
        <v>0.289725429573878</v>
      </c>
      <c r="AC62" s="30">
        <f t="shared" si="51"/>
        <v>10.2321666666667</v>
      </c>
      <c r="AD62" s="1">
        <f t="shared" si="52"/>
        <v>0.29</v>
      </c>
      <c r="AE62" s="31">
        <f t="shared" si="53"/>
        <v>363.773146980841</v>
      </c>
      <c r="AF62" s="1">
        <f t="shared" si="54"/>
        <v>10784123.6334267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</row>
    <row r="63" s="1" customFormat="1" spans="1:78">
      <c r="A63" s="13"/>
      <c r="B63" s="13"/>
      <c r="C63" s="16">
        <v>5</v>
      </c>
      <c r="D63" s="21">
        <v>23.1401612903226</v>
      </c>
      <c r="E63" s="20">
        <f t="shared" si="55"/>
        <v>22.1024</v>
      </c>
      <c r="F63" s="16" t="s">
        <v>75</v>
      </c>
      <c r="G63" s="13">
        <v>6</v>
      </c>
      <c r="H63" s="18">
        <f t="shared" si="40"/>
        <v>23.1401612903226</v>
      </c>
      <c r="I63" s="18">
        <f t="shared" si="41"/>
        <v>296.290161290323</v>
      </c>
      <c r="J63" s="18">
        <f t="shared" si="42"/>
        <v>0.282011955132965</v>
      </c>
      <c r="K63" s="18">
        <f t="shared" si="43"/>
        <v>10.2321666666667</v>
      </c>
      <c r="L63" s="18">
        <f t="shared" si="44"/>
        <v>2.762685</v>
      </c>
      <c r="M63" s="13" t="s">
        <v>73</v>
      </c>
      <c r="N63" s="13"/>
      <c r="O63" s="18">
        <f t="shared" si="56"/>
        <v>5.04227711922711</v>
      </c>
      <c r="P63" s="18">
        <f t="shared" si="45"/>
        <v>1.42198242871545</v>
      </c>
      <c r="Q63" s="25">
        <f t="shared" si="46"/>
        <v>0.412374904327481</v>
      </c>
      <c r="R63" s="18">
        <f t="shared" si="47"/>
        <v>0.80117865</v>
      </c>
      <c r="S63" s="26">
        <f t="shared" si="48"/>
        <v>0.514710301288584</v>
      </c>
      <c r="T63" s="3">
        <v>0.27</v>
      </c>
      <c r="U63" s="27">
        <f t="shared" si="49"/>
        <v>0.138971781347918</v>
      </c>
      <c r="V63" s="3">
        <v>229.1</v>
      </c>
      <c r="W63" s="28">
        <v>15.1</v>
      </c>
      <c r="X63" s="28">
        <v>6</v>
      </c>
      <c r="Y63" s="28">
        <v>3</v>
      </c>
      <c r="Z63" s="28">
        <v>7</v>
      </c>
      <c r="AA63" s="3">
        <v>30.2</v>
      </c>
      <c r="AB63" s="2">
        <f t="shared" si="50"/>
        <v>0.3174022171159</v>
      </c>
      <c r="AC63" s="30">
        <f t="shared" si="51"/>
        <v>10.2321666666667</v>
      </c>
      <c r="AD63" s="1">
        <f t="shared" si="52"/>
        <v>0.29</v>
      </c>
      <c r="AE63" s="31">
        <f t="shared" si="53"/>
        <v>363.773146980841</v>
      </c>
      <c r="AF63" s="1">
        <f t="shared" si="54"/>
        <v>11814305.5510728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</row>
    <row r="64" s="1" customFormat="1" spans="1:78">
      <c r="A64" s="13"/>
      <c r="B64" s="13"/>
      <c r="C64" s="16">
        <v>6</v>
      </c>
      <c r="D64" s="21">
        <v>25.2529333333333</v>
      </c>
      <c r="E64" s="20">
        <f t="shared" si="55"/>
        <v>23.1401612903226</v>
      </c>
      <c r="F64" s="16" t="s">
        <v>73</v>
      </c>
      <c r="G64" s="13">
        <v>7</v>
      </c>
      <c r="H64" s="18">
        <f t="shared" si="40"/>
        <v>25.2529333333333</v>
      </c>
      <c r="I64" s="18">
        <f t="shared" si="41"/>
        <v>298.402933333333</v>
      </c>
      <c r="J64" s="18">
        <f t="shared" si="42"/>
        <v>0.355890674010608</v>
      </c>
      <c r="K64" s="18">
        <f t="shared" si="43"/>
        <v>10.2321666666667</v>
      </c>
      <c r="L64" s="18">
        <f t="shared" si="44"/>
        <v>2.762685</v>
      </c>
      <c r="M64" s="13" t="s">
        <v>73</v>
      </c>
      <c r="N64" s="13"/>
      <c r="O64" s="18">
        <f t="shared" si="56"/>
        <v>6.38297969051166</v>
      </c>
      <c r="P64" s="18">
        <f t="shared" si="45"/>
        <v>2.27164294425222</v>
      </c>
      <c r="Q64" s="25">
        <f t="shared" si="46"/>
        <v>0.658776453833143</v>
      </c>
      <c r="R64" s="18">
        <f t="shared" si="47"/>
        <v>0.80117865</v>
      </c>
      <c r="S64" s="26">
        <f t="shared" si="48"/>
        <v>0.822259122647792</v>
      </c>
      <c r="T64" s="3">
        <v>0.27</v>
      </c>
      <c r="U64" s="27">
        <f t="shared" si="49"/>
        <v>0.222009963114904</v>
      </c>
      <c r="V64" s="3">
        <v>229.1</v>
      </c>
      <c r="W64" s="28">
        <v>15.1</v>
      </c>
      <c r="X64" s="28">
        <v>6</v>
      </c>
      <c r="Y64" s="28">
        <v>3</v>
      </c>
      <c r="Z64" s="28">
        <v>7</v>
      </c>
      <c r="AA64" s="3">
        <v>30.2</v>
      </c>
      <c r="AB64" s="2">
        <f t="shared" si="50"/>
        <v>0.333536535833226</v>
      </c>
      <c r="AC64" s="30">
        <f t="shared" si="51"/>
        <v>10.2321666666667</v>
      </c>
      <c r="AD64" s="1">
        <f t="shared" si="52"/>
        <v>0.29</v>
      </c>
      <c r="AE64" s="31">
        <f t="shared" si="53"/>
        <v>363.773146980841</v>
      </c>
      <c r="AF64" s="1">
        <f t="shared" si="54"/>
        <v>12414855.1405399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</row>
    <row r="65" s="1" customFormat="1" spans="1:78">
      <c r="A65" s="13"/>
      <c r="B65" s="13"/>
      <c r="C65" s="16">
        <v>7</v>
      </c>
      <c r="D65" s="21">
        <v>26.5072580645161</v>
      </c>
      <c r="E65" s="20">
        <f t="shared" si="55"/>
        <v>25.2529333333333</v>
      </c>
      <c r="F65" s="16" t="s">
        <v>73</v>
      </c>
      <c r="G65" s="13">
        <v>8</v>
      </c>
      <c r="H65" s="18">
        <f t="shared" si="40"/>
        <v>26.5072580645161</v>
      </c>
      <c r="I65" s="18">
        <f t="shared" si="41"/>
        <v>299.657258064516</v>
      </c>
      <c r="J65" s="18">
        <f t="shared" si="42"/>
        <v>0.407975437200215</v>
      </c>
      <c r="K65" s="18">
        <f t="shared" si="43"/>
        <v>10.2321666666667</v>
      </c>
      <c r="L65" s="18">
        <f t="shared" si="44"/>
        <v>2.762685</v>
      </c>
      <c r="M65" s="13" t="s">
        <v>73</v>
      </c>
      <c r="N65" s="13"/>
      <c r="O65" s="18">
        <f t="shared" si="56"/>
        <v>6.87402174625944</v>
      </c>
      <c r="P65" s="18">
        <f t="shared" si="45"/>
        <v>2.80443202725398</v>
      </c>
      <c r="Q65" s="25">
        <f t="shared" si="46"/>
        <v>0.813285287903655</v>
      </c>
      <c r="R65" s="18">
        <f t="shared" si="47"/>
        <v>0.80117865</v>
      </c>
      <c r="S65" s="26">
        <f t="shared" si="48"/>
        <v>1.01511103410413</v>
      </c>
      <c r="T65" s="3">
        <v>0.27</v>
      </c>
      <c r="U65" s="27">
        <f t="shared" si="49"/>
        <v>0.274079979208116</v>
      </c>
      <c r="V65" s="3">
        <v>229.1</v>
      </c>
      <c r="W65" s="28">
        <v>15.1</v>
      </c>
      <c r="X65" s="28">
        <v>6</v>
      </c>
      <c r="Y65" s="28">
        <v>3</v>
      </c>
      <c r="Z65" s="28">
        <v>7</v>
      </c>
      <c r="AA65" s="3">
        <v>30.2</v>
      </c>
      <c r="AB65" s="2">
        <f t="shared" si="50"/>
        <v>0.343653739960137</v>
      </c>
      <c r="AC65" s="30">
        <f t="shared" si="51"/>
        <v>10.2321666666667</v>
      </c>
      <c r="AD65" s="1">
        <f t="shared" si="52"/>
        <v>0.29</v>
      </c>
      <c r="AE65" s="31">
        <f t="shared" si="53"/>
        <v>363.773146980841</v>
      </c>
      <c r="AF65" s="1">
        <f t="shared" si="54"/>
        <v>12791436.4447412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</row>
    <row r="66" s="1" customFormat="1" spans="1:78">
      <c r="A66" s="13"/>
      <c r="B66" s="13"/>
      <c r="C66" s="16">
        <v>8</v>
      </c>
      <c r="D66" s="21">
        <v>27.3791612903226</v>
      </c>
      <c r="E66" s="20">
        <f t="shared" si="55"/>
        <v>26.5072580645161</v>
      </c>
      <c r="F66" s="16" t="s">
        <v>73</v>
      </c>
      <c r="G66" s="13">
        <v>9</v>
      </c>
      <c r="H66" s="18">
        <f t="shared" si="40"/>
        <v>27.3791612903226</v>
      </c>
      <c r="I66" s="18">
        <f t="shared" si="41"/>
        <v>300.529161290323</v>
      </c>
      <c r="J66" s="18">
        <f t="shared" si="42"/>
        <v>0.448306333513397</v>
      </c>
      <c r="K66" s="18">
        <f t="shared" si="43"/>
        <v>10.2321666666667</v>
      </c>
      <c r="L66" s="18">
        <f t="shared" si="44"/>
        <v>2.762685</v>
      </c>
      <c r="M66" s="13" t="s">
        <v>73</v>
      </c>
      <c r="N66" s="13"/>
      <c r="O66" s="18">
        <f t="shared" si="56"/>
        <v>6.83227471900546</v>
      </c>
      <c r="P66" s="18">
        <f t="shared" si="45"/>
        <v>3.06295202883361</v>
      </c>
      <c r="Q66" s="25">
        <f t="shared" si="46"/>
        <v>0.888256088361748</v>
      </c>
      <c r="R66" s="18">
        <f t="shared" si="47"/>
        <v>0.80117865</v>
      </c>
      <c r="S66" s="26">
        <f t="shared" si="48"/>
        <v>1.10868666852486</v>
      </c>
      <c r="T66" s="3">
        <v>0.27</v>
      </c>
      <c r="U66" s="27">
        <f t="shared" si="49"/>
        <v>0.299345400501713</v>
      </c>
      <c r="V66" s="3">
        <v>229.1</v>
      </c>
      <c r="W66" s="28">
        <v>15.1</v>
      </c>
      <c r="X66" s="28">
        <v>6</v>
      </c>
      <c r="Y66" s="28">
        <v>3</v>
      </c>
      <c r="Z66" s="28">
        <v>7</v>
      </c>
      <c r="AA66" s="3">
        <v>30.2</v>
      </c>
      <c r="AB66" s="2">
        <f t="shared" si="50"/>
        <v>0.348562811317483</v>
      </c>
      <c r="AC66" s="30">
        <f t="shared" si="51"/>
        <v>10.2321666666667</v>
      </c>
      <c r="AD66" s="1">
        <f t="shared" si="52"/>
        <v>0.29</v>
      </c>
      <c r="AE66" s="31">
        <f t="shared" si="53"/>
        <v>363.773146980841</v>
      </c>
      <c r="AF66" s="1">
        <f t="shared" si="54"/>
        <v>12974161.2836371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</row>
    <row r="67" s="1" customFormat="1" spans="1:78">
      <c r="A67" s="13"/>
      <c r="B67" s="13"/>
      <c r="C67" s="16">
        <v>9</v>
      </c>
      <c r="D67" s="21">
        <v>26.8545333333333</v>
      </c>
      <c r="E67" s="20">
        <f t="shared" si="55"/>
        <v>27.3791612903226</v>
      </c>
      <c r="F67" s="16" t="s">
        <v>73</v>
      </c>
      <c r="G67" s="13">
        <v>10</v>
      </c>
      <c r="H67" s="18">
        <f t="shared" si="40"/>
        <v>26.8545333333333</v>
      </c>
      <c r="I67" s="18">
        <f t="shared" si="41"/>
        <v>300.004533333333</v>
      </c>
      <c r="J67" s="18">
        <f t="shared" si="42"/>
        <v>0.423612823306985</v>
      </c>
      <c r="K67" s="18">
        <f t="shared" si="43"/>
        <v>10.2321666666667</v>
      </c>
      <c r="L67" s="18">
        <f t="shared" si="44"/>
        <v>2.762685</v>
      </c>
      <c r="M67" s="13" t="s">
        <v>73</v>
      </c>
      <c r="N67" s="13"/>
      <c r="O67" s="18">
        <f t="shared" si="56"/>
        <v>6.53200769017185</v>
      </c>
      <c r="P67" s="18">
        <f t="shared" si="45"/>
        <v>2.76704221949663</v>
      </c>
      <c r="Q67" s="25">
        <f t="shared" si="46"/>
        <v>0.802442243654024</v>
      </c>
      <c r="R67" s="18">
        <f t="shared" si="47"/>
        <v>0.80117865</v>
      </c>
      <c r="S67" s="26">
        <f t="shared" si="48"/>
        <v>1.0015771684056</v>
      </c>
      <c r="T67" s="3">
        <v>0.27</v>
      </c>
      <c r="U67" s="27">
        <f t="shared" si="49"/>
        <v>0.270425835469513</v>
      </c>
      <c r="V67" s="3">
        <v>229.1</v>
      </c>
      <c r="W67" s="28">
        <v>15.1</v>
      </c>
      <c r="X67" s="28">
        <v>6</v>
      </c>
      <c r="Y67" s="28">
        <v>3</v>
      </c>
      <c r="Z67" s="28">
        <v>7</v>
      </c>
      <c r="AA67" s="3">
        <v>30.2</v>
      </c>
      <c r="AB67" s="2">
        <f t="shared" si="50"/>
        <v>0.342943739831726</v>
      </c>
      <c r="AC67" s="30">
        <f t="shared" si="51"/>
        <v>10.2321666666667</v>
      </c>
      <c r="AD67" s="1">
        <f t="shared" si="52"/>
        <v>0.29</v>
      </c>
      <c r="AE67" s="31">
        <f t="shared" si="53"/>
        <v>363.773146980841</v>
      </c>
      <c r="AF67" s="1">
        <f t="shared" si="54"/>
        <v>12765008.9089333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</row>
    <row r="68" s="1" customFormat="1" spans="1:78">
      <c r="A68" s="13"/>
      <c r="B68" s="13"/>
      <c r="C68" s="16">
        <v>10</v>
      </c>
      <c r="D68" s="21">
        <v>25.9414838709677</v>
      </c>
      <c r="E68" s="20">
        <f t="shared" si="55"/>
        <v>26.8545333333333</v>
      </c>
      <c r="F68" s="16" t="s">
        <v>73</v>
      </c>
      <c r="G68" s="13">
        <v>11</v>
      </c>
      <c r="H68" s="18">
        <f t="shared" si="40"/>
        <v>25.9414838709677</v>
      </c>
      <c r="I68" s="18">
        <f t="shared" si="41"/>
        <v>299.091483870968</v>
      </c>
      <c r="J68" s="18">
        <f t="shared" si="42"/>
        <v>0.383654214318197</v>
      </c>
      <c r="K68" s="18">
        <f t="shared" si="43"/>
        <v>10.2321666666667</v>
      </c>
      <c r="L68" s="18">
        <f t="shared" si="44"/>
        <v>2.762685</v>
      </c>
      <c r="M68" s="13" t="s">
        <v>75</v>
      </c>
      <c r="N68" s="18">
        <f>(O67-P67)*$C$22/100</f>
        <v>3.57671719714145</v>
      </c>
      <c r="O68" s="18">
        <f t="shared" si="56"/>
        <v>2.95093327353376</v>
      </c>
      <c r="P68" s="18">
        <f t="shared" si="45"/>
        <v>1.13213798656302</v>
      </c>
      <c r="Q68" s="25">
        <f t="shared" si="46"/>
        <v>0.328320016103276</v>
      </c>
      <c r="R68" s="18">
        <f t="shared" si="47"/>
        <v>0.80117865</v>
      </c>
      <c r="S68" s="26">
        <f t="shared" si="48"/>
        <v>0.409796262173581</v>
      </c>
      <c r="T68" s="3">
        <v>0.27</v>
      </c>
      <c r="U68" s="27">
        <f t="shared" si="49"/>
        <v>0.110644990786867</v>
      </c>
      <c r="V68" s="3">
        <v>220.1</v>
      </c>
      <c r="W68" s="28">
        <v>12.1</v>
      </c>
      <c r="X68" s="28">
        <v>4.5</v>
      </c>
      <c r="Y68" s="28">
        <v>1.5</v>
      </c>
      <c r="Z68" s="28">
        <v>6.8</v>
      </c>
      <c r="AA68" s="3">
        <v>30.2</v>
      </c>
      <c r="AB68" s="2">
        <f t="shared" si="50"/>
        <v>0.296698321709888</v>
      </c>
      <c r="AC68" s="30">
        <f t="shared" si="51"/>
        <v>10.2321666666667</v>
      </c>
      <c r="AD68" s="1">
        <f t="shared" si="52"/>
        <v>0.29</v>
      </c>
      <c r="AE68" s="31">
        <f t="shared" si="53"/>
        <v>363.773146980841</v>
      </c>
      <c r="AF68" s="1">
        <f t="shared" si="54"/>
        <v>11043667.7507239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</row>
    <row r="69" s="1" customFormat="1" spans="1:78">
      <c r="A69" s="13"/>
      <c r="B69" s="13"/>
      <c r="C69" s="16">
        <v>11</v>
      </c>
      <c r="D69" s="21">
        <v>24.5456</v>
      </c>
      <c r="E69" s="20">
        <f t="shared" si="55"/>
        <v>25.9414838709677</v>
      </c>
      <c r="F69" s="16" t="s">
        <v>75</v>
      </c>
      <c r="G69" s="13">
        <v>12</v>
      </c>
      <c r="H69" s="18">
        <f t="shared" si="40"/>
        <v>24.5456</v>
      </c>
      <c r="I69" s="18">
        <f t="shared" si="41"/>
        <v>297.6956</v>
      </c>
      <c r="J69" s="18">
        <f t="shared" si="42"/>
        <v>0.329341284467224</v>
      </c>
      <c r="K69" s="18">
        <f t="shared" si="43"/>
        <v>10.2321666666667</v>
      </c>
      <c r="L69" s="18">
        <f t="shared" si="44"/>
        <v>2.762685</v>
      </c>
      <c r="M69" s="13" t="s">
        <v>73</v>
      </c>
      <c r="N69" s="13"/>
      <c r="O69" s="18">
        <f t="shared" si="56"/>
        <v>4.58148028697074</v>
      </c>
      <c r="P69" s="18">
        <f t="shared" si="45"/>
        <v>1.50887060247221</v>
      </c>
      <c r="Q69" s="25">
        <f t="shared" si="46"/>
        <v>0.437572474716941</v>
      </c>
      <c r="R69" s="18">
        <f t="shared" si="47"/>
        <v>0.80117865</v>
      </c>
      <c r="S69" s="26">
        <f t="shared" si="48"/>
        <v>0.546160927674422</v>
      </c>
      <c r="T69" s="3">
        <v>0.27</v>
      </c>
      <c r="U69" s="27">
        <f t="shared" si="49"/>
        <v>0.147463450472094</v>
      </c>
      <c r="V69" s="3">
        <v>220.1</v>
      </c>
      <c r="W69" s="28">
        <v>12.1</v>
      </c>
      <c r="X69" s="28">
        <v>4.5</v>
      </c>
      <c r="Y69" s="28">
        <v>1.5</v>
      </c>
      <c r="Z69" s="28">
        <v>6.8</v>
      </c>
      <c r="AA69" s="3">
        <v>30.2</v>
      </c>
      <c r="AB69" s="2">
        <f t="shared" si="50"/>
        <v>0.303852148426728</v>
      </c>
      <c r="AC69" s="30">
        <f t="shared" si="51"/>
        <v>10.2321666666667</v>
      </c>
      <c r="AD69" s="1">
        <f t="shared" si="52"/>
        <v>0.29</v>
      </c>
      <c r="AE69" s="31">
        <f t="shared" si="53"/>
        <v>363.773146980841</v>
      </c>
      <c r="AF69" s="1">
        <f t="shared" si="54"/>
        <v>11309946.5923153</v>
      </c>
      <c r="AG69" s="1">
        <f>SUM(AF58:AF69)</f>
        <v>140697967.058791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</row>
    <row r="70" s="1" customFormat="1" spans="1:46">
      <c r="A70" s="13"/>
      <c r="B70" s="13"/>
      <c r="C70" s="16">
        <v>12</v>
      </c>
      <c r="D70" s="21">
        <v>22.7163225806452</v>
      </c>
      <c r="E70" s="20">
        <f t="shared" si="55"/>
        <v>24.5456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46">
      <c r="AT71" s="2"/>
    </row>
    <row r="72" s="1" customFormat="1" spans="19:46">
      <c r="S72" s="24" t="s">
        <v>43</v>
      </c>
      <c r="T72" s="24"/>
      <c r="U72" s="24"/>
      <c r="V72" s="24" t="s">
        <v>44</v>
      </c>
      <c r="W72" s="24"/>
      <c r="X72" s="24"/>
      <c r="Y72" s="24" t="s">
        <v>45</v>
      </c>
      <c r="Z72" s="24"/>
      <c r="AA72" s="24"/>
      <c r="AB72" s="24" t="s">
        <v>46</v>
      </c>
      <c r="AC72" s="24"/>
      <c r="AD72" s="24"/>
      <c r="AE72" s="24" t="s">
        <v>47</v>
      </c>
      <c r="AF72" s="24"/>
      <c r="AG72" s="24"/>
      <c r="AH72" s="24" t="s">
        <v>48</v>
      </c>
      <c r="AI72" s="24"/>
      <c r="AJ72" s="24"/>
      <c r="AK72" s="32" t="s">
        <v>78</v>
      </c>
      <c r="AL72" s="33"/>
      <c r="AM72" s="34"/>
      <c r="AN72" s="33" t="s">
        <v>79</v>
      </c>
      <c r="AO72" s="33"/>
      <c r="AP72" s="34"/>
      <c r="AQ72" s="24" t="s">
        <v>50</v>
      </c>
      <c r="AR72" s="24"/>
      <c r="AS72" s="24"/>
      <c r="AT72" s="2"/>
    </row>
    <row r="73" s="1" customFormat="1" spans="1:50">
      <c r="A73" s="15" t="s">
        <v>12</v>
      </c>
      <c r="B73" s="15"/>
      <c r="C73" s="16" t="s">
        <v>51</v>
      </c>
      <c r="D73" s="16" t="s">
        <v>52</v>
      </c>
      <c r="E73" s="16" t="s">
        <v>53</v>
      </c>
      <c r="F73" s="16" t="s">
        <v>54</v>
      </c>
      <c r="G73" s="13" t="s">
        <v>51</v>
      </c>
      <c r="H73" s="13" t="s">
        <v>53</v>
      </c>
      <c r="I73" s="13" t="s">
        <v>55</v>
      </c>
      <c r="J73" s="13" t="s">
        <v>56</v>
      </c>
      <c r="K73" s="23" t="s">
        <v>57</v>
      </c>
      <c r="L73" s="23" t="s">
        <v>58</v>
      </c>
      <c r="M73" s="13" t="s">
        <v>59</v>
      </c>
      <c r="N73" s="23" t="s">
        <v>60</v>
      </c>
      <c r="O73" s="13" t="s">
        <v>61</v>
      </c>
      <c r="P73" s="13" t="s">
        <v>62</v>
      </c>
      <c r="Q73" s="23" t="s">
        <v>63</v>
      </c>
      <c r="R73" s="23" t="s">
        <v>64</v>
      </c>
      <c r="S73" s="4" t="s">
        <v>65</v>
      </c>
      <c r="T73" s="3" t="s">
        <v>66</v>
      </c>
      <c r="U73" s="3"/>
      <c r="V73" s="4" t="s">
        <v>65</v>
      </c>
      <c r="W73" s="3" t="s">
        <v>66</v>
      </c>
      <c r="X73" s="3"/>
      <c r="Y73" s="4" t="s">
        <v>65</v>
      </c>
      <c r="Z73" s="3" t="s">
        <v>66</v>
      </c>
      <c r="AA73" s="3"/>
      <c r="AB73" s="4" t="s">
        <v>65</v>
      </c>
      <c r="AC73" s="3" t="s">
        <v>66</v>
      </c>
      <c r="AD73" s="3"/>
      <c r="AE73" s="4" t="s">
        <v>65</v>
      </c>
      <c r="AF73" s="3" t="s">
        <v>66</v>
      </c>
      <c r="AG73" s="3"/>
      <c r="AH73" s="4" t="s">
        <v>65</v>
      </c>
      <c r="AI73" s="3" t="s">
        <v>66</v>
      </c>
      <c r="AJ73" s="3"/>
      <c r="AK73" s="4" t="s">
        <v>65</v>
      </c>
      <c r="AL73" s="3" t="s">
        <v>66</v>
      </c>
      <c r="AM73" s="3"/>
      <c r="AN73" s="4" t="s">
        <v>65</v>
      </c>
      <c r="AO73" s="3" t="s">
        <v>66</v>
      </c>
      <c r="AP73" s="3"/>
      <c r="AQ73" s="35" t="s">
        <v>65</v>
      </c>
      <c r="AR73" s="35" t="s">
        <v>66</v>
      </c>
      <c r="AS73" s="35"/>
      <c r="AT73" s="2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20</v>
      </c>
      <c r="E74" s="16"/>
      <c r="F74" s="16"/>
      <c r="G74" s="13">
        <v>1</v>
      </c>
      <c r="H74" s="18">
        <f t="shared" ref="H74:H85" si="57">E75</f>
        <v>20</v>
      </c>
      <c r="I74" s="18">
        <f t="shared" ref="I74:I85" si="58">H74+273.15</f>
        <v>293.15</v>
      </c>
      <c r="J74" s="18">
        <f t="shared" ref="J74:J85" si="59">EXP(($C$16*(I74-$C$14))/($C$17*I74*$C$14))</f>
        <v>0.198330520254678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0.103373833767143</v>
      </c>
      <c r="Q74" s="25">
        <f t="shared" ref="Q74:Q85" si="63">P74*$B$76</f>
        <v>0.0268771967794573</v>
      </c>
      <c r="R74" s="18">
        <f t="shared" ref="R74:R85" si="64">L74*$B$76</f>
        <v>0.1355172</v>
      </c>
      <c r="S74" s="26">
        <f t="shared" ref="S74:S85" si="65">Q74/R74</f>
        <v>0.198330520254678</v>
      </c>
      <c r="T74" s="3">
        <v>0.01</v>
      </c>
      <c r="U74" s="27">
        <f t="shared" ref="U74:U85" si="66">S74*T74</f>
        <v>0.00198330520254678</v>
      </c>
      <c r="V74" s="26"/>
      <c r="W74" s="3"/>
      <c r="X74" s="3"/>
      <c r="Y74" s="29"/>
      <c r="Z74" s="3"/>
      <c r="AA74" s="28"/>
      <c r="AB74" s="3"/>
      <c r="AC74" s="3"/>
      <c r="AD74" s="28"/>
      <c r="AE74" s="26">
        <v>0.001</v>
      </c>
      <c r="AF74" s="3">
        <v>0.49</v>
      </c>
      <c r="AG74" s="27">
        <f t="shared" ref="AG74:AG85" si="67">AF74*AE74</f>
        <v>0.00049</v>
      </c>
      <c r="AH74" s="36"/>
      <c r="AI74" s="3"/>
      <c r="AJ74" s="27"/>
      <c r="AK74" s="37"/>
      <c r="AL74" s="28"/>
      <c r="AM74" s="28"/>
      <c r="AN74" s="37"/>
      <c r="AO74" s="28"/>
      <c r="AP74" s="27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0.00747330520254678</v>
      </c>
      <c r="AU74" s="30">
        <f t="shared" ref="AU74:AU85" si="70">$B$74/12</f>
        <v>52.122</v>
      </c>
      <c r="AV74" s="1">
        <f t="shared" ref="AV74:AV85" si="71">$B$76</f>
        <v>0.26</v>
      </c>
      <c r="AW74" s="2">
        <f>$E$8/12</f>
        <v>0</v>
      </c>
      <c r="AX74" s="1">
        <f t="shared" ref="AX74:AX85" si="72">AW74*10000*AV74*0.67*AU74*AT74</f>
        <v>0</v>
      </c>
    </row>
    <row r="75" s="1" customFormat="1" spans="1:50">
      <c r="A75" s="13" t="s">
        <v>74</v>
      </c>
      <c r="B75" s="13">
        <v>1</v>
      </c>
      <c r="C75" s="16">
        <v>1</v>
      </c>
      <c r="D75" s="19">
        <v>22.894</v>
      </c>
      <c r="E75" s="20">
        <f t="shared" ref="E75:E86" si="73">D74</f>
        <v>20</v>
      </c>
      <c r="F75" s="16" t="s">
        <v>73</v>
      </c>
      <c r="G75" s="13">
        <v>2</v>
      </c>
      <c r="H75" s="18">
        <f t="shared" si="57"/>
        <v>22.894</v>
      </c>
      <c r="I75" s="18">
        <f t="shared" si="58"/>
        <v>296.044</v>
      </c>
      <c r="J75" s="18">
        <f t="shared" si="59"/>
        <v>0.274410276820086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4">L75+O74-P74-N75</f>
        <v>0.939066166232857</v>
      </c>
      <c r="P75" s="18">
        <f t="shared" si="62"/>
        <v>0.257689406628335</v>
      </c>
      <c r="Q75" s="25">
        <f t="shared" si="63"/>
        <v>0.0669992457233671</v>
      </c>
      <c r="R75" s="18">
        <f t="shared" si="64"/>
        <v>0.1355172</v>
      </c>
      <c r="S75" s="26">
        <f t="shared" si="65"/>
        <v>0.494396620675214</v>
      </c>
      <c r="T75" s="3">
        <v>0.01</v>
      </c>
      <c r="U75" s="27">
        <f t="shared" si="66"/>
        <v>0.00494396620675214</v>
      </c>
      <c r="V75" s="26"/>
      <c r="W75" s="3"/>
      <c r="X75" s="3"/>
      <c r="Y75" s="29"/>
      <c r="Z75" s="3"/>
      <c r="AA75" s="28"/>
      <c r="AB75" s="3"/>
      <c r="AC75" s="3"/>
      <c r="AD75" s="28"/>
      <c r="AE75" s="26">
        <v>0.001</v>
      </c>
      <c r="AF75" s="3">
        <v>0.49</v>
      </c>
      <c r="AG75" s="27">
        <f t="shared" si="67"/>
        <v>0.00049</v>
      </c>
      <c r="AH75" s="36"/>
      <c r="AI75" s="3"/>
      <c r="AJ75" s="27"/>
      <c r="AK75" s="37"/>
      <c r="AL75" s="28"/>
      <c r="AM75" s="28"/>
      <c r="AN75" s="37"/>
      <c r="AO75" s="28"/>
      <c r="AP75" s="27"/>
      <c r="AQ75" s="3">
        <v>0.01</v>
      </c>
      <c r="AR75" s="3">
        <v>0.5</v>
      </c>
      <c r="AS75" s="3">
        <f t="shared" si="68"/>
        <v>0.005</v>
      </c>
      <c r="AT75" s="2">
        <f t="shared" si="69"/>
        <v>0.0104339662067521</v>
      </c>
      <c r="AU75" s="30">
        <f t="shared" si="70"/>
        <v>52.122</v>
      </c>
      <c r="AV75" s="1">
        <f t="shared" si="71"/>
        <v>0.26</v>
      </c>
      <c r="AW75" s="2">
        <f t="shared" ref="AW75:AW85" si="75">$E$8/12</f>
        <v>0</v>
      </c>
      <c r="AX75" s="1">
        <f t="shared" si="72"/>
        <v>0</v>
      </c>
    </row>
    <row r="76" s="1" customFormat="1" spans="1:50">
      <c r="A76" s="13" t="s">
        <v>36</v>
      </c>
      <c r="B76" s="13">
        <f>H8</f>
        <v>0.26</v>
      </c>
      <c r="C76" s="16">
        <v>2</v>
      </c>
      <c r="D76" s="21">
        <v>22.7477142857143</v>
      </c>
      <c r="E76" s="20">
        <f t="shared" si="73"/>
        <v>22.894</v>
      </c>
      <c r="F76" s="16" t="s">
        <v>73</v>
      </c>
      <c r="G76" s="13">
        <v>3</v>
      </c>
      <c r="H76" s="18">
        <f t="shared" si="57"/>
        <v>22.7477142857143</v>
      </c>
      <c r="I76" s="18">
        <f t="shared" si="58"/>
        <v>295.897714285714</v>
      </c>
      <c r="J76" s="18">
        <f t="shared" si="59"/>
        <v>0.269984452660221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4"/>
        <v>1.20259675960452</v>
      </c>
      <c r="P76" s="18">
        <f t="shared" si="62"/>
        <v>0.324682427912782</v>
      </c>
      <c r="Q76" s="25">
        <f t="shared" si="63"/>
        <v>0.0844174312573234</v>
      </c>
      <c r="R76" s="18">
        <f t="shared" si="64"/>
        <v>0.1355172</v>
      </c>
      <c r="S76" s="26">
        <f t="shared" si="65"/>
        <v>0.622927799993826</v>
      </c>
      <c r="T76" s="3">
        <v>0.01</v>
      </c>
      <c r="U76" s="27">
        <f t="shared" si="66"/>
        <v>0.00622927799993826</v>
      </c>
      <c r="V76" s="26"/>
      <c r="W76" s="3"/>
      <c r="X76" s="3"/>
      <c r="Y76" s="29"/>
      <c r="Z76" s="3"/>
      <c r="AA76" s="28"/>
      <c r="AB76" s="3"/>
      <c r="AC76" s="3"/>
      <c r="AD76" s="28"/>
      <c r="AE76" s="26">
        <v>0.001</v>
      </c>
      <c r="AF76" s="3">
        <v>0.49</v>
      </c>
      <c r="AG76" s="27">
        <f t="shared" si="67"/>
        <v>0.00049</v>
      </c>
      <c r="AH76" s="36"/>
      <c r="AI76" s="3"/>
      <c r="AJ76" s="27"/>
      <c r="AK76" s="37"/>
      <c r="AL76" s="28"/>
      <c r="AM76" s="28"/>
      <c r="AN76" s="37"/>
      <c r="AO76" s="28"/>
      <c r="AP76" s="27"/>
      <c r="AQ76" s="3">
        <v>0.01</v>
      </c>
      <c r="AR76" s="3">
        <v>0.5</v>
      </c>
      <c r="AS76" s="3">
        <f t="shared" si="68"/>
        <v>0.005</v>
      </c>
      <c r="AT76" s="2">
        <f t="shared" si="69"/>
        <v>0.0117192779999383</v>
      </c>
      <c r="AU76" s="30">
        <f t="shared" si="70"/>
        <v>52.122</v>
      </c>
      <c r="AV76" s="1">
        <f t="shared" si="71"/>
        <v>0.26</v>
      </c>
      <c r="AW76" s="2">
        <f t="shared" si="75"/>
        <v>0</v>
      </c>
      <c r="AX76" s="1">
        <f t="shared" si="72"/>
        <v>0</v>
      </c>
    </row>
    <row r="77" s="1" customFormat="1" spans="1:50">
      <c r="A77" s="13"/>
      <c r="B77" s="13"/>
      <c r="C77" s="16">
        <v>3</v>
      </c>
      <c r="D77" s="21">
        <v>21.6895806451613</v>
      </c>
      <c r="E77" s="20">
        <f t="shared" si="73"/>
        <v>22.7477142857143</v>
      </c>
      <c r="F77" s="16" t="s">
        <v>73</v>
      </c>
      <c r="G77" s="13">
        <v>4</v>
      </c>
      <c r="H77" s="18">
        <f t="shared" si="57"/>
        <v>21.6895806451613</v>
      </c>
      <c r="I77" s="18">
        <f t="shared" si="58"/>
        <v>294.839580645161</v>
      </c>
      <c r="J77" s="18">
        <f t="shared" si="59"/>
        <v>0.239911495565399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4"/>
        <v>1.39913433169174</v>
      </c>
      <c r="P77" s="18">
        <f t="shared" si="62"/>
        <v>0.33566841001306</v>
      </c>
      <c r="Q77" s="25">
        <f t="shared" si="63"/>
        <v>0.0872737866033957</v>
      </c>
      <c r="R77" s="18">
        <f t="shared" si="64"/>
        <v>0.1355172</v>
      </c>
      <c r="S77" s="26">
        <f t="shared" si="65"/>
        <v>0.64400523773658</v>
      </c>
      <c r="T77" s="3">
        <v>0.01</v>
      </c>
      <c r="U77" s="27">
        <f t="shared" si="66"/>
        <v>0.0064400523773658</v>
      </c>
      <c r="V77" s="26"/>
      <c r="W77" s="3"/>
      <c r="X77" s="3"/>
      <c r="Y77" s="29"/>
      <c r="Z77" s="3"/>
      <c r="AA77" s="28"/>
      <c r="AB77" s="3"/>
      <c r="AC77" s="3"/>
      <c r="AD77" s="28"/>
      <c r="AE77" s="26">
        <v>0.001</v>
      </c>
      <c r="AF77" s="3">
        <v>0.49</v>
      </c>
      <c r="AG77" s="27">
        <f t="shared" si="67"/>
        <v>0.00049</v>
      </c>
      <c r="AH77" s="36"/>
      <c r="AI77" s="3"/>
      <c r="AJ77" s="27"/>
      <c r="AK77" s="37"/>
      <c r="AL77" s="28"/>
      <c r="AM77" s="28"/>
      <c r="AN77" s="37"/>
      <c r="AO77" s="28"/>
      <c r="AP77" s="27"/>
      <c r="AQ77" s="3">
        <v>0.01</v>
      </c>
      <c r="AR77" s="3">
        <v>0.5</v>
      </c>
      <c r="AS77" s="3">
        <f t="shared" si="68"/>
        <v>0.005</v>
      </c>
      <c r="AT77" s="2">
        <f t="shared" si="69"/>
        <v>0.0119300523773658</v>
      </c>
      <c r="AU77" s="30">
        <f t="shared" si="70"/>
        <v>52.122</v>
      </c>
      <c r="AV77" s="1">
        <f t="shared" si="71"/>
        <v>0.26</v>
      </c>
      <c r="AW77" s="2">
        <f t="shared" si="75"/>
        <v>0</v>
      </c>
      <c r="AX77" s="1">
        <f t="shared" si="72"/>
        <v>0</v>
      </c>
    </row>
    <row r="78" s="1" customFormat="1" spans="1:50">
      <c r="A78" s="13"/>
      <c r="B78" s="13"/>
      <c r="C78" s="16">
        <v>4</v>
      </c>
      <c r="D78" s="21">
        <v>22.1024</v>
      </c>
      <c r="E78" s="20">
        <f t="shared" si="73"/>
        <v>21.6895806451613</v>
      </c>
      <c r="F78" s="16" t="s">
        <v>73</v>
      </c>
      <c r="G78" s="13">
        <v>5</v>
      </c>
      <c r="H78" s="18">
        <f t="shared" si="57"/>
        <v>22.1024</v>
      </c>
      <c r="I78" s="18">
        <f t="shared" si="58"/>
        <v>295.2524</v>
      </c>
      <c r="J78" s="18">
        <f t="shared" si="59"/>
        <v>0.251248877241774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1.01029262559475</v>
      </c>
      <c r="O78" s="18">
        <f t="shared" si="74"/>
        <v>0.574393296083934</v>
      </c>
      <c r="P78" s="18">
        <f t="shared" si="62"/>
        <v>0.14431567073629</v>
      </c>
      <c r="Q78" s="25">
        <f t="shared" si="63"/>
        <v>0.0375220743914355</v>
      </c>
      <c r="R78" s="18">
        <f t="shared" si="64"/>
        <v>0.1355172</v>
      </c>
      <c r="S78" s="26">
        <f t="shared" si="65"/>
        <v>0.276880531706938</v>
      </c>
      <c r="T78" s="3">
        <v>0.01</v>
      </c>
      <c r="U78" s="27">
        <f t="shared" si="66"/>
        <v>0.00276880531706938</v>
      </c>
      <c r="V78" s="26"/>
      <c r="W78" s="3"/>
      <c r="X78" s="3"/>
      <c r="Y78" s="29"/>
      <c r="Z78" s="3"/>
      <c r="AA78" s="28"/>
      <c r="AB78" s="3"/>
      <c r="AC78" s="3"/>
      <c r="AD78" s="28"/>
      <c r="AE78" s="26">
        <v>0.005</v>
      </c>
      <c r="AF78" s="3">
        <v>0.49</v>
      </c>
      <c r="AG78" s="27">
        <f t="shared" si="67"/>
        <v>0.00245</v>
      </c>
      <c r="AH78" s="36"/>
      <c r="AI78" s="3"/>
      <c r="AJ78" s="27"/>
      <c r="AK78" s="37"/>
      <c r="AL78" s="28"/>
      <c r="AM78" s="28"/>
      <c r="AN78" s="37"/>
      <c r="AO78" s="28"/>
      <c r="AP78" s="27"/>
      <c r="AQ78" s="3">
        <v>0.015</v>
      </c>
      <c r="AR78" s="3">
        <v>0.5</v>
      </c>
      <c r="AS78" s="3">
        <f t="shared" si="68"/>
        <v>0.0075</v>
      </c>
      <c r="AT78" s="2">
        <f t="shared" si="69"/>
        <v>0.0127188053170694</v>
      </c>
      <c r="AU78" s="30">
        <f t="shared" si="70"/>
        <v>52.122</v>
      </c>
      <c r="AV78" s="1">
        <f t="shared" si="71"/>
        <v>0.26</v>
      </c>
      <c r="AW78" s="2">
        <f t="shared" si="75"/>
        <v>0</v>
      </c>
      <c r="AX78" s="1">
        <f t="shared" si="72"/>
        <v>0</v>
      </c>
    </row>
    <row r="79" s="1" customFormat="1" spans="1:50">
      <c r="A79" s="13"/>
      <c r="B79" s="13"/>
      <c r="C79" s="16">
        <v>5</v>
      </c>
      <c r="D79" s="21">
        <v>23.1401612903226</v>
      </c>
      <c r="E79" s="20">
        <f t="shared" si="73"/>
        <v>22.1024</v>
      </c>
      <c r="F79" s="16" t="s">
        <v>75</v>
      </c>
      <c r="G79" s="13">
        <v>6</v>
      </c>
      <c r="H79" s="18">
        <f t="shared" si="57"/>
        <v>23.1401612903226</v>
      </c>
      <c r="I79" s="18">
        <f t="shared" si="58"/>
        <v>296.290161290323</v>
      </c>
      <c r="J79" s="18">
        <f t="shared" si="59"/>
        <v>0.282011955132965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4"/>
        <v>0.951297625347644</v>
      </c>
      <c r="P79" s="18">
        <f t="shared" si="62"/>
        <v>0.268277303237636</v>
      </c>
      <c r="Q79" s="25">
        <f t="shared" si="63"/>
        <v>0.0697520988417853</v>
      </c>
      <c r="R79" s="18">
        <f t="shared" si="64"/>
        <v>0.1355172</v>
      </c>
      <c r="S79" s="26">
        <f t="shared" si="65"/>
        <v>0.514710301288584</v>
      </c>
      <c r="T79" s="3">
        <v>0.01</v>
      </c>
      <c r="U79" s="27">
        <f t="shared" si="66"/>
        <v>0.00514710301288584</v>
      </c>
      <c r="V79" s="26"/>
      <c r="W79" s="3"/>
      <c r="X79" s="3"/>
      <c r="Y79" s="29"/>
      <c r="Z79" s="3"/>
      <c r="AA79" s="28"/>
      <c r="AB79" s="3"/>
      <c r="AC79" s="3"/>
      <c r="AD79" s="28"/>
      <c r="AE79" s="26">
        <v>0.005</v>
      </c>
      <c r="AF79" s="3">
        <v>0.49</v>
      </c>
      <c r="AG79" s="27">
        <f t="shared" si="67"/>
        <v>0.00245</v>
      </c>
      <c r="AH79" s="36"/>
      <c r="AI79" s="3"/>
      <c r="AJ79" s="27"/>
      <c r="AK79" s="37"/>
      <c r="AL79" s="28"/>
      <c r="AM79" s="28"/>
      <c r="AN79" s="37"/>
      <c r="AO79" s="28"/>
      <c r="AP79" s="27"/>
      <c r="AQ79" s="3">
        <v>0.015</v>
      </c>
      <c r="AR79" s="3">
        <v>0.5</v>
      </c>
      <c r="AS79" s="3">
        <f t="shared" si="68"/>
        <v>0.0075</v>
      </c>
      <c r="AT79" s="2">
        <f t="shared" si="69"/>
        <v>0.0150971030128858</v>
      </c>
      <c r="AU79" s="30">
        <f t="shared" si="70"/>
        <v>52.122</v>
      </c>
      <c r="AV79" s="1">
        <f t="shared" si="71"/>
        <v>0.26</v>
      </c>
      <c r="AW79" s="2">
        <f t="shared" si="75"/>
        <v>0</v>
      </c>
      <c r="AX79" s="1">
        <f t="shared" si="72"/>
        <v>0</v>
      </c>
    </row>
    <row r="80" s="1" customFormat="1" spans="1:50">
      <c r="A80" s="13"/>
      <c r="B80" s="13"/>
      <c r="C80" s="16">
        <v>6</v>
      </c>
      <c r="D80" s="21">
        <v>25.2529333333333</v>
      </c>
      <c r="E80" s="20">
        <f t="shared" si="73"/>
        <v>23.1401612903226</v>
      </c>
      <c r="F80" s="16" t="s">
        <v>73</v>
      </c>
      <c r="G80" s="13">
        <v>7</v>
      </c>
      <c r="H80" s="18">
        <f t="shared" si="57"/>
        <v>25.2529333333333</v>
      </c>
      <c r="I80" s="18">
        <f t="shared" si="58"/>
        <v>298.402933333333</v>
      </c>
      <c r="J80" s="18">
        <f t="shared" si="59"/>
        <v>0.355890674010608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4"/>
        <v>1.20424032211001</v>
      </c>
      <c r="P80" s="18">
        <f t="shared" si="62"/>
        <v>0.428577899906482</v>
      </c>
      <c r="Q80" s="25">
        <f t="shared" si="63"/>
        <v>0.111430253975685</v>
      </c>
      <c r="R80" s="18">
        <f t="shared" si="64"/>
        <v>0.1355172</v>
      </c>
      <c r="S80" s="26">
        <f t="shared" si="65"/>
        <v>0.822259122647792</v>
      </c>
      <c r="T80" s="3">
        <v>0.01</v>
      </c>
      <c r="U80" s="27">
        <f t="shared" si="66"/>
        <v>0.00822259122647792</v>
      </c>
      <c r="V80" s="26"/>
      <c r="W80" s="3"/>
      <c r="X80" s="3"/>
      <c r="Y80" s="29"/>
      <c r="Z80" s="3"/>
      <c r="AA80" s="28"/>
      <c r="AB80" s="3"/>
      <c r="AC80" s="3"/>
      <c r="AD80" s="28"/>
      <c r="AE80" s="26">
        <v>0.005</v>
      </c>
      <c r="AF80" s="3">
        <v>0.49</v>
      </c>
      <c r="AG80" s="27">
        <f t="shared" si="67"/>
        <v>0.00245</v>
      </c>
      <c r="AH80" s="36"/>
      <c r="AI80" s="3"/>
      <c r="AJ80" s="27"/>
      <c r="AK80" s="37"/>
      <c r="AL80" s="28"/>
      <c r="AM80" s="28"/>
      <c r="AN80" s="37"/>
      <c r="AO80" s="28"/>
      <c r="AP80" s="27"/>
      <c r="AQ80" s="3">
        <v>0.015</v>
      </c>
      <c r="AR80" s="3">
        <v>0.5</v>
      </c>
      <c r="AS80" s="3">
        <f t="shared" si="68"/>
        <v>0.0075</v>
      </c>
      <c r="AT80" s="2">
        <f t="shared" si="69"/>
        <v>0.0181725912264779</v>
      </c>
      <c r="AU80" s="30">
        <f t="shared" si="70"/>
        <v>52.122</v>
      </c>
      <c r="AV80" s="1">
        <f t="shared" si="71"/>
        <v>0.26</v>
      </c>
      <c r="AW80" s="2">
        <f t="shared" si="75"/>
        <v>0</v>
      </c>
      <c r="AX80" s="1">
        <f t="shared" si="72"/>
        <v>0</v>
      </c>
    </row>
    <row r="81" s="1" customFormat="1" spans="1:50">
      <c r="A81" s="13"/>
      <c r="B81" s="13"/>
      <c r="C81" s="16">
        <v>7</v>
      </c>
      <c r="D81" s="21">
        <v>26.5072580645161</v>
      </c>
      <c r="E81" s="20">
        <f t="shared" si="73"/>
        <v>25.2529333333333</v>
      </c>
      <c r="F81" s="16" t="s">
        <v>73</v>
      </c>
      <c r="G81" s="13">
        <v>8</v>
      </c>
      <c r="H81" s="18">
        <f t="shared" si="57"/>
        <v>26.5072580645161</v>
      </c>
      <c r="I81" s="18">
        <f t="shared" si="58"/>
        <v>299.657258064516</v>
      </c>
      <c r="J81" s="18">
        <f t="shared" si="59"/>
        <v>0.407975437200215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4"/>
        <v>1.29688242220353</v>
      </c>
      <c r="P81" s="18">
        <f t="shared" si="62"/>
        <v>0.529096173195757</v>
      </c>
      <c r="Q81" s="25">
        <f t="shared" si="63"/>
        <v>0.137565005030897</v>
      </c>
      <c r="R81" s="18">
        <f t="shared" si="64"/>
        <v>0.1355172</v>
      </c>
      <c r="S81" s="26">
        <f t="shared" si="65"/>
        <v>1.01511103410413</v>
      </c>
      <c r="T81" s="3">
        <v>0.01</v>
      </c>
      <c r="U81" s="27">
        <f t="shared" si="66"/>
        <v>0.0101511103410413</v>
      </c>
      <c r="V81" s="26"/>
      <c r="W81" s="3"/>
      <c r="X81" s="3"/>
      <c r="Y81" s="29"/>
      <c r="Z81" s="3"/>
      <c r="AA81" s="28"/>
      <c r="AB81" s="3"/>
      <c r="AC81" s="3"/>
      <c r="AD81" s="28"/>
      <c r="AE81" s="26">
        <v>0.005</v>
      </c>
      <c r="AF81" s="3">
        <v>0.49</v>
      </c>
      <c r="AG81" s="27">
        <f t="shared" si="67"/>
        <v>0.00245</v>
      </c>
      <c r="AH81" s="36"/>
      <c r="AI81" s="3"/>
      <c r="AJ81" s="27"/>
      <c r="AK81" s="37"/>
      <c r="AL81" s="28"/>
      <c r="AM81" s="28"/>
      <c r="AN81" s="37"/>
      <c r="AO81" s="28"/>
      <c r="AP81" s="27"/>
      <c r="AQ81" s="3">
        <v>0.015</v>
      </c>
      <c r="AR81" s="3">
        <v>0.5</v>
      </c>
      <c r="AS81" s="3">
        <f t="shared" si="68"/>
        <v>0.0075</v>
      </c>
      <c r="AT81" s="2">
        <f t="shared" si="69"/>
        <v>0.0201011103410413</v>
      </c>
      <c r="AU81" s="30">
        <f t="shared" si="70"/>
        <v>52.122</v>
      </c>
      <c r="AV81" s="1">
        <f t="shared" si="71"/>
        <v>0.26</v>
      </c>
      <c r="AW81" s="2">
        <f t="shared" si="75"/>
        <v>0</v>
      </c>
      <c r="AX81" s="1">
        <f t="shared" si="72"/>
        <v>0</v>
      </c>
    </row>
    <row r="82" s="1" customFormat="1" spans="1:50">
      <c r="A82" s="13"/>
      <c r="B82" s="13"/>
      <c r="C82" s="16">
        <v>8</v>
      </c>
      <c r="D82" s="21">
        <v>27.3791612903226</v>
      </c>
      <c r="E82" s="20">
        <f t="shared" si="73"/>
        <v>26.5072580645161</v>
      </c>
      <c r="F82" s="16" t="s">
        <v>73</v>
      </c>
      <c r="G82" s="13">
        <v>9</v>
      </c>
      <c r="H82" s="18">
        <f t="shared" si="57"/>
        <v>27.3791612903226</v>
      </c>
      <c r="I82" s="18">
        <f t="shared" si="58"/>
        <v>300.529161290323</v>
      </c>
      <c r="J82" s="18">
        <f t="shared" si="59"/>
        <v>0.448306333513397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4"/>
        <v>1.28900624900777</v>
      </c>
      <c r="P82" s="18">
        <f t="shared" si="62"/>
        <v>0.577869665368529</v>
      </c>
      <c r="Q82" s="25">
        <f t="shared" si="63"/>
        <v>0.150246112995818</v>
      </c>
      <c r="R82" s="18">
        <f t="shared" si="64"/>
        <v>0.1355172</v>
      </c>
      <c r="S82" s="26">
        <f t="shared" si="65"/>
        <v>1.10868666852486</v>
      </c>
      <c r="T82" s="3">
        <v>0.01</v>
      </c>
      <c r="U82" s="27">
        <f t="shared" si="66"/>
        <v>0.0110868666852486</v>
      </c>
      <c r="V82" s="26"/>
      <c r="W82" s="3"/>
      <c r="X82" s="3"/>
      <c r="Y82" s="29"/>
      <c r="Z82" s="3"/>
      <c r="AA82" s="28"/>
      <c r="AB82" s="3"/>
      <c r="AC82" s="3"/>
      <c r="AD82" s="28"/>
      <c r="AE82" s="26">
        <v>0.005</v>
      </c>
      <c r="AF82" s="3">
        <v>0.49</v>
      </c>
      <c r="AG82" s="27">
        <f t="shared" si="67"/>
        <v>0.00245</v>
      </c>
      <c r="AH82" s="36"/>
      <c r="AI82" s="3"/>
      <c r="AJ82" s="27"/>
      <c r="AK82" s="37"/>
      <c r="AL82" s="28"/>
      <c r="AM82" s="28"/>
      <c r="AN82" s="37"/>
      <c r="AO82" s="28"/>
      <c r="AP82" s="27"/>
      <c r="AQ82" s="3">
        <v>0.015</v>
      </c>
      <c r="AR82" s="3">
        <v>0.5</v>
      </c>
      <c r="AS82" s="3">
        <f t="shared" si="68"/>
        <v>0.0075</v>
      </c>
      <c r="AT82" s="2">
        <f t="shared" si="69"/>
        <v>0.0210368666852486</v>
      </c>
      <c r="AU82" s="30">
        <f t="shared" si="70"/>
        <v>52.122</v>
      </c>
      <c r="AV82" s="1">
        <f t="shared" si="71"/>
        <v>0.26</v>
      </c>
      <c r="AW82" s="2">
        <f t="shared" si="75"/>
        <v>0</v>
      </c>
      <c r="AX82" s="1">
        <f t="shared" si="72"/>
        <v>0</v>
      </c>
    </row>
    <row r="83" s="1" customFormat="1" spans="1:50">
      <c r="A83" s="13"/>
      <c r="B83" s="13"/>
      <c r="C83" s="16">
        <v>9</v>
      </c>
      <c r="D83" s="21">
        <v>26.8545333333333</v>
      </c>
      <c r="E83" s="20">
        <f t="shared" si="73"/>
        <v>27.3791612903226</v>
      </c>
      <c r="F83" s="16" t="s">
        <v>73</v>
      </c>
      <c r="G83" s="13">
        <v>10</v>
      </c>
      <c r="H83" s="18">
        <f t="shared" si="57"/>
        <v>26.8545333333333</v>
      </c>
      <c r="I83" s="18">
        <f t="shared" si="58"/>
        <v>300.004533333333</v>
      </c>
      <c r="J83" s="18">
        <f t="shared" si="59"/>
        <v>0.423612823306985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4"/>
        <v>1.23235658363924</v>
      </c>
      <c r="P83" s="18">
        <f t="shared" si="62"/>
        <v>0.522042051716369</v>
      </c>
      <c r="Q83" s="25">
        <f t="shared" si="63"/>
        <v>0.135730933446256</v>
      </c>
      <c r="R83" s="18">
        <f t="shared" si="64"/>
        <v>0.1355172</v>
      </c>
      <c r="S83" s="26">
        <f t="shared" si="65"/>
        <v>1.0015771684056</v>
      </c>
      <c r="T83" s="3">
        <v>0.01</v>
      </c>
      <c r="U83" s="27">
        <f t="shared" si="66"/>
        <v>0.010015771684056</v>
      </c>
      <c r="V83" s="26"/>
      <c r="W83" s="3"/>
      <c r="X83" s="3"/>
      <c r="Y83" s="29"/>
      <c r="Z83" s="3"/>
      <c r="AA83" s="28"/>
      <c r="AB83" s="3"/>
      <c r="AC83" s="3"/>
      <c r="AD83" s="28"/>
      <c r="AE83" s="26">
        <v>0.005</v>
      </c>
      <c r="AF83" s="3">
        <v>0.49</v>
      </c>
      <c r="AG83" s="27">
        <f t="shared" si="67"/>
        <v>0.00245</v>
      </c>
      <c r="AH83" s="36"/>
      <c r="AI83" s="3"/>
      <c r="AJ83" s="27"/>
      <c r="AK83" s="37"/>
      <c r="AL83" s="28"/>
      <c r="AM83" s="28"/>
      <c r="AN83" s="37"/>
      <c r="AO83" s="28"/>
      <c r="AP83" s="27"/>
      <c r="AQ83" s="3">
        <v>0.015</v>
      </c>
      <c r="AR83" s="3">
        <v>0.5</v>
      </c>
      <c r="AS83" s="3">
        <f t="shared" si="68"/>
        <v>0.0075</v>
      </c>
      <c r="AT83" s="2">
        <f t="shared" si="69"/>
        <v>0.019965771684056</v>
      </c>
      <c r="AU83" s="30">
        <f t="shared" si="70"/>
        <v>52.122</v>
      </c>
      <c r="AV83" s="1">
        <f t="shared" si="71"/>
        <v>0.26</v>
      </c>
      <c r="AW83" s="2">
        <f t="shared" si="75"/>
        <v>0</v>
      </c>
      <c r="AX83" s="1">
        <f t="shared" si="72"/>
        <v>0</v>
      </c>
    </row>
    <row r="84" s="1" customFormat="1" spans="1:50">
      <c r="A84" s="13"/>
      <c r="B84" s="13"/>
      <c r="C84" s="16">
        <v>10</v>
      </c>
      <c r="D84" s="21">
        <v>25.9414838709677</v>
      </c>
      <c r="E84" s="20">
        <f t="shared" si="73"/>
        <v>26.8545333333333</v>
      </c>
      <c r="F84" s="16" t="s">
        <v>73</v>
      </c>
      <c r="G84" s="13">
        <v>11</v>
      </c>
      <c r="H84" s="18">
        <f t="shared" si="57"/>
        <v>25.9414838709677</v>
      </c>
      <c r="I84" s="18">
        <f t="shared" si="58"/>
        <v>299.091483870968</v>
      </c>
      <c r="J84" s="18">
        <f t="shared" si="59"/>
        <v>0.383654214318197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0.674798805326727</v>
      </c>
      <c r="O84" s="18">
        <f t="shared" si="74"/>
        <v>0.556735726596144</v>
      </c>
      <c r="P84" s="18">
        <f t="shared" si="62"/>
        <v>0.213594007770114</v>
      </c>
      <c r="Q84" s="25">
        <f t="shared" si="63"/>
        <v>0.0555344420202296</v>
      </c>
      <c r="R84" s="18">
        <f t="shared" si="64"/>
        <v>0.1355172</v>
      </c>
      <c r="S84" s="26">
        <f t="shared" si="65"/>
        <v>0.409796262173581</v>
      </c>
      <c r="T84" s="3">
        <v>0.01</v>
      </c>
      <c r="U84" s="27">
        <f t="shared" si="66"/>
        <v>0.00409796262173581</v>
      </c>
      <c r="V84" s="26"/>
      <c r="W84" s="3"/>
      <c r="X84" s="3"/>
      <c r="Y84" s="29"/>
      <c r="Z84" s="3"/>
      <c r="AA84" s="28"/>
      <c r="AB84" s="3"/>
      <c r="AC84" s="3"/>
      <c r="AD84" s="28"/>
      <c r="AE84" s="26">
        <v>0.005</v>
      </c>
      <c r="AF84" s="3">
        <v>0.49</v>
      </c>
      <c r="AG84" s="27">
        <f t="shared" si="67"/>
        <v>0.00245</v>
      </c>
      <c r="AH84" s="36"/>
      <c r="AI84" s="3"/>
      <c r="AJ84" s="27"/>
      <c r="AK84" s="37"/>
      <c r="AL84" s="28"/>
      <c r="AM84" s="28"/>
      <c r="AN84" s="37"/>
      <c r="AO84" s="28"/>
      <c r="AP84" s="27"/>
      <c r="AQ84" s="3">
        <v>0.015</v>
      </c>
      <c r="AR84" s="3">
        <v>0.5</v>
      </c>
      <c r="AS84" s="3">
        <f t="shared" si="68"/>
        <v>0.0075</v>
      </c>
      <c r="AT84" s="2">
        <f t="shared" si="69"/>
        <v>0.0140479626217358</v>
      </c>
      <c r="AU84" s="30">
        <f t="shared" si="70"/>
        <v>52.122</v>
      </c>
      <c r="AV84" s="1">
        <f t="shared" si="71"/>
        <v>0.26</v>
      </c>
      <c r="AW84" s="2">
        <f t="shared" si="75"/>
        <v>0</v>
      </c>
      <c r="AX84" s="1">
        <f t="shared" si="72"/>
        <v>0</v>
      </c>
    </row>
    <row r="85" s="1" customFormat="1" spans="1:51">
      <c r="A85" s="13"/>
      <c r="B85" s="13"/>
      <c r="C85" s="16">
        <v>11</v>
      </c>
      <c r="D85" s="21">
        <v>24.5456</v>
      </c>
      <c r="E85" s="20">
        <f t="shared" si="73"/>
        <v>25.9414838709677</v>
      </c>
      <c r="F85" s="16" t="s">
        <v>75</v>
      </c>
      <c r="G85" s="13">
        <v>12</v>
      </c>
      <c r="H85" s="18">
        <f t="shared" si="57"/>
        <v>24.5456</v>
      </c>
      <c r="I85" s="18">
        <f t="shared" si="58"/>
        <v>297.6956</v>
      </c>
      <c r="J85" s="18">
        <f t="shared" si="59"/>
        <v>0.329341284467224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4"/>
        <v>0.86436171882603</v>
      </c>
      <c r="P85" s="18">
        <f t="shared" si="62"/>
        <v>0.284669998722462</v>
      </c>
      <c r="Q85" s="25">
        <f t="shared" si="63"/>
        <v>0.0740141996678401</v>
      </c>
      <c r="R85" s="18">
        <f t="shared" si="64"/>
        <v>0.1355172</v>
      </c>
      <c r="S85" s="26">
        <f t="shared" si="65"/>
        <v>0.546160927674422</v>
      </c>
      <c r="T85" s="3">
        <v>0.01</v>
      </c>
      <c r="U85" s="27">
        <f t="shared" si="66"/>
        <v>0.00546160927674422</v>
      </c>
      <c r="V85" s="26"/>
      <c r="W85" s="3"/>
      <c r="X85" s="3"/>
      <c r="Y85" s="29"/>
      <c r="Z85" s="3"/>
      <c r="AA85" s="28"/>
      <c r="AB85" s="3"/>
      <c r="AC85" s="3"/>
      <c r="AD85" s="28"/>
      <c r="AE85" s="26">
        <v>0.005</v>
      </c>
      <c r="AF85" s="3">
        <v>0.49</v>
      </c>
      <c r="AG85" s="27">
        <f t="shared" si="67"/>
        <v>0.00245</v>
      </c>
      <c r="AH85" s="36"/>
      <c r="AI85" s="3"/>
      <c r="AJ85" s="27"/>
      <c r="AK85" s="37"/>
      <c r="AL85" s="28"/>
      <c r="AM85" s="28"/>
      <c r="AN85" s="37"/>
      <c r="AO85" s="28"/>
      <c r="AP85" s="27"/>
      <c r="AQ85" s="3">
        <v>0.015</v>
      </c>
      <c r="AR85" s="3">
        <v>0.5</v>
      </c>
      <c r="AS85" s="3">
        <f t="shared" si="68"/>
        <v>0.0075</v>
      </c>
      <c r="AT85" s="2">
        <f t="shared" si="69"/>
        <v>0.0154116092767442</v>
      </c>
      <c r="AU85" s="30">
        <f t="shared" si="70"/>
        <v>52.122</v>
      </c>
      <c r="AV85" s="1">
        <f t="shared" si="71"/>
        <v>0.26</v>
      </c>
      <c r="AW85" s="2">
        <f t="shared" si="75"/>
        <v>0</v>
      </c>
      <c r="AX85" s="1">
        <f t="shared" si="72"/>
        <v>0</v>
      </c>
      <c r="AY85" s="1">
        <f>SUM(AX74:AX85)</f>
        <v>0</v>
      </c>
    </row>
    <row r="86" s="1" customFormat="1" spans="1:46">
      <c r="A86" s="13"/>
      <c r="B86" s="13"/>
      <c r="C86" s="16">
        <v>12</v>
      </c>
      <c r="D86" s="21">
        <v>22.7163225806452</v>
      </c>
      <c r="E86" s="20">
        <f t="shared" si="73"/>
        <v>24.5456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4" t="s">
        <v>43</v>
      </c>
      <c r="T88" s="24"/>
      <c r="U88" s="24"/>
      <c r="V88" s="24" t="s">
        <v>44</v>
      </c>
      <c r="W88" s="24"/>
      <c r="X88" s="24"/>
      <c r="Y88" s="24" t="s">
        <v>45</v>
      </c>
      <c r="Z88" s="24"/>
      <c r="AA88" s="24"/>
      <c r="AB88" s="24" t="s">
        <v>46</v>
      </c>
      <c r="AC88" s="24"/>
      <c r="AD88" s="24"/>
      <c r="AE88" s="24" t="s">
        <v>47</v>
      </c>
      <c r="AF88" s="24"/>
      <c r="AG88" s="24"/>
      <c r="AH88" s="24" t="s">
        <v>48</v>
      </c>
      <c r="AI88" s="24"/>
      <c r="AJ88" s="24"/>
      <c r="AK88" s="32" t="s">
        <v>78</v>
      </c>
      <c r="AL88" s="33"/>
      <c r="AM88" s="34"/>
      <c r="AN88" s="33" t="s">
        <v>79</v>
      </c>
      <c r="AO88" s="33"/>
      <c r="AP88" s="34"/>
      <c r="AQ88" s="24" t="s">
        <v>50</v>
      </c>
      <c r="AR88" s="24"/>
      <c r="AS88" s="24"/>
      <c r="AT88" s="2"/>
    </row>
    <row r="89" s="1" customFormat="1" spans="1:53">
      <c r="A89" s="15" t="s">
        <v>80</v>
      </c>
      <c r="B89" s="15"/>
      <c r="C89" s="16" t="s">
        <v>51</v>
      </c>
      <c r="D89" s="16" t="s">
        <v>52</v>
      </c>
      <c r="E89" s="16" t="s">
        <v>53</v>
      </c>
      <c r="F89" s="16" t="s">
        <v>54</v>
      </c>
      <c r="G89" s="13" t="s">
        <v>51</v>
      </c>
      <c r="H89" s="13" t="s">
        <v>53</v>
      </c>
      <c r="I89" s="13" t="s">
        <v>55</v>
      </c>
      <c r="J89" s="13" t="s">
        <v>56</v>
      </c>
      <c r="K89" s="23" t="s">
        <v>57</v>
      </c>
      <c r="L89" s="23" t="s">
        <v>58</v>
      </c>
      <c r="M89" s="13" t="s">
        <v>59</v>
      </c>
      <c r="N89" s="23" t="s">
        <v>60</v>
      </c>
      <c r="O89" s="13" t="s">
        <v>61</v>
      </c>
      <c r="P89" s="13" t="s">
        <v>62</v>
      </c>
      <c r="Q89" s="23" t="s">
        <v>63</v>
      </c>
      <c r="R89" s="23" t="s">
        <v>64</v>
      </c>
      <c r="S89" s="4" t="s">
        <v>65</v>
      </c>
      <c r="T89" s="3" t="s">
        <v>66</v>
      </c>
      <c r="U89" s="3"/>
      <c r="V89" s="4" t="s">
        <v>65</v>
      </c>
      <c r="W89" s="3" t="s">
        <v>66</v>
      </c>
      <c r="X89" s="3"/>
      <c r="Y89" s="4" t="s">
        <v>65</v>
      </c>
      <c r="Z89" s="3" t="s">
        <v>66</v>
      </c>
      <c r="AA89" s="3"/>
      <c r="AB89" s="4" t="s">
        <v>65</v>
      </c>
      <c r="AC89" s="3" t="s">
        <v>66</v>
      </c>
      <c r="AD89" s="3"/>
      <c r="AE89" s="4" t="s">
        <v>65</v>
      </c>
      <c r="AF89" s="3" t="s">
        <v>66</v>
      </c>
      <c r="AG89" s="3"/>
      <c r="AH89" s="4" t="s">
        <v>65</v>
      </c>
      <c r="AI89" s="3" t="s">
        <v>66</v>
      </c>
      <c r="AJ89" s="3"/>
      <c r="AK89" s="4" t="s">
        <v>65</v>
      </c>
      <c r="AL89" s="3" t="s">
        <v>66</v>
      </c>
      <c r="AM89" s="3"/>
      <c r="AN89" s="4" t="s">
        <v>65</v>
      </c>
      <c r="AO89" s="3" t="s">
        <v>66</v>
      </c>
      <c r="AP89" s="3"/>
      <c r="AQ89" s="35" t="s">
        <v>65</v>
      </c>
      <c r="AR89" s="35" t="s">
        <v>66</v>
      </c>
      <c r="AS89" s="35"/>
      <c r="AT89" s="2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20</v>
      </c>
      <c r="E90" s="16"/>
      <c r="F90" s="16"/>
      <c r="G90" s="13">
        <v>1</v>
      </c>
      <c r="H90" s="18">
        <f t="shared" ref="H90:H101" si="76">E91</f>
        <v>20</v>
      </c>
      <c r="I90" s="18">
        <f t="shared" ref="I90:I101" si="77">H90+273.15</f>
        <v>293.15</v>
      </c>
      <c r="J90" s="18">
        <f t="shared" ref="J90:J101" si="78">EXP(($C$16*(I90-$C$14))/($C$17*I90*$C$14))</f>
        <v>0.198330520254678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0.0564646991165068</v>
      </c>
      <c r="Q90" s="25">
        <f t="shared" ref="Q90:Q101" si="82">P90*$B$76</f>
        <v>0.0146808217702918</v>
      </c>
      <c r="R90" s="18">
        <f t="shared" ref="R90:R101" si="83">L90*$B$76</f>
        <v>0.074022</v>
      </c>
      <c r="S90" s="26">
        <f t="shared" ref="S90:S101" si="84">Q90/R90</f>
        <v>0.198330520254678</v>
      </c>
      <c r="T90" s="3">
        <v>0.01</v>
      </c>
      <c r="U90" s="27">
        <f t="shared" ref="U90:U101" si="85">S90*T90</f>
        <v>0.00198330520254678</v>
      </c>
      <c r="V90" s="26"/>
      <c r="W90" s="3"/>
      <c r="X90" s="3"/>
      <c r="Y90" s="29"/>
      <c r="Z90" s="3"/>
      <c r="AA90" s="28"/>
      <c r="AB90" s="3"/>
      <c r="AC90" s="3"/>
      <c r="AD90" s="28"/>
      <c r="AE90" s="26">
        <v>0.001</v>
      </c>
      <c r="AF90" s="3">
        <v>0.49</v>
      </c>
      <c r="AG90" s="27">
        <f t="shared" ref="AG90:AG101" si="86">AF90*AE90</f>
        <v>0.00049</v>
      </c>
      <c r="AH90" s="36"/>
      <c r="AI90" s="3"/>
      <c r="AJ90" s="27"/>
      <c r="AK90" s="37"/>
      <c r="AL90" s="28"/>
      <c r="AM90" s="28"/>
      <c r="AN90" s="37"/>
      <c r="AO90" s="28"/>
      <c r="AP90" s="27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0.00747330520254678</v>
      </c>
      <c r="AU90" s="30">
        <f t="shared" ref="AU90:AU101" si="89">$B$90/12</f>
        <v>28.47</v>
      </c>
      <c r="AV90" s="1">
        <f t="shared" ref="AV90:AV101" si="90">$B$76</f>
        <v>0.26</v>
      </c>
      <c r="AW90" s="2">
        <f t="shared" ref="AW90:AW101" si="91">$E$9</f>
        <v>0</v>
      </c>
      <c r="AX90" s="1">
        <f t="shared" ref="AX90:AX101" si="92">AW90*10000*AV90*0.67*AU90*AT90</f>
        <v>0</v>
      </c>
      <c r="AZ90" s="2">
        <f t="shared" ref="AZ90:AZ101" si="93">$E$10</f>
        <v>0</v>
      </c>
      <c r="BA90" s="1">
        <f t="shared" ref="BA90:BA101" si="94">AZ90*10000*AV90*0.67*AU90*AT90</f>
        <v>0</v>
      </c>
    </row>
    <row r="91" s="1" customFormat="1" spans="1:53">
      <c r="A91" s="13" t="s">
        <v>74</v>
      </c>
      <c r="B91" s="13">
        <v>1</v>
      </c>
      <c r="C91" s="16">
        <v>1</v>
      </c>
      <c r="D91" s="19">
        <v>22.894</v>
      </c>
      <c r="E91" s="20">
        <f t="shared" ref="E91:E102" si="95">D90</f>
        <v>20</v>
      </c>
      <c r="F91" s="16" t="s">
        <v>73</v>
      </c>
      <c r="G91" s="13">
        <v>2</v>
      </c>
      <c r="H91" s="18">
        <f t="shared" si="76"/>
        <v>22.894</v>
      </c>
      <c r="I91" s="18">
        <f t="shared" si="77"/>
        <v>296.044</v>
      </c>
      <c r="J91" s="18">
        <f t="shared" si="78"/>
        <v>0.274410276820086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6">L91+O90-P90-N91</f>
        <v>0.512935300883493</v>
      </c>
      <c r="P91" s="18">
        <f t="shared" si="81"/>
        <v>0.140754717906233</v>
      </c>
      <c r="Q91" s="25">
        <f t="shared" si="82"/>
        <v>0.0365962266556207</v>
      </c>
      <c r="R91" s="18">
        <f t="shared" si="83"/>
        <v>0.074022</v>
      </c>
      <c r="S91" s="26">
        <f t="shared" si="84"/>
        <v>0.494396620675214</v>
      </c>
      <c r="T91" s="3">
        <v>0.01</v>
      </c>
      <c r="U91" s="27">
        <f t="shared" si="85"/>
        <v>0.00494396620675214</v>
      </c>
      <c r="V91" s="26"/>
      <c r="W91" s="3"/>
      <c r="X91" s="3"/>
      <c r="Y91" s="29"/>
      <c r="Z91" s="3"/>
      <c r="AA91" s="28"/>
      <c r="AB91" s="3"/>
      <c r="AC91" s="3"/>
      <c r="AD91" s="28"/>
      <c r="AE91" s="26">
        <v>0.001</v>
      </c>
      <c r="AF91" s="3">
        <v>0.49</v>
      </c>
      <c r="AG91" s="27">
        <f t="shared" si="86"/>
        <v>0.00049</v>
      </c>
      <c r="AH91" s="36"/>
      <c r="AI91" s="3"/>
      <c r="AJ91" s="27"/>
      <c r="AK91" s="37"/>
      <c r="AL91" s="28"/>
      <c r="AM91" s="28"/>
      <c r="AN91" s="37"/>
      <c r="AO91" s="28"/>
      <c r="AP91" s="27"/>
      <c r="AQ91" s="3">
        <v>0.01</v>
      </c>
      <c r="AR91" s="3">
        <v>0.5</v>
      </c>
      <c r="AS91" s="3">
        <f t="shared" si="87"/>
        <v>0.005</v>
      </c>
      <c r="AT91" s="2">
        <f t="shared" si="88"/>
        <v>0.0104339662067521</v>
      </c>
      <c r="AU91" s="30">
        <f t="shared" si="89"/>
        <v>28.47</v>
      </c>
      <c r="AV91" s="1">
        <f t="shared" si="90"/>
        <v>0.26</v>
      </c>
      <c r="AW91" s="2">
        <f t="shared" si="91"/>
        <v>0</v>
      </c>
      <c r="AX91" s="1">
        <f t="shared" si="92"/>
        <v>0</v>
      </c>
      <c r="AZ91" s="2">
        <f t="shared" si="93"/>
        <v>0</v>
      </c>
      <c r="BA91" s="1">
        <f t="shared" si="94"/>
        <v>0</v>
      </c>
    </row>
    <row r="92" s="1" customFormat="1" spans="1:53">
      <c r="A92" s="13" t="s">
        <v>36</v>
      </c>
      <c r="B92" s="13">
        <f>H9</f>
        <v>0.26</v>
      </c>
      <c r="C92" s="16">
        <v>2</v>
      </c>
      <c r="D92" s="21">
        <v>22.7477142857143</v>
      </c>
      <c r="E92" s="20">
        <f t="shared" si="95"/>
        <v>22.894</v>
      </c>
      <c r="F92" s="16" t="s">
        <v>73</v>
      </c>
      <c r="G92" s="13">
        <v>3</v>
      </c>
      <c r="H92" s="18">
        <f t="shared" si="76"/>
        <v>22.7477142857143</v>
      </c>
      <c r="I92" s="18">
        <f t="shared" si="77"/>
        <v>295.897714285714</v>
      </c>
      <c r="J92" s="18">
        <f t="shared" si="78"/>
        <v>0.269984452660221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6"/>
        <v>0.65688058297726</v>
      </c>
      <c r="P92" s="18">
        <f t="shared" si="81"/>
        <v>0.177347544658242</v>
      </c>
      <c r="Q92" s="25">
        <f t="shared" si="82"/>
        <v>0.046110361611143</v>
      </c>
      <c r="R92" s="18">
        <f t="shared" si="83"/>
        <v>0.074022</v>
      </c>
      <c r="S92" s="26">
        <f t="shared" si="84"/>
        <v>0.622927799993826</v>
      </c>
      <c r="T92" s="3">
        <v>0.01</v>
      </c>
      <c r="U92" s="27">
        <f t="shared" si="85"/>
        <v>0.00622927799993826</v>
      </c>
      <c r="V92" s="26"/>
      <c r="W92" s="3"/>
      <c r="X92" s="3"/>
      <c r="Y92" s="29"/>
      <c r="Z92" s="3"/>
      <c r="AA92" s="28"/>
      <c r="AB92" s="3"/>
      <c r="AC92" s="3"/>
      <c r="AD92" s="28"/>
      <c r="AE92" s="26">
        <v>0.001</v>
      </c>
      <c r="AF92" s="3">
        <v>0.49</v>
      </c>
      <c r="AG92" s="27">
        <f t="shared" si="86"/>
        <v>0.00049</v>
      </c>
      <c r="AH92" s="36"/>
      <c r="AI92" s="3"/>
      <c r="AJ92" s="27"/>
      <c r="AK92" s="37"/>
      <c r="AL92" s="28"/>
      <c r="AM92" s="28"/>
      <c r="AN92" s="37"/>
      <c r="AO92" s="28"/>
      <c r="AP92" s="27"/>
      <c r="AQ92" s="3">
        <v>0.01</v>
      </c>
      <c r="AR92" s="3">
        <v>0.5</v>
      </c>
      <c r="AS92" s="3">
        <f t="shared" si="87"/>
        <v>0.005</v>
      </c>
      <c r="AT92" s="2">
        <f t="shared" si="88"/>
        <v>0.0117192779999383</v>
      </c>
      <c r="AU92" s="30">
        <f t="shared" si="89"/>
        <v>28.47</v>
      </c>
      <c r="AV92" s="1">
        <f t="shared" si="90"/>
        <v>0.26</v>
      </c>
      <c r="AW92" s="2">
        <f t="shared" si="91"/>
        <v>0</v>
      </c>
      <c r="AX92" s="1">
        <f t="shared" si="92"/>
        <v>0</v>
      </c>
      <c r="AZ92" s="2">
        <f t="shared" si="93"/>
        <v>0</v>
      </c>
      <c r="BA92" s="1">
        <f t="shared" si="94"/>
        <v>0</v>
      </c>
    </row>
    <row r="93" s="1" customFormat="1" spans="1:53">
      <c r="A93" s="13"/>
      <c r="B93" s="13"/>
      <c r="C93" s="16">
        <v>3</v>
      </c>
      <c r="D93" s="21">
        <v>21.6895806451613</v>
      </c>
      <c r="E93" s="20">
        <f t="shared" si="95"/>
        <v>22.7477142857143</v>
      </c>
      <c r="F93" s="16" t="s">
        <v>73</v>
      </c>
      <c r="G93" s="13">
        <v>4</v>
      </c>
      <c r="H93" s="18">
        <f t="shared" si="76"/>
        <v>21.6895806451613</v>
      </c>
      <c r="I93" s="18">
        <f t="shared" si="77"/>
        <v>294.839580645161</v>
      </c>
      <c r="J93" s="18">
        <f t="shared" si="78"/>
        <v>0.239911495565399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6"/>
        <v>0.764233038319017</v>
      </c>
      <c r="P93" s="18">
        <f t="shared" si="81"/>
        <v>0.183348291183604</v>
      </c>
      <c r="Q93" s="25">
        <f t="shared" si="82"/>
        <v>0.0476705557077371</v>
      </c>
      <c r="R93" s="18">
        <f t="shared" si="83"/>
        <v>0.074022</v>
      </c>
      <c r="S93" s="26">
        <f t="shared" si="84"/>
        <v>0.64400523773658</v>
      </c>
      <c r="T93" s="3">
        <v>0.01</v>
      </c>
      <c r="U93" s="27">
        <f t="shared" si="85"/>
        <v>0.0064400523773658</v>
      </c>
      <c r="V93" s="26"/>
      <c r="W93" s="3"/>
      <c r="X93" s="3"/>
      <c r="Y93" s="29"/>
      <c r="Z93" s="3"/>
      <c r="AA93" s="28"/>
      <c r="AB93" s="3"/>
      <c r="AC93" s="3"/>
      <c r="AD93" s="28"/>
      <c r="AE93" s="26">
        <v>0.001</v>
      </c>
      <c r="AF93" s="3">
        <v>0.49</v>
      </c>
      <c r="AG93" s="27">
        <f t="shared" si="86"/>
        <v>0.00049</v>
      </c>
      <c r="AH93" s="36"/>
      <c r="AI93" s="3"/>
      <c r="AJ93" s="27"/>
      <c r="AK93" s="37"/>
      <c r="AL93" s="28"/>
      <c r="AM93" s="28"/>
      <c r="AN93" s="37"/>
      <c r="AO93" s="28"/>
      <c r="AP93" s="27"/>
      <c r="AQ93" s="3">
        <v>0.01</v>
      </c>
      <c r="AR93" s="3">
        <v>0.5</v>
      </c>
      <c r="AS93" s="3">
        <f t="shared" si="87"/>
        <v>0.005</v>
      </c>
      <c r="AT93" s="2">
        <f t="shared" si="88"/>
        <v>0.0119300523773658</v>
      </c>
      <c r="AU93" s="30">
        <f t="shared" si="89"/>
        <v>28.47</v>
      </c>
      <c r="AV93" s="1">
        <f t="shared" si="90"/>
        <v>0.26</v>
      </c>
      <c r="AW93" s="2">
        <f t="shared" si="91"/>
        <v>0</v>
      </c>
      <c r="AX93" s="1">
        <f t="shared" si="92"/>
        <v>0</v>
      </c>
      <c r="AZ93" s="2">
        <f t="shared" si="93"/>
        <v>0</v>
      </c>
      <c r="BA93" s="1">
        <f t="shared" si="94"/>
        <v>0</v>
      </c>
    </row>
    <row r="94" s="1" customFormat="1" spans="1:53">
      <c r="A94" s="13"/>
      <c r="B94" s="13"/>
      <c r="C94" s="16">
        <v>4</v>
      </c>
      <c r="D94" s="21">
        <v>22.1024</v>
      </c>
      <c r="E94" s="20">
        <f t="shared" si="95"/>
        <v>21.6895806451613</v>
      </c>
      <c r="F94" s="16" t="s">
        <v>73</v>
      </c>
      <c r="G94" s="13">
        <v>5</v>
      </c>
      <c r="H94" s="18">
        <f t="shared" si="76"/>
        <v>22.1024</v>
      </c>
      <c r="I94" s="18">
        <f t="shared" si="77"/>
        <v>295.2524</v>
      </c>
      <c r="J94" s="18">
        <f t="shared" si="78"/>
        <v>0.251248877241774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0.551840509778642</v>
      </c>
      <c r="O94" s="18">
        <f t="shared" si="96"/>
        <v>0.313744237356771</v>
      </c>
      <c r="P94" s="18">
        <f t="shared" si="81"/>
        <v>0.0788278873769653</v>
      </c>
      <c r="Q94" s="25">
        <f t="shared" si="82"/>
        <v>0.020495250718011</v>
      </c>
      <c r="R94" s="18">
        <f t="shared" si="83"/>
        <v>0.074022</v>
      </c>
      <c r="S94" s="26">
        <f t="shared" si="84"/>
        <v>0.276880531706938</v>
      </c>
      <c r="T94" s="3">
        <v>0.01</v>
      </c>
      <c r="U94" s="27">
        <f t="shared" si="85"/>
        <v>0.00276880531706938</v>
      </c>
      <c r="V94" s="26"/>
      <c r="W94" s="3"/>
      <c r="X94" s="3"/>
      <c r="Y94" s="29"/>
      <c r="Z94" s="3"/>
      <c r="AA94" s="28"/>
      <c r="AB94" s="3"/>
      <c r="AC94" s="3"/>
      <c r="AD94" s="28"/>
      <c r="AE94" s="26">
        <v>0.005</v>
      </c>
      <c r="AF94" s="3">
        <v>0.49</v>
      </c>
      <c r="AG94" s="27">
        <f t="shared" si="86"/>
        <v>0.00245</v>
      </c>
      <c r="AH94" s="36"/>
      <c r="AI94" s="3"/>
      <c r="AJ94" s="27"/>
      <c r="AK94" s="37"/>
      <c r="AL94" s="28"/>
      <c r="AM94" s="28"/>
      <c r="AN94" s="37"/>
      <c r="AO94" s="28"/>
      <c r="AP94" s="27"/>
      <c r="AQ94" s="3">
        <v>0.015</v>
      </c>
      <c r="AR94" s="3">
        <v>0.5</v>
      </c>
      <c r="AS94" s="3">
        <f t="shared" si="87"/>
        <v>0.0075</v>
      </c>
      <c r="AT94" s="2">
        <f t="shared" si="88"/>
        <v>0.0127188053170694</v>
      </c>
      <c r="AU94" s="30">
        <f t="shared" si="89"/>
        <v>28.47</v>
      </c>
      <c r="AV94" s="1">
        <f t="shared" si="90"/>
        <v>0.26</v>
      </c>
      <c r="AW94" s="2">
        <f t="shared" si="91"/>
        <v>0</v>
      </c>
      <c r="AX94" s="1">
        <f t="shared" si="92"/>
        <v>0</v>
      </c>
      <c r="AZ94" s="2">
        <f t="shared" si="93"/>
        <v>0</v>
      </c>
      <c r="BA94" s="1">
        <f t="shared" si="94"/>
        <v>0</v>
      </c>
    </row>
    <row r="95" s="1" customFormat="1" spans="1:53">
      <c r="A95" s="13"/>
      <c r="B95" s="13"/>
      <c r="C95" s="16">
        <v>5</v>
      </c>
      <c r="D95" s="21">
        <v>23.1401612903226</v>
      </c>
      <c r="E95" s="20">
        <f t="shared" si="95"/>
        <v>22.1024</v>
      </c>
      <c r="F95" s="16" t="s">
        <v>75</v>
      </c>
      <c r="G95" s="13">
        <v>6</v>
      </c>
      <c r="H95" s="18">
        <f t="shared" si="76"/>
        <v>23.1401612903226</v>
      </c>
      <c r="I95" s="18">
        <f t="shared" si="77"/>
        <v>296.290161290323</v>
      </c>
      <c r="J95" s="18">
        <f t="shared" si="78"/>
        <v>0.282011955132965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6"/>
        <v>0.519616349979805</v>
      </c>
      <c r="P95" s="18">
        <f t="shared" si="81"/>
        <v>0.14653802277686</v>
      </c>
      <c r="Q95" s="25">
        <f t="shared" si="82"/>
        <v>0.0380998859219836</v>
      </c>
      <c r="R95" s="18">
        <f t="shared" si="83"/>
        <v>0.074022</v>
      </c>
      <c r="S95" s="26">
        <f t="shared" si="84"/>
        <v>0.514710301288584</v>
      </c>
      <c r="T95" s="3">
        <v>0.01</v>
      </c>
      <c r="U95" s="27">
        <f t="shared" si="85"/>
        <v>0.00514710301288584</v>
      </c>
      <c r="V95" s="26"/>
      <c r="W95" s="3"/>
      <c r="X95" s="3"/>
      <c r="Y95" s="29"/>
      <c r="Z95" s="3"/>
      <c r="AA95" s="28"/>
      <c r="AB95" s="3"/>
      <c r="AC95" s="3"/>
      <c r="AD95" s="28"/>
      <c r="AE95" s="26">
        <v>0.005</v>
      </c>
      <c r="AF95" s="3">
        <v>0.49</v>
      </c>
      <c r="AG95" s="27">
        <f t="shared" si="86"/>
        <v>0.00245</v>
      </c>
      <c r="AH95" s="36"/>
      <c r="AI95" s="3"/>
      <c r="AJ95" s="27"/>
      <c r="AK95" s="37"/>
      <c r="AL95" s="28"/>
      <c r="AM95" s="28"/>
      <c r="AN95" s="37"/>
      <c r="AO95" s="28"/>
      <c r="AP95" s="27"/>
      <c r="AQ95" s="3">
        <v>0.015</v>
      </c>
      <c r="AR95" s="3">
        <v>0.5</v>
      </c>
      <c r="AS95" s="3">
        <f t="shared" si="87"/>
        <v>0.0075</v>
      </c>
      <c r="AT95" s="2">
        <f t="shared" si="88"/>
        <v>0.0150971030128858</v>
      </c>
      <c r="AU95" s="30">
        <f t="shared" si="89"/>
        <v>28.47</v>
      </c>
      <c r="AV95" s="1">
        <f t="shared" si="90"/>
        <v>0.26</v>
      </c>
      <c r="AW95" s="2">
        <f t="shared" si="91"/>
        <v>0</v>
      </c>
      <c r="AX95" s="1">
        <f t="shared" si="92"/>
        <v>0</v>
      </c>
      <c r="AZ95" s="2">
        <f t="shared" si="93"/>
        <v>0</v>
      </c>
      <c r="BA95" s="1">
        <f t="shared" si="94"/>
        <v>0</v>
      </c>
    </row>
    <row r="96" s="1" customFormat="1" spans="1:53">
      <c r="A96" s="13"/>
      <c r="B96" s="13"/>
      <c r="C96" s="16">
        <v>6</v>
      </c>
      <c r="D96" s="21">
        <v>25.2529333333333</v>
      </c>
      <c r="E96" s="20">
        <f t="shared" si="95"/>
        <v>23.1401612903226</v>
      </c>
      <c r="F96" s="16" t="s">
        <v>73</v>
      </c>
      <c r="G96" s="13">
        <v>7</v>
      </c>
      <c r="H96" s="18">
        <f t="shared" si="76"/>
        <v>25.2529333333333</v>
      </c>
      <c r="I96" s="18">
        <f t="shared" si="77"/>
        <v>298.402933333333</v>
      </c>
      <c r="J96" s="18">
        <f t="shared" si="78"/>
        <v>0.355890674010608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6"/>
        <v>0.657778327202945</v>
      </c>
      <c r="P96" s="18">
        <f t="shared" si="81"/>
        <v>0.234097172217826</v>
      </c>
      <c r="Q96" s="25">
        <f t="shared" si="82"/>
        <v>0.0608652647766349</v>
      </c>
      <c r="R96" s="18">
        <f t="shared" si="83"/>
        <v>0.074022</v>
      </c>
      <c r="S96" s="26">
        <f t="shared" si="84"/>
        <v>0.822259122647792</v>
      </c>
      <c r="T96" s="3">
        <v>0.01</v>
      </c>
      <c r="U96" s="27">
        <f t="shared" si="85"/>
        <v>0.00822259122647792</v>
      </c>
      <c r="V96" s="26"/>
      <c r="W96" s="3"/>
      <c r="X96" s="3"/>
      <c r="Y96" s="29"/>
      <c r="Z96" s="3"/>
      <c r="AA96" s="28"/>
      <c r="AB96" s="3"/>
      <c r="AC96" s="3"/>
      <c r="AD96" s="28"/>
      <c r="AE96" s="26">
        <v>0.005</v>
      </c>
      <c r="AF96" s="3">
        <v>0.49</v>
      </c>
      <c r="AG96" s="27">
        <f t="shared" si="86"/>
        <v>0.00245</v>
      </c>
      <c r="AH96" s="36"/>
      <c r="AI96" s="3"/>
      <c r="AJ96" s="27"/>
      <c r="AK96" s="37"/>
      <c r="AL96" s="28"/>
      <c r="AM96" s="28"/>
      <c r="AN96" s="37"/>
      <c r="AO96" s="28"/>
      <c r="AP96" s="27"/>
      <c r="AQ96" s="3">
        <v>0.015</v>
      </c>
      <c r="AR96" s="3">
        <v>0.5</v>
      </c>
      <c r="AS96" s="3">
        <f t="shared" si="87"/>
        <v>0.0075</v>
      </c>
      <c r="AT96" s="2">
        <f t="shared" si="88"/>
        <v>0.0181725912264779</v>
      </c>
      <c r="AU96" s="30">
        <f t="shared" si="89"/>
        <v>28.47</v>
      </c>
      <c r="AV96" s="1">
        <f t="shared" si="90"/>
        <v>0.26</v>
      </c>
      <c r="AW96" s="2">
        <f t="shared" si="91"/>
        <v>0</v>
      </c>
      <c r="AX96" s="1">
        <f t="shared" si="92"/>
        <v>0</v>
      </c>
      <c r="AZ96" s="2">
        <f t="shared" si="93"/>
        <v>0</v>
      </c>
      <c r="BA96" s="1">
        <f t="shared" si="94"/>
        <v>0</v>
      </c>
    </row>
    <row r="97" s="1" customFormat="1" spans="1:53">
      <c r="A97" s="13"/>
      <c r="B97" s="13"/>
      <c r="C97" s="16">
        <v>7</v>
      </c>
      <c r="D97" s="21">
        <v>26.5072580645161</v>
      </c>
      <c r="E97" s="20">
        <f t="shared" si="95"/>
        <v>25.2529333333333</v>
      </c>
      <c r="F97" s="16" t="s">
        <v>73</v>
      </c>
      <c r="G97" s="13">
        <v>8</v>
      </c>
      <c r="H97" s="18">
        <f t="shared" si="76"/>
        <v>26.5072580645161</v>
      </c>
      <c r="I97" s="18">
        <f t="shared" si="77"/>
        <v>299.657258064516</v>
      </c>
      <c r="J97" s="18">
        <f t="shared" si="78"/>
        <v>0.407975437200215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6"/>
        <v>0.708381154985119</v>
      </c>
      <c r="P97" s="18">
        <f t="shared" si="81"/>
        <v>0.289002111409447</v>
      </c>
      <c r="Q97" s="25">
        <f t="shared" si="82"/>
        <v>0.0751405489664563</v>
      </c>
      <c r="R97" s="18">
        <f t="shared" si="83"/>
        <v>0.074022</v>
      </c>
      <c r="S97" s="26">
        <f t="shared" si="84"/>
        <v>1.01511103410414</v>
      </c>
      <c r="T97" s="3">
        <v>0.01</v>
      </c>
      <c r="U97" s="27">
        <f t="shared" si="85"/>
        <v>0.0101511103410414</v>
      </c>
      <c r="V97" s="26"/>
      <c r="W97" s="3"/>
      <c r="X97" s="3"/>
      <c r="Y97" s="29"/>
      <c r="Z97" s="3"/>
      <c r="AA97" s="28"/>
      <c r="AB97" s="3"/>
      <c r="AC97" s="3"/>
      <c r="AD97" s="28"/>
      <c r="AE97" s="26">
        <v>0.005</v>
      </c>
      <c r="AF97" s="3">
        <v>0.49</v>
      </c>
      <c r="AG97" s="27">
        <f t="shared" si="86"/>
        <v>0.00245</v>
      </c>
      <c r="AH97" s="36"/>
      <c r="AI97" s="3"/>
      <c r="AJ97" s="27"/>
      <c r="AK97" s="37"/>
      <c r="AL97" s="28"/>
      <c r="AM97" s="28"/>
      <c r="AN97" s="37"/>
      <c r="AO97" s="28"/>
      <c r="AP97" s="27"/>
      <c r="AQ97" s="3">
        <v>0.015</v>
      </c>
      <c r="AR97" s="3">
        <v>0.5</v>
      </c>
      <c r="AS97" s="3">
        <f t="shared" si="87"/>
        <v>0.0075</v>
      </c>
      <c r="AT97" s="2">
        <f t="shared" si="88"/>
        <v>0.0201011103410414</v>
      </c>
      <c r="AU97" s="30">
        <f t="shared" si="89"/>
        <v>28.47</v>
      </c>
      <c r="AV97" s="1">
        <f t="shared" si="90"/>
        <v>0.26</v>
      </c>
      <c r="AW97" s="2">
        <f t="shared" si="91"/>
        <v>0</v>
      </c>
      <c r="AX97" s="1">
        <f t="shared" si="92"/>
        <v>0</v>
      </c>
      <c r="AZ97" s="2">
        <f t="shared" si="93"/>
        <v>0</v>
      </c>
      <c r="BA97" s="1">
        <f t="shared" si="94"/>
        <v>0</v>
      </c>
    </row>
    <row r="98" s="1" customFormat="1" spans="1:53">
      <c r="A98" s="13"/>
      <c r="B98" s="13"/>
      <c r="C98" s="16">
        <v>8</v>
      </c>
      <c r="D98" s="21">
        <v>27.3791612903226</v>
      </c>
      <c r="E98" s="20">
        <f t="shared" si="95"/>
        <v>26.5072580645161</v>
      </c>
      <c r="F98" s="16" t="s">
        <v>73</v>
      </c>
      <c r="G98" s="13">
        <v>9</v>
      </c>
      <c r="H98" s="18">
        <f t="shared" si="76"/>
        <v>27.3791612903226</v>
      </c>
      <c r="I98" s="18">
        <f t="shared" si="77"/>
        <v>300.529161290323</v>
      </c>
      <c r="J98" s="18">
        <f t="shared" si="78"/>
        <v>0.448306333513397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6"/>
        <v>0.704079043575672</v>
      </c>
      <c r="P98" s="18">
        <f t="shared" si="81"/>
        <v>0.315643094529029</v>
      </c>
      <c r="Q98" s="25">
        <f t="shared" si="82"/>
        <v>0.0820672045775475</v>
      </c>
      <c r="R98" s="18">
        <f t="shared" si="83"/>
        <v>0.074022</v>
      </c>
      <c r="S98" s="26">
        <f t="shared" si="84"/>
        <v>1.10868666852486</v>
      </c>
      <c r="T98" s="3">
        <v>0.01</v>
      </c>
      <c r="U98" s="27">
        <f t="shared" si="85"/>
        <v>0.0110868666852486</v>
      </c>
      <c r="V98" s="26"/>
      <c r="W98" s="3"/>
      <c r="X98" s="3"/>
      <c r="Y98" s="29"/>
      <c r="Z98" s="3"/>
      <c r="AA98" s="28"/>
      <c r="AB98" s="3"/>
      <c r="AC98" s="3"/>
      <c r="AD98" s="28"/>
      <c r="AE98" s="26">
        <v>0.005</v>
      </c>
      <c r="AF98" s="3">
        <v>0.49</v>
      </c>
      <c r="AG98" s="27">
        <f t="shared" si="86"/>
        <v>0.00245</v>
      </c>
      <c r="AH98" s="36"/>
      <c r="AI98" s="3"/>
      <c r="AJ98" s="27"/>
      <c r="AK98" s="37"/>
      <c r="AL98" s="28"/>
      <c r="AM98" s="28"/>
      <c r="AN98" s="37"/>
      <c r="AO98" s="28"/>
      <c r="AP98" s="27"/>
      <c r="AQ98" s="3">
        <v>0.015</v>
      </c>
      <c r="AR98" s="3">
        <v>0.5</v>
      </c>
      <c r="AS98" s="3">
        <f t="shared" si="87"/>
        <v>0.0075</v>
      </c>
      <c r="AT98" s="2">
        <f t="shared" si="88"/>
        <v>0.0210368666852486</v>
      </c>
      <c r="AU98" s="30">
        <f t="shared" si="89"/>
        <v>28.47</v>
      </c>
      <c r="AV98" s="1">
        <f t="shared" si="90"/>
        <v>0.26</v>
      </c>
      <c r="AW98" s="2">
        <f t="shared" si="91"/>
        <v>0</v>
      </c>
      <c r="AX98" s="1">
        <f t="shared" si="92"/>
        <v>0</v>
      </c>
      <c r="AZ98" s="2">
        <f t="shared" si="93"/>
        <v>0</v>
      </c>
      <c r="BA98" s="1">
        <f t="shared" si="94"/>
        <v>0</v>
      </c>
    </row>
    <row r="99" s="1" customFormat="1" spans="1:53">
      <c r="A99" s="13"/>
      <c r="B99" s="13"/>
      <c r="C99" s="16">
        <v>9</v>
      </c>
      <c r="D99" s="21">
        <v>26.8545333333333</v>
      </c>
      <c r="E99" s="20">
        <f t="shared" si="95"/>
        <v>27.3791612903226</v>
      </c>
      <c r="F99" s="16" t="s">
        <v>73</v>
      </c>
      <c r="G99" s="13">
        <v>10</v>
      </c>
      <c r="H99" s="18">
        <f t="shared" si="76"/>
        <v>26.8545333333333</v>
      </c>
      <c r="I99" s="18">
        <f t="shared" si="77"/>
        <v>300.004533333333</v>
      </c>
      <c r="J99" s="18">
        <f t="shared" si="78"/>
        <v>0.423612823306985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6"/>
        <v>0.673135949046643</v>
      </c>
      <c r="P99" s="18">
        <f t="shared" si="81"/>
        <v>0.285149019845075</v>
      </c>
      <c r="Q99" s="25">
        <f t="shared" si="82"/>
        <v>0.0741387451597196</v>
      </c>
      <c r="R99" s="18">
        <f t="shared" si="83"/>
        <v>0.074022</v>
      </c>
      <c r="S99" s="26">
        <f t="shared" si="84"/>
        <v>1.0015771684056</v>
      </c>
      <c r="T99" s="3">
        <v>0.01</v>
      </c>
      <c r="U99" s="27">
        <f t="shared" si="85"/>
        <v>0.010015771684056</v>
      </c>
      <c r="V99" s="26"/>
      <c r="W99" s="3"/>
      <c r="X99" s="3"/>
      <c r="Y99" s="29"/>
      <c r="Z99" s="3"/>
      <c r="AA99" s="28"/>
      <c r="AB99" s="3"/>
      <c r="AC99" s="3"/>
      <c r="AD99" s="28"/>
      <c r="AE99" s="26">
        <v>0.005</v>
      </c>
      <c r="AF99" s="3">
        <v>0.49</v>
      </c>
      <c r="AG99" s="27">
        <f t="shared" si="86"/>
        <v>0.00245</v>
      </c>
      <c r="AH99" s="36"/>
      <c r="AI99" s="3"/>
      <c r="AJ99" s="27"/>
      <c r="AK99" s="37"/>
      <c r="AL99" s="28"/>
      <c r="AM99" s="28"/>
      <c r="AN99" s="37"/>
      <c r="AO99" s="28"/>
      <c r="AP99" s="27"/>
      <c r="AQ99" s="3">
        <v>0.015</v>
      </c>
      <c r="AR99" s="3">
        <v>0.5</v>
      </c>
      <c r="AS99" s="3">
        <f t="shared" si="87"/>
        <v>0.0075</v>
      </c>
      <c r="AT99" s="2">
        <f t="shared" si="88"/>
        <v>0.019965771684056</v>
      </c>
      <c r="AU99" s="30">
        <f t="shared" si="89"/>
        <v>28.47</v>
      </c>
      <c r="AV99" s="1">
        <f t="shared" si="90"/>
        <v>0.26</v>
      </c>
      <c r="AW99" s="2">
        <f t="shared" si="91"/>
        <v>0</v>
      </c>
      <c r="AX99" s="1">
        <f t="shared" si="92"/>
        <v>0</v>
      </c>
      <c r="AZ99" s="2">
        <f t="shared" si="93"/>
        <v>0</v>
      </c>
      <c r="BA99" s="1">
        <f t="shared" si="94"/>
        <v>0</v>
      </c>
    </row>
    <row r="100" s="1" customFormat="1" spans="1:53">
      <c r="A100" s="13"/>
      <c r="B100" s="13"/>
      <c r="C100" s="16">
        <v>10</v>
      </c>
      <c r="D100" s="21">
        <v>25.9414838709677</v>
      </c>
      <c r="E100" s="20">
        <f t="shared" si="95"/>
        <v>26.8545333333333</v>
      </c>
      <c r="F100" s="16" t="s">
        <v>73</v>
      </c>
      <c r="G100" s="13">
        <v>11</v>
      </c>
      <c r="H100" s="18">
        <f t="shared" si="76"/>
        <v>25.9414838709677</v>
      </c>
      <c r="I100" s="18">
        <f t="shared" si="77"/>
        <v>299.091483870968</v>
      </c>
      <c r="J100" s="18">
        <f t="shared" si="78"/>
        <v>0.383654214318197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0.368587582741489</v>
      </c>
      <c r="O100" s="18">
        <f t="shared" si="96"/>
        <v>0.304099346460078</v>
      </c>
      <c r="P100" s="18">
        <f t="shared" si="81"/>
        <v>0.116668995840819</v>
      </c>
      <c r="Q100" s="25">
        <f t="shared" si="82"/>
        <v>0.0303339389186128</v>
      </c>
      <c r="R100" s="18">
        <f t="shared" si="83"/>
        <v>0.074022</v>
      </c>
      <c r="S100" s="26">
        <f t="shared" si="84"/>
        <v>0.409796262173581</v>
      </c>
      <c r="T100" s="3">
        <v>0.01</v>
      </c>
      <c r="U100" s="27">
        <f t="shared" si="85"/>
        <v>0.00409796262173581</v>
      </c>
      <c r="V100" s="26"/>
      <c r="W100" s="3"/>
      <c r="X100" s="3"/>
      <c r="Y100" s="29"/>
      <c r="Z100" s="3"/>
      <c r="AA100" s="28"/>
      <c r="AB100" s="3"/>
      <c r="AC100" s="3"/>
      <c r="AD100" s="28"/>
      <c r="AE100" s="26">
        <v>0.005</v>
      </c>
      <c r="AF100" s="3">
        <v>0.49</v>
      </c>
      <c r="AG100" s="27">
        <f t="shared" si="86"/>
        <v>0.00245</v>
      </c>
      <c r="AH100" s="36"/>
      <c r="AI100" s="3"/>
      <c r="AJ100" s="27"/>
      <c r="AK100" s="37"/>
      <c r="AL100" s="28"/>
      <c r="AM100" s="28"/>
      <c r="AN100" s="37"/>
      <c r="AO100" s="28"/>
      <c r="AP100" s="27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0.0140479626217358</v>
      </c>
      <c r="AU100" s="30">
        <f t="shared" si="89"/>
        <v>28.47</v>
      </c>
      <c r="AV100" s="1">
        <f t="shared" si="90"/>
        <v>0.26</v>
      </c>
      <c r="AW100" s="2">
        <f t="shared" si="91"/>
        <v>0</v>
      </c>
      <c r="AX100" s="1">
        <f t="shared" si="92"/>
        <v>0</v>
      </c>
      <c r="AZ100" s="2">
        <f t="shared" si="93"/>
        <v>0</v>
      </c>
      <c r="BA100" s="1">
        <f t="shared" si="94"/>
        <v>0</v>
      </c>
    </row>
    <row r="101" s="1" customFormat="1" spans="1:54">
      <c r="A101" s="13"/>
      <c r="B101" s="13"/>
      <c r="C101" s="16">
        <v>11</v>
      </c>
      <c r="D101" s="21">
        <v>24.5456</v>
      </c>
      <c r="E101" s="20">
        <f t="shared" si="95"/>
        <v>25.9414838709677</v>
      </c>
      <c r="F101" s="16" t="s">
        <v>75</v>
      </c>
      <c r="G101" s="13">
        <v>12</v>
      </c>
      <c r="H101" s="18">
        <f t="shared" si="76"/>
        <v>24.5456</v>
      </c>
      <c r="I101" s="18">
        <f t="shared" si="77"/>
        <v>297.6956</v>
      </c>
      <c r="J101" s="18">
        <f t="shared" si="78"/>
        <v>0.329341284467224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6"/>
        <v>0.47213035061926</v>
      </c>
      <c r="P101" s="18">
        <f t="shared" si="81"/>
        <v>0.155492016108908</v>
      </c>
      <c r="Q101" s="25">
        <f t="shared" si="82"/>
        <v>0.040427924188316</v>
      </c>
      <c r="R101" s="18">
        <f t="shared" si="83"/>
        <v>0.074022</v>
      </c>
      <c r="S101" s="26">
        <f t="shared" si="84"/>
        <v>0.546160927674422</v>
      </c>
      <c r="T101" s="3">
        <v>0.01</v>
      </c>
      <c r="U101" s="27">
        <f t="shared" si="85"/>
        <v>0.00546160927674422</v>
      </c>
      <c r="V101" s="26"/>
      <c r="W101" s="3"/>
      <c r="X101" s="3"/>
      <c r="Y101" s="29"/>
      <c r="Z101" s="3"/>
      <c r="AA101" s="28"/>
      <c r="AB101" s="3"/>
      <c r="AC101" s="3"/>
      <c r="AD101" s="28"/>
      <c r="AE101" s="26">
        <v>0.005</v>
      </c>
      <c r="AF101" s="3">
        <v>0.49</v>
      </c>
      <c r="AG101" s="27">
        <f t="shared" si="86"/>
        <v>0.00245</v>
      </c>
      <c r="AH101" s="36"/>
      <c r="AI101" s="3"/>
      <c r="AJ101" s="27"/>
      <c r="AK101" s="37"/>
      <c r="AL101" s="28"/>
      <c r="AM101" s="28"/>
      <c r="AN101" s="37"/>
      <c r="AO101" s="28"/>
      <c r="AP101" s="27"/>
      <c r="AQ101" s="3">
        <v>0.015</v>
      </c>
      <c r="AR101" s="3">
        <v>0.5</v>
      </c>
      <c r="AS101" s="3">
        <f t="shared" si="87"/>
        <v>0.0075</v>
      </c>
      <c r="AT101" s="2">
        <f t="shared" si="88"/>
        <v>0.0154116092767442</v>
      </c>
      <c r="AU101" s="30">
        <f t="shared" si="89"/>
        <v>28.47</v>
      </c>
      <c r="AV101" s="1">
        <f t="shared" si="90"/>
        <v>0.26</v>
      </c>
      <c r="AW101" s="2">
        <f t="shared" si="91"/>
        <v>0</v>
      </c>
      <c r="AX101" s="1">
        <f t="shared" si="92"/>
        <v>0</v>
      </c>
      <c r="AY101" s="1">
        <f>SUM(AX90:AX101)</f>
        <v>0</v>
      </c>
      <c r="AZ101" s="2">
        <f t="shared" si="93"/>
        <v>0</v>
      </c>
      <c r="BA101" s="1">
        <f t="shared" si="94"/>
        <v>0</v>
      </c>
      <c r="BB101" s="1">
        <f>SUM(BA90:BA101)</f>
        <v>0</v>
      </c>
    </row>
    <row r="102" s="1" customFormat="1" spans="1:46">
      <c r="A102" s="13"/>
      <c r="B102" s="13"/>
      <c r="C102" s="16">
        <v>12</v>
      </c>
      <c r="D102" s="21">
        <v>22.7163225806452</v>
      </c>
      <c r="E102" s="20">
        <f t="shared" si="95"/>
        <v>24.5456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workbookViewId="0">
      <selection activeCell="K9" sqref="K9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5" width="8.88888888888889" style="1"/>
    <col min="26" max="26" width="10.7777777777778" style="1" customWidth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36</v>
      </c>
      <c r="M1" s="2"/>
    </row>
    <row r="2" s="1" customFormat="1" spans="1:13">
      <c r="A2" s="4" t="s">
        <v>4</v>
      </c>
      <c r="B2" s="5" t="s">
        <v>5</v>
      </c>
      <c r="C2" s="3"/>
      <c r="D2" s="3"/>
      <c r="E2" s="6">
        <v>806.94236391314</v>
      </c>
      <c r="F2" s="3">
        <v>769.42</v>
      </c>
      <c r="G2" s="7">
        <f>(F2+F3+F4)/3</f>
        <v>1231.02333333333</v>
      </c>
      <c r="H2" s="3">
        <v>0.18</v>
      </c>
      <c r="I2" s="22">
        <f>(H2+H3+H4)/3</f>
        <v>0.173333333333333</v>
      </c>
      <c r="M2" s="2"/>
    </row>
    <row r="3" s="1" customFormat="1" spans="1:13">
      <c r="A3" s="4"/>
      <c r="B3" s="5" t="s">
        <v>6</v>
      </c>
      <c r="C3" s="3"/>
      <c r="D3" s="3"/>
      <c r="E3" s="8"/>
      <c r="F3" s="3">
        <v>1268.01</v>
      </c>
      <c r="G3" s="9"/>
      <c r="H3" s="3">
        <v>0.24</v>
      </c>
      <c r="I3" s="22"/>
      <c r="M3" s="2"/>
    </row>
    <row r="4" s="1" customFormat="1" spans="1:13">
      <c r="A4" s="4"/>
      <c r="B4" s="5" t="s">
        <v>7</v>
      </c>
      <c r="C4" s="3"/>
      <c r="D4" s="3"/>
      <c r="E4" s="10"/>
      <c r="F4" s="3">
        <v>1655.64</v>
      </c>
      <c r="G4" s="11"/>
      <c r="H4" s="3">
        <v>0.1</v>
      </c>
      <c r="I4" s="22"/>
      <c r="M4" s="2"/>
    </row>
    <row r="5" s="1" customFormat="1" spans="1:13">
      <c r="A5" s="4" t="s">
        <v>8</v>
      </c>
      <c r="B5" s="5" t="s">
        <v>9</v>
      </c>
      <c r="C5" s="3"/>
      <c r="D5" s="3"/>
      <c r="E5" s="6">
        <v>3466.14330113127</v>
      </c>
      <c r="F5" s="3">
        <v>91.104</v>
      </c>
      <c r="G5" s="7">
        <f>(F5+F6)/2</f>
        <v>92.50925</v>
      </c>
      <c r="H5" s="3">
        <v>0.18</v>
      </c>
      <c r="I5" s="22">
        <f>(H5+H6)/2</f>
        <v>0.185</v>
      </c>
      <c r="M5" s="2"/>
    </row>
    <row r="6" s="1" customFormat="1" spans="1:13">
      <c r="A6" s="4"/>
      <c r="B6" s="5" t="s">
        <v>10</v>
      </c>
      <c r="C6" s="3"/>
      <c r="D6" s="3"/>
      <c r="E6" s="10"/>
      <c r="F6" s="3">
        <v>93.9145</v>
      </c>
      <c r="G6" s="11"/>
      <c r="H6" s="3">
        <v>0.19</v>
      </c>
      <c r="I6" s="22"/>
      <c r="M6" s="2"/>
    </row>
    <row r="7" s="1" customFormat="1" spans="1:13">
      <c r="A7" s="4" t="s">
        <v>11</v>
      </c>
      <c r="B7" s="5"/>
      <c r="C7" s="3"/>
      <c r="D7" s="3"/>
      <c r="E7" s="12">
        <v>7089.50278735592</v>
      </c>
      <c r="F7" s="3">
        <v>108.2955</v>
      </c>
      <c r="G7" s="3"/>
      <c r="H7" s="3">
        <v>0.45</v>
      </c>
      <c r="M7" s="2"/>
    </row>
    <row r="8" s="1" customFormat="1" spans="1:13">
      <c r="A8" s="4" t="s">
        <v>12</v>
      </c>
      <c r="B8" s="5"/>
      <c r="C8" s="3"/>
      <c r="D8" s="3"/>
      <c r="E8" s="12">
        <v>1.3632</v>
      </c>
      <c r="F8" s="3">
        <v>625.464</v>
      </c>
      <c r="G8" s="3"/>
      <c r="H8" s="3">
        <v>0.26</v>
      </c>
      <c r="M8" s="2"/>
    </row>
    <row r="9" s="1" customFormat="1" spans="1:13">
      <c r="A9" s="4" t="s">
        <v>13</v>
      </c>
      <c r="B9" s="5"/>
      <c r="C9" s="3"/>
      <c r="D9" s="3"/>
      <c r="E9" s="12">
        <v>11.72</v>
      </c>
      <c r="F9" s="3">
        <v>341.64</v>
      </c>
      <c r="G9" s="3"/>
      <c r="H9" s="3">
        <v>0.26</v>
      </c>
      <c r="M9" s="2"/>
    </row>
    <row r="10" s="1" customFormat="1" spans="1:13">
      <c r="A10" s="4" t="s">
        <v>14</v>
      </c>
      <c r="B10" s="5"/>
      <c r="C10" s="3"/>
      <c r="D10" s="3"/>
      <c r="E10" s="12">
        <v>0.45617949874053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15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16</v>
      </c>
      <c r="B14" s="4" t="s">
        <v>17</v>
      </c>
      <c r="C14" s="4">
        <v>308.16</v>
      </c>
      <c r="D14" s="13"/>
      <c r="E14" s="13"/>
      <c r="F14" s="13"/>
      <c r="G14" s="14" t="s">
        <v>18</v>
      </c>
      <c r="H14" s="14" t="s">
        <v>19</v>
      </c>
      <c r="I14" s="14">
        <f>AV38+AV53+AG69+AY85+AY101+BB101</f>
        <v>207935872.862107</v>
      </c>
      <c r="J14" s="14" t="s">
        <v>20</v>
      </c>
      <c r="K14" s="14">
        <f>I14/(10000*1000)</f>
        <v>20.7935872862107</v>
      </c>
      <c r="L14" s="14" t="s">
        <v>21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22</v>
      </c>
      <c r="B15" s="4" t="s">
        <v>17</v>
      </c>
      <c r="C15" s="4"/>
      <c r="D15" s="13"/>
      <c r="E15" s="13"/>
      <c r="F15" s="13"/>
      <c r="G15" s="14"/>
      <c r="H15" s="14" t="s">
        <v>23</v>
      </c>
      <c r="I15" s="14">
        <v>121633595.825419</v>
      </c>
      <c r="J15" s="14" t="s">
        <v>20</v>
      </c>
      <c r="K15" s="14">
        <f>I15/(10000*1000)</f>
        <v>12.1633595825419</v>
      </c>
      <c r="L15" s="14" t="s">
        <v>21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24</v>
      </c>
      <c r="B16" s="4" t="s">
        <v>25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26</v>
      </c>
      <c r="B17" s="4" t="s">
        <v>27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29</v>
      </c>
      <c r="AT17" s="2"/>
    </row>
    <row r="18" s="1" customFormat="1" spans="1:46">
      <c r="A18" s="4" t="s">
        <v>30</v>
      </c>
      <c r="B18" s="4" t="s">
        <v>31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33</v>
      </c>
      <c r="B19" s="4" t="s">
        <v>31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36</v>
      </c>
      <c r="B20" s="4" t="s">
        <v>37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38</v>
      </c>
      <c r="B21" s="4" t="s">
        <v>39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40</v>
      </c>
      <c r="B22" s="4" t="s">
        <v>35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41</v>
      </c>
      <c r="B23" s="4" t="s">
        <v>42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4" t="s">
        <v>43</v>
      </c>
      <c r="T25" s="24"/>
      <c r="U25" s="24"/>
      <c r="V25" s="24" t="s">
        <v>44</v>
      </c>
      <c r="W25" s="24"/>
      <c r="X25" s="24"/>
      <c r="Y25" s="24" t="s">
        <v>45</v>
      </c>
      <c r="Z25" s="24"/>
      <c r="AA25" s="24"/>
      <c r="AB25" s="24" t="s">
        <v>46</v>
      </c>
      <c r="AC25" s="24"/>
      <c r="AD25" s="24"/>
      <c r="AE25" s="24" t="s">
        <v>47</v>
      </c>
      <c r="AF25" s="24"/>
      <c r="AG25" s="24"/>
      <c r="AH25" s="24" t="s">
        <v>48</v>
      </c>
      <c r="AI25" s="24"/>
      <c r="AJ25" s="24"/>
      <c r="AK25" s="32" t="s">
        <v>49</v>
      </c>
      <c r="AL25" s="33"/>
      <c r="AM25" s="34"/>
      <c r="AN25" s="24" t="s">
        <v>50</v>
      </c>
      <c r="AO25" s="24"/>
      <c r="AP25" s="24"/>
      <c r="AT25" s="2"/>
    </row>
    <row r="26" s="1" customFormat="1" spans="1:47">
      <c r="A26" s="15" t="s">
        <v>4</v>
      </c>
      <c r="B26" s="15"/>
      <c r="C26" s="16" t="s">
        <v>51</v>
      </c>
      <c r="D26" s="16" t="s">
        <v>52</v>
      </c>
      <c r="E26" s="16" t="s">
        <v>53</v>
      </c>
      <c r="F26" s="16" t="s">
        <v>54</v>
      </c>
      <c r="G26" s="13" t="s">
        <v>51</v>
      </c>
      <c r="H26" s="13" t="s">
        <v>53</v>
      </c>
      <c r="I26" s="13" t="s">
        <v>55</v>
      </c>
      <c r="J26" s="13" t="s">
        <v>56</v>
      </c>
      <c r="K26" s="23" t="s">
        <v>57</v>
      </c>
      <c r="L26" s="23" t="s">
        <v>58</v>
      </c>
      <c r="M26" s="13" t="s">
        <v>59</v>
      </c>
      <c r="N26" s="23" t="s">
        <v>60</v>
      </c>
      <c r="O26" s="13" t="s">
        <v>61</v>
      </c>
      <c r="P26" s="13" t="s">
        <v>62</v>
      </c>
      <c r="Q26" s="23" t="s">
        <v>63</v>
      </c>
      <c r="R26" s="23" t="s">
        <v>64</v>
      </c>
      <c r="S26" s="4" t="s">
        <v>65</v>
      </c>
      <c r="T26" s="3" t="s">
        <v>66</v>
      </c>
      <c r="U26" s="3"/>
      <c r="V26" s="4" t="s">
        <v>65</v>
      </c>
      <c r="W26" s="3" t="s">
        <v>66</v>
      </c>
      <c r="X26" s="3"/>
      <c r="Y26" s="4" t="s">
        <v>65</v>
      </c>
      <c r="Z26" s="3" t="s">
        <v>66</v>
      </c>
      <c r="AA26" s="3"/>
      <c r="AB26" s="4" t="s">
        <v>65</v>
      </c>
      <c r="AC26" s="3" t="s">
        <v>66</v>
      </c>
      <c r="AD26" s="3"/>
      <c r="AE26" s="4" t="s">
        <v>65</v>
      </c>
      <c r="AF26" s="3" t="s">
        <v>66</v>
      </c>
      <c r="AG26" s="3"/>
      <c r="AH26" s="4" t="s">
        <v>65</v>
      </c>
      <c r="AI26" s="3" t="s">
        <v>66</v>
      </c>
      <c r="AJ26" s="3"/>
      <c r="AK26" s="4" t="s">
        <v>65</v>
      </c>
      <c r="AL26" s="3" t="s">
        <v>66</v>
      </c>
      <c r="AM26" s="3"/>
      <c r="AN26" s="35" t="s">
        <v>65</v>
      </c>
      <c r="AO26" s="35" t="s">
        <v>66</v>
      </c>
      <c r="AP26" s="35"/>
      <c r="AQ26" s="1" t="s">
        <v>67</v>
      </c>
      <c r="AR26" s="1" t="s">
        <v>68</v>
      </c>
      <c r="AS26" s="1" t="s">
        <v>36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1231.02333333333</v>
      </c>
      <c r="C27" s="16" t="s">
        <v>72</v>
      </c>
      <c r="D27" s="17">
        <v>15</v>
      </c>
      <c r="E27" s="16"/>
      <c r="F27" s="16"/>
      <c r="G27" s="13">
        <v>1</v>
      </c>
      <c r="H27" s="18">
        <f t="shared" ref="H27:H38" si="0">E28</f>
        <v>15</v>
      </c>
      <c r="I27" s="18">
        <f t="shared" ref="I27:I38" si="1">H27+273.15</f>
        <v>288.15</v>
      </c>
      <c r="J27" s="18">
        <f t="shared" ref="J27:J38" si="2">EXP(($C$16*(I27-$C$14))/($C$17*I27*$C$14))</f>
        <v>0.11145232763902</v>
      </c>
      <c r="K27" s="18">
        <f t="shared" ref="K27:K38" si="3">$B$27/12</f>
        <v>102.585277777778</v>
      </c>
      <c r="L27" s="18">
        <f t="shared" ref="L27:L38" si="4">K27*$B$28/100</f>
        <v>1.02585277777778</v>
      </c>
      <c r="M27" s="13" t="s">
        <v>73</v>
      </c>
      <c r="N27" s="13"/>
      <c r="O27" s="18">
        <f>L27</f>
        <v>1.02585277777778</v>
      </c>
      <c r="P27" s="18">
        <f t="shared" ref="P27:P38" si="5">O27*J27</f>
        <v>0.114333679898288</v>
      </c>
      <c r="Q27" s="25">
        <f t="shared" ref="Q27:Q38" si="6">P27*$B$29</f>
        <v>0.0198178378490365</v>
      </c>
      <c r="R27" s="18">
        <f t="shared" ref="R27:R38" si="7">L27*$B$29</f>
        <v>0.177814481481481</v>
      </c>
      <c r="S27" s="26">
        <f t="shared" ref="S27:S38" si="8">Q27/R27</f>
        <v>0.11145232763902</v>
      </c>
      <c r="T27" s="3">
        <v>0.01</v>
      </c>
      <c r="U27" s="27">
        <f t="shared" ref="U27:U38" si="9">S27*T27</f>
        <v>0.0011145232763902</v>
      </c>
      <c r="V27" s="26"/>
      <c r="W27" s="3"/>
      <c r="X27" s="27"/>
      <c r="Y27" s="29">
        <v>0.02</v>
      </c>
      <c r="Z27" s="3">
        <v>0.21</v>
      </c>
      <c r="AA27" s="28">
        <f t="shared" ref="AA27:AA38" si="10">Y27*Z27</f>
        <v>0.0042</v>
      </c>
      <c r="AB27" s="3">
        <v>0.01</v>
      </c>
      <c r="AC27" s="3">
        <v>0.29</v>
      </c>
      <c r="AD27" s="28">
        <f t="shared" ref="AD27:AD38" si="11">AB27*AC27</f>
        <v>0.0029</v>
      </c>
      <c r="AE27" s="26"/>
      <c r="AF27" s="3"/>
      <c r="AG27" s="27"/>
      <c r="AH27" s="26"/>
      <c r="AI27" s="3"/>
      <c r="AJ27" s="27"/>
      <c r="AK27" s="1">
        <v>0.1</v>
      </c>
      <c r="AL27" s="28">
        <v>0.11</v>
      </c>
      <c r="AM27" s="28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0.0230145232763902</v>
      </c>
      <c r="AR27" s="30">
        <f t="shared" ref="AR27:AR38" si="15">$B$27/12</f>
        <v>102.585277777778</v>
      </c>
      <c r="AS27" s="1">
        <f t="shared" ref="AS27:AS38" si="16">$B$29</f>
        <v>0.173333333333333</v>
      </c>
      <c r="AT27" s="2">
        <f>$E$2/12</f>
        <v>67.2451969927617</v>
      </c>
      <c r="AU27" s="1">
        <f t="shared" ref="AU27:AU38" si="17">AT27*10000*AS27*0.67*AR27*AQ27</f>
        <v>184376.337542513</v>
      </c>
    </row>
    <row r="28" s="1" customFormat="1" spans="1:47">
      <c r="A28" s="13" t="s">
        <v>74</v>
      </c>
      <c r="B28" s="13">
        <v>1</v>
      </c>
      <c r="C28" s="16">
        <v>1</v>
      </c>
      <c r="D28" s="19">
        <v>17.0275483870968</v>
      </c>
      <c r="E28" s="20">
        <f t="shared" ref="E28:E39" si="18">D27</f>
        <v>15</v>
      </c>
      <c r="F28" s="16" t="s">
        <v>73</v>
      </c>
      <c r="G28" s="13">
        <v>2</v>
      </c>
      <c r="H28" s="18">
        <f t="shared" si="0"/>
        <v>17.0275483870968</v>
      </c>
      <c r="I28" s="18">
        <f t="shared" si="1"/>
        <v>290.177548387097</v>
      </c>
      <c r="J28" s="18">
        <f t="shared" si="2"/>
        <v>0.141132844407846</v>
      </c>
      <c r="K28" s="18">
        <f t="shared" si="3"/>
        <v>102.585277777778</v>
      </c>
      <c r="L28" s="18">
        <f t="shared" si="4"/>
        <v>1.02585277777778</v>
      </c>
      <c r="M28" s="13" t="s">
        <v>73</v>
      </c>
      <c r="N28" s="13"/>
      <c r="O28" s="18">
        <f t="shared" ref="O28:O38" si="19">L28+O27-P27-N28</f>
        <v>1.93737187565727</v>
      </c>
      <c r="P28" s="18">
        <f t="shared" si="5"/>
        <v>0.273426803487274</v>
      </c>
      <c r="Q28" s="25">
        <f t="shared" si="6"/>
        <v>0.0473939792711275</v>
      </c>
      <c r="R28" s="18">
        <f t="shared" si="7"/>
        <v>0.177814481481481</v>
      </c>
      <c r="S28" s="26">
        <f t="shared" si="8"/>
        <v>0.266536104800122</v>
      </c>
      <c r="T28" s="3">
        <v>0.01</v>
      </c>
      <c r="U28" s="27">
        <f t="shared" si="9"/>
        <v>0.00266536104800122</v>
      </c>
      <c r="V28" s="26"/>
      <c r="W28" s="3"/>
      <c r="X28" s="27"/>
      <c r="Y28" s="29">
        <v>0.02</v>
      </c>
      <c r="Z28" s="3">
        <v>0.21</v>
      </c>
      <c r="AA28" s="28">
        <f t="shared" si="10"/>
        <v>0.0042</v>
      </c>
      <c r="AB28" s="3">
        <v>0.01</v>
      </c>
      <c r="AC28" s="3">
        <v>0.29</v>
      </c>
      <c r="AD28" s="28">
        <f t="shared" si="11"/>
        <v>0.0029</v>
      </c>
      <c r="AE28" s="26"/>
      <c r="AF28" s="3"/>
      <c r="AG28" s="27"/>
      <c r="AH28" s="26"/>
      <c r="AI28" s="3"/>
      <c r="AJ28" s="27"/>
      <c r="AK28" s="28">
        <v>0.1</v>
      </c>
      <c r="AL28" s="28">
        <v>0.11</v>
      </c>
      <c r="AM28" s="28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0.0245653610480012</v>
      </c>
      <c r="AR28" s="30">
        <f t="shared" si="15"/>
        <v>102.585277777778</v>
      </c>
      <c r="AS28" s="1">
        <f t="shared" si="16"/>
        <v>0.173333333333333</v>
      </c>
      <c r="AT28" s="2">
        <f t="shared" ref="AT28:AT38" si="20">$E$2/12</f>
        <v>67.2451969927617</v>
      </c>
      <c r="AU28" s="1">
        <f t="shared" si="17"/>
        <v>196800.570059446</v>
      </c>
    </row>
    <row r="29" s="1" customFormat="1" spans="1:47">
      <c r="A29" s="13" t="s">
        <v>36</v>
      </c>
      <c r="B29" s="13">
        <f>I2</f>
        <v>0.173333333333333</v>
      </c>
      <c r="C29" s="16">
        <v>2</v>
      </c>
      <c r="D29" s="21">
        <v>16.7139285714286</v>
      </c>
      <c r="E29" s="20">
        <f t="shared" si="18"/>
        <v>17.0275483870968</v>
      </c>
      <c r="F29" s="16" t="s">
        <v>73</v>
      </c>
      <c r="G29" s="13">
        <v>3</v>
      </c>
      <c r="H29" s="18">
        <f t="shared" si="0"/>
        <v>16.7139285714286</v>
      </c>
      <c r="I29" s="18">
        <f t="shared" si="1"/>
        <v>289.863928571429</v>
      </c>
      <c r="J29" s="18">
        <f t="shared" si="2"/>
        <v>0.136100970075871</v>
      </c>
      <c r="K29" s="18">
        <f t="shared" si="3"/>
        <v>102.585277777778</v>
      </c>
      <c r="L29" s="18">
        <f t="shared" si="4"/>
        <v>1.02585277777778</v>
      </c>
      <c r="M29" s="13" t="s">
        <v>73</v>
      </c>
      <c r="N29" s="13"/>
      <c r="O29" s="18">
        <f t="shared" si="19"/>
        <v>2.68979784994777</v>
      </c>
      <c r="P29" s="18">
        <f t="shared" si="5"/>
        <v>0.366084096685884</v>
      </c>
      <c r="Q29" s="25">
        <f t="shared" si="6"/>
        <v>0.0634545767588865</v>
      </c>
      <c r="R29" s="18">
        <f t="shared" si="7"/>
        <v>0.177814481481481</v>
      </c>
      <c r="S29" s="26">
        <f t="shared" si="8"/>
        <v>0.356858317895188</v>
      </c>
      <c r="T29" s="3">
        <v>0.01</v>
      </c>
      <c r="U29" s="27">
        <f t="shared" si="9"/>
        <v>0.00356858317895188</v>
      </c>
      <c r="V29" s="26"/>
      <c r="W29" s="3"/>
      <c r="X29" s="27"/>
      <c r="Y29" s="29">
        <v>0.02</v>
      </c>
      <c r="Z29" s="3">
        <v>0.21</v>
      </c>
      <c r="AA29" s="28">
        <f t="shared" si="10"/>
        <v>0.0042</v>
      </c>
      <c r="AB29" s="3">
        <v>0.01</v>
      </c>
      <c r="AC29" s="3">
        <v>0.29</v>
      </c>
      <c r="AD29" s="28">
        <f t="shared" si="11"/>
        <v>0.0029</v>
      </c>
      <c r="AE29" s="26"/>
      <c r="AF29" s="3"/>
      <c r="AG29" s="27"/>
      <c r="AH29" s="26"/>
      <c r="AI29" s="3"/>
      <c r="AJ29" s="27"/>
      <c r="AK29" s="1">
        <v>0.1</v>
      </c>
      <c r="AL29" s="28">
        <v>0.11</v>
      </c>
      <c r="AM29" s="28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0.0254685831789519</v>
      </c>
      <c r="AR29" s="30">
        <f t="shared" si="15"/>
        <v>102.585277777778</v>
      </c>
      <c r="AS29" s="1">
        <f t="shared" si="16"/>
        <v>0.173333333333333</v>
      </c>
      <c r="AT29" s="2">
        <f t="shared" si="20"/>
        <v>67.2451969927617</v>
      </c>
      <c r="AU29" s="1">
        <f t="shared" si="17"/>
        <v>204036.55694008</v>
      </c>
    </row>
    <row r="30" s="1" customFormat="1" spans="1:47">
      <c r="A30" s="13"/>
      <c r="B30" s="13"/>
      <c r="C30" s="16">
        <v>3</v>
      </c>
      <c r="D30" s="21">
        <v>15.668935483871</v>
      </c>
      <c r="E30" s="20">
        <f t="shared" si="18"/>
        <v>16.7139285714286</v>
      </c>
      <c r="F30" s="16" t="s">
        <v>73</v>
      </c>
      <c r="G30" s="13">
        <v>4</v>
      </c>
      <c r="H30" s="18">
        <f t="shared" si="0"/>
        <v>15.668935483871</v>
      </c>
      <c r="I30" s="18">
        <f t="shared" si="1"/>
        <v>288.818935483871</v>
      </c>
      <c r="J30" s="18">
        <f t="shared" si="2"/>
        <v>0.120525313827718</v>
      </c>
      <c r="K30" s="18">
        <f t="shared" si="3"/>
        <v>102.585277777778</v>
      </c>
      <c r="L30" s="18">
        <f t="shared" si="4"/>
        <v>1.02585277777778</v>
      </c>
      <c r="M30" s="13" t="s">
        <v>73</v>
      </c>
      <c r="N30" s="13"/>
      <c r="O30" s="18">
        <f t="shared" si="19"/>
        <v>3.34956653103967</v>
      </c>
      <c r="P30" s="18">
        <f t="shared" si="5"/>
        <v>0.403707557340376</v>
      </c>
      <c r="Q30" s="25">
        <f t="shared" si="6"/>
        <v>0.0699759766056652</v>
      </c>
      <c r="R30" s="18">
        <f t="shared" si="7"/>
        <v>0.177814481481481</v>
      </c>
      <c r="S30" s="26">
        <f t="shared" si="8"/>
        <v>0.393533620111548</v>
      </c>
      <c r="T30" s="3">
        <v>0.01</v>
      </c>
      <c r="U30" s="27">
        <f t="shared" si="9"/>
        <v>0.00393533620111548</v>
      </c>
      <c r="V30" s="26"/>
      <c r="W30" s="3"/>
      <c r="X30" s="27"/>
      <c r="Y30" s="29">
        <v>0.02</v>
      </c>
      <c r="Z30" s="3">
        <v>0.21</v>
      </c>
      <c r="AA30" s="28">
        <f t="shared" si="10"/>
        <v>0.0042</v>
      </c>
      <c r="AB30" s="3">
        <v>0.01</v>
      </c>
      <c r="AC30" s="3">
        <v>0.29</v>
      </c>
      <c r="AD30" s="28">
        <f t="shared" si="11"/>
        <v>0.0029</v>
      </c>
      <c r="AE30" s="26"/>
      <c r="AF30" s="3"/>
      <c r="AG30" s="27"/>
      <c r="AH30" s="26"/>
      <c r="AI30" s="3"/>
      <c r="AJ30" s="27"/>
      <c r="AK30" s="28">
        <v>0.1</v>
      </c>
      <c r="AL30" s="28">
        <v>0.11</v>
      </c>
      <c r="AM30" s="28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0.0258353362011155</v>
      </c>
      <c r="AR30" s="30">
        <f t="shared" si="15"/>
        <v>102.585277777778</v>
      </c>
      <c r="AS30" s="1">
        <f t="shared" si="16"/>
        <v>0.173333333333333</v>
      </c>
      <c r="AT30" s="2">
        <f t="shared" si="20"/>
        <v>67.2451969927617</v>
      </c>
      <c r="AU30" s="1">
        <f t="shared" si="17"/>
        <v>206974.726816427</v>
      </c>
    </row>
    <row r="31" s="1" customFormat="1" spans="1:47">
      <c r="A31" s="13"/>
      <c r="B31" s="13"/>
      <c r="C31" s="16">
        <v>4</v>
      </c>
      <c r="D31" s="21">
        <v>17.0866</v>
      </c>
      <c r="E31" s="20">
        <f t="shared" si="18"/>
        <v>15.668935483871</v>
      </c>
      <c r="F31" s="16" t="s">
        <v>73</v>
      </c>
      <c r="G31" s="13">
        <v>5</v>
      </c>
      <c r="H31" s="18">
        <f t="shared" si="0"/>
        <v>17.0866</v>
      </c>
      <c r="I31" s="18">
        <f t="shared" si="1"/>
        <v>290.2366</v>
      </c>
      <c r="J31" s="18">
        <f t="shared" si="2"/>
        <v>0.142099658454127</v>
      </c>
      <c r="K31" s="18">
        <f t="shared" si="3"/>
        <v>102.585277777778</v>
      </c>
      <c r="L31" s="18">
        <f t="shared" si="4"/>
        <v>1.02585277777778</v>
      </c>
      <c r="M31" s="13" t="s">
        <v>75</v>
      </c>
      <c r="N31" s="18">
        <f>(O30-P30)*C22/100</f>
        <v>2.79856602501433</v>
      </c>
      <c r="O31" s="18">
        <f t="shared" si="19"/>
        <v>1.17314572646274</v>
      </c>
      <c r="P31" s="18">
        <f t="shared" si="5"/>
        <v>0.166703607047274</v>
      </c>
      <c r="Q31" s="25">
        <f t="shared" si="6"/>
        <v>0.0288952918881942</v>
      </c>
      <c r="R31" s="18">
        <f t="shared" si="7"/>
        <v>0.177814481481481</v>
      </c>
      <c r="S31" s="26">
        <f t="shared" si="8"/>
        <v>0.162502466882617</v>
      </c>
      <c r="T31" s="3">
        <v>0.01</v>
      </c>
      <c r="U31" s="27">
        <f t="shared" si="9"/>
        <v>0.00162502466882617</v>
      </c>
      <c r="V31" s="26"/>
      <c r="W31" s="3"/>
      <c r="X31" s="27"/>
      <c r="Y31" s="29">
        <v>0.04</v>
      </c>
      <c r="Z31" s="3">
        <v>0.21</v>
      </c>
      <c r="AA31" s="28">
        <f t="shared" si="10"/>
        <v>0.0084</v>
      </c>
      <c r="AB31" s="3">
        <v>0.015</v>
      </c>
      <c r="AC31" s="3">
        <v>0.29</v>
      </c>
      <c r="AD31" s="28">
        <f t="shared" si="11"/>
        <v>0.00435</v>
      </c>
      <c r="AE31" s="26"/>
      <c r="AF31" s="3"/>
      <c r="AG31" s="27"/>
      <c r="AH31" s="26"/>
      <c r="AI31" s="3"/>
      <c r="AJ31" s="27"/>
      <c r="AK31" s="1">
        <v>0.1</v>
      </c>
      <c r="AL31" s="28">
        <v>0.11</v>
      </c>
      <c r="AM31" s="28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0.0310750246688262</v>
      </c>
      <c r="AR31" s="30">
        <f t="shared" si="15"/>
        <v>102.585277777778</v>
      </c>
      <c r="AS31" s="1">
        <f t="shared" si="16"/>
        <v>0.173333333333333</v>
      </c>
      <c r="AT31" s="2">
        <f t="shared" si="20"/>
        <v>67.2451969927617</v>
      </c>
      <c r="AU31" s="1">
        <f t="shared" si="17"/>
        <v>248951.462894697</v>
      </c>
    </row>
    <row r="32" s="1" customFormat="1" spans="1:47">
      <c r="A32" s="13"/>
      <c r="B32" s="13"/>
      <c r="C32" s="16">
        <v>5</v>
      </c>
      <c r="D32" s="21">
        <v>18.6116451612903</v>
      </c>
      <c r="E32" s="20">
        <f t="shared" si="18"/>
        <v>17.0866</v>
      </c>
      <c r="F32" s="16" t="s">
        <v>75</v>
      </c>
      <c r="G32" s="13">
        <v>6</v>
      </c>
      <c r="H32" s="18">
        <f t="shared" si="0"/>
        <v>18.6116451612903</v>
      </c>
      <c r="I32" s="18">
        <f t="shared" si="1"/>
        <v>291.76164516129</v>
      </c>
      <c r="J32" s="18">
        <f t="shared" si="2"/>
        <v>0.169335779846406</v>
      </c>
      <c r="K32" s="18">
        <f t="shared" si="3"/>
        <v>102.585277777778</v>
      </c>
      <c r="L32" s="18">
        <f t="shared" si="4"/>
        <v>1.02585277777778</v>
      </c>
      <c r="M32" s="13" t="s">
        <v>73</v>
      </c>
      <c r="N32" s="13"/>
      <c r="O32" s="18">
        <f t="shared" si="19"/>
        <v>2.03229489719325</v>
      </c>
      <c r="P32" s="18">
        <f t="shared" si="5"/>
        <v>0.34414024129409</v>
      </c>
      <c r="Q32" s="25">
        <f t="shared" si="6"/>
        <v>0.0596509751576422</v>
      </c>
      <c r="R32" s="18">
        <f t="shared" si="7"/>
        <v>0.177814481481481</v>
      </c>
      <c r="S32" s="26">
        <f t="shared" si="8"/>
        <v>0.335467475205919</v>
      </c>
      <c r="T32" s="3">
        <v>0.01</v>
      </c>
      <c r="U32" s="27">
        <f t="shared" si="9"/>
        <v>0.00335467475205919</v>
      </c>
      <c r="V32" s="26"/>
      <c r="W32" s="3"/>
      <c r="X32" s="27"/>
      <c r="Y32" s="29">
        <v>0.04</v>
      </c>
      <c r="Z32" s="3">
        <v>0.21</v>
      </c>
      <c r="AA32" s="28">
        <f t="shared" si="10"/>
        <v>0.0084</v>
      </c>
      <c r="AB32" s="3">
        <v>0.015</v>
      </c>
      <c r="AC32" s="3">
        <v>0.29</v>
      </c>
      <c r="AD32" s="28">
        <f t="shared" si="11"/>
        <v>0.00435</v>
      </c>
      <c r="AE32" s="26"/>
      <c r="AF32" s="3"/>
      <c r="AG32" s="27"/>
      <c r="AH32" s="26"/>
      <c r="AI32" s="3"/>
      <c r="AJ32" s="27"/>
      <c r="AK32" s="28">
        <v>0.1</v>
      </c>
      <c r="AL32" s="28">
        <v>0.11</v>
      </c>
      <c r="AM32" s="28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0.0328046747520592</v>
      </c>
      <c r="AR32" s="30">
        <f t="shared" si="15"/>
        <v>102.585277777778</v>
      </c>
      <c r="AS32" s="1">
        <f t="shared" si="16"/>
        <v>0.173333333333333</v>
      </c>
      <c r="AT32" s="2">
        <f t="shared" si="20"/>
        <v>67.2451969927617</v>
      </c>
      <c r="AU32" s="1">
        <f t="shared" si="17"/>
        <v>262808.215161374</v>
      </c>
    </row>
    <row r="33" s="1" customFormat="1" spans="1:47">
      <c r="A33" s="13"/>
      <c r="B33" s="13"/>
      <c r="C33" s="16">
        <v>6</v>
      </c>
      <c r="D33" s="21">
        <v>21.5656</v>
      </c>
      <c r="E33" s="20">
        <f t="shared" si="18"/>
        <v>18.6116451612903</v>
      </c>
      <c r="F33" s="16" t="s">
        <v>73</v>
      </c>
      <c r="G33" s="13">
        <v>7</v>
      </c>
      <c r="H33" s="18">
        <f t="shared" si="0"/>
        <v>21.5656</v>
      </c>
      <c r="I33" s="18">
        <f t="shared" si="1"/>
        <v>294.7156</v>
      </c>
      <c r="J33" s="18">
        <f t="shared" si="2"/>
        <v>0.236601567334245</v>
      </c>
      <c r="K33" s="18">
        <f t="shared" si="3"/>
        <v>102.585277777778</v>
      </c>
      <c r="L33" s="18">
        <f t="shared" si="4"/>
        <v>1.02585277777778</v>
      </c>
      <c r="M33" s="13" t="s">
        <v>73</v>
      </c>
      <c r="N33" s="13"/>
      <c r="O33" s="18">
        <f t="shared" si="19"/>
        <v>2.71400743367693</v>
      </c>
      <c r="P33" s="18">
        <f t="shared" si="5"/>
        <v>0.642138412564754</v>
      </c>
      <c r="Q33" s="25">
        <f t="shared" si="6"/>
        <v>0.111303991511224</v>
      </c>
      <c r="R33" s="18">
        <f t="shared" si="7"/>
        <v>0.177814481481481</v>
      </c>
      <c r="S33" s="26">
        <f t="shared" si="8"/>
        <v>0.625955718476258</v>
      </c>
      <c r="T33" s="3">
        <v>0.01</v>
      </c>
      <c r="U33" s="27">
        <f t="shared" si="9"/>
        <v>0.00625955718476258</v>
      </c>
      <c r="V33" s="26"/>
      <c r="W33" s="3"/>
      <c r="X33" s="27"/>
      <c r="Y33" s="29">
        <v>0.04</v>
      </c>
      <c r="Z33" s="3">
        <v>0.21</v>
      </c>
      <c r="AA33" s="28">
        <f t="shared" si="10"/>
        <v>0.0084</v>
      </c>
      <c r="AB33" s="3">
        <v>0.015</v>
      </c>
      <c r="AC33" s="3">
        <v>0.29</v>
      </c>
      <c r="AD33" s="28">
        <f t="shared" si="11"/>
        <v>0.00435</v>
      </c>
      <c r="AE33" s="26"/>
      <c r="AF33" s="3"/>
      <c r="AG33" s="27"/>
      <c r="AH33" s="26"/>
      <c r="AI33" s="3"/>
      <c r="AJ33" s="27"/>
      <c r="AK33" s="1">
        <v>0.1</v>
      </c>
      <c r="AL33" s="28">
        <v>0.11</v>
      </c>
      <c r="AM33" s="28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0.0357095571847626</v>
      </c>
      <c r="AR33" s="30">
        <f t="shared" si="15"/>
        <v>102.585277777778</v>
      </c>
      <c r="AS33" s="1">
        <f t="shared" si="16"/>
        <v>0.173333333333333</v>
      </c>
      <c r="AT33" s="2">
        <f t="shared" si="20"/>
        <v>67.2451969927617</v>
      </c>
      <c r="AU33" s="1">
        <f t="shared" si="17"/>
        <v>286080.110803153</v>
      </c>
    </row>
    <row r="34" s="1" customFormat="1" spans="1:47">
      <c r="A34" s="13"/>
      <c r="B34" s="13"/>
      <c r="C34" s="16">
        <v>7</v>
      </c>
      <c r="D34" s="21">
        <v>24.8574838709677</v>
      </c>
      <c r="E34" s="20">
        <f t="shared" si="18"/>
        <v>21.5656</v>
      </c>
      <c r="F34" s="16" t="s">
        <v>73</v>
      </c>
      <c r="G34" s="13">
        <v>8</v>
      </c>
      <c r="H34" s="18">
        <f t="shared" si="0"/>
        <v>24.8574838709677</v>
      </c>
      <c r="I34" s="18">
        <f t="shared" si="1"/>
        <v>298.007483870968</v>
      </c>
      <c r="J34" s="18">
        <f t="shared" si="2"/>
        <v>0.340809859468429</v>
      </c>
      <c r="K34" s="18">
        <f t="shared" si="3"/>
        <v>102.585277777778</v>
      </c>
      <c r="L34" s="18">
        <f t="shared" si="4"/>
        <v>1.02585277777778</v>
      </c>
      <c r="M34" s="13" t="s">
        <v>73</v>
      </c>
      <c r="N34" s="13"/>
      <c r="O34" s="18">
        <f t="shared" si="19"/>
        <v>3.09772179888996</v>
      </c>
      <c r="P34" s="18">
        <f t="shared" si="5"/>
        <v>1.05573413095198</v>
      </c>
      <c r="Q34" s="25">
        <f t="shared" si="6"/>
        <v>0.182993916031676</v>
      </c>
      <c r="R34" s="18">
        <f t="shared" si="7"/>
        <v>0.177814481481481</v>
      </c>
      <c r="S34" s="26">
        <f t="shared" si="8"/>
        <v>1.02912830556342</v>
      </c>
      <c r="T34" s="3">
        <v>0.01</v>
      </c>
      <c r="U34" s="27">
        <f t="shared" si="9"/>
        <v>0.0102912830556342</v>
      </c>
      <c r="V34" s="26"/>
      <c r="W34" s="3"/>
      <c r="X34" s="27"/>
      <c r="Y34" s="29">
        <v>0.04</v>
      </c>
      <c r="Z34" s="3">
        <v>0.21</v>
      </c>
      <c r="AA34" s="28">
        <f t="shared" si="10"/>
        <v>0.0084</v>
      </c>
      <c r="AB34" s="3">
        <v>0.015</v>
      </c>
      <c r="AC34" s="3">
        <v>0.29</v>
      </c>
      <c r="AD34" s="28">
        <f t="shared" si="11"/>
        <v>0.00435</v>
      </c>
      <c r="AE34" s="26"/>
      <c r="AF34" s="3"/>
      <c r="AG34" s="27"/>
      <c r="AH34" s="26"/>
      <c r="AI34" s="3"/>
      <c r="AJ34" s="27"/>
      <c r="AK34" s="28">
        <v>0.1</v>
      </c>
      <c r="AL34" s="28">
        <v>0.11</v>
      </c>
      <c r="AM34" s="28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0.0397412830556342</v>
      </c>
      <c r="AR34" s="30">
        <f t="shared" si="15"/>
        <v>102.585277777778</v>
      </c>
      <c r="AS34" s="1">
        <f t="shared" si="16"/>
        <v>0.173333333333333</v>
      </c>
      <c r="AT34" s="2">
        <f t="shared" si="20"/>
        <v>67.2451969927617</v>
      </c>
      <c r="AU34" s="1">
        <f t="shared" si="17"/>
        <v>318379.491551539</v>
      </c>
    </row>
    <row r="35" s="1" customFormat="1" spans="1:47">
      <c r="A35" s="13"/>
      <c r="B35" s="13"/>
      <c r="C35" s="16">
        <v>8</v>
      </c>
      <c r="D35" s="21">
        <v>25.2168709677419</v>
      </c>
      <c r="E35" s="20">
        <f t="shared" si="18"/>
        <v>24.8574838709677</v>
      </c>
      <c r="F35" s="16" t="s">
        <v>73</v>
      </c>
      <c r="G35" s="13">
        <v>9</v>
      </c>
      <c r="H35" s="18">
        <f t="shared" si="0"/>
        <v>25.2168709677419</v>
      </c>
      <c r="I35" s="18">
        <f t="shared" si="1"/>
        <v>298.366870967742</v>
      </c>
      <c r="J35" s="18">
        <f t="shared" si="2"/>
        <v>0.354489871892921</v>
      </c>
      <c r="K35" s="18">
        <f t="shared" si="3"/>
        <v>102.585277777778</v>
      </c>
      <c r="L35" s="18">
        <f t="shared" si="4"/>
        <v>1.02585277777778</v>
      </c>
      <c r="M35" s="13" t="s">
        <v>73</v>
      </c>
      <c r="N35" s="13"/>
      <c r="O35" s="18">
        <f t="shared" si="19"/>
        <v>3.06784044571576</v>
      </c>
      <c r="P35" s="18">
        <f t="shared" si="5"/>
        <v>1.0875183665897</v>
      </c>
      <c r="Q35" s="25">
        <f t="shared" si="6"/>
        <v>0.188503183542215</v>
      </c>
      <c r="R35" s="18">
        <f t="shared" si="7"/>
        <v>0.177814481481481</v>
      </c>
      <c r="S35" s="26">
        <f t="shared" si="8"/>
        <v>1.06011153856356</v>
      </c>
      <c r="T35" s="3">
        <v>0.01</v>
      </c>
      <c r="U35" s="27">
        <f t="shared" si="9"/>
        <v>0.0106011153856356</v>
      </c>
      <c r="V35" s="26"/>
      <c r="W35" s="3"/>
      <c r="X35" s="27"/>
      <c r="Y35" s="29">
        <v>0.04</v>
      </c>
      <c r="Z35" s="3">
        <v>0.21</v>
      </c>
      <c r="AA35" s="28">
        <f t="shared" si="10"/>
        <v>0.0084</v>
      </c>
      <c r="AB35" s="3">
        <v>0.015</v>
      </c>
      <c r="AC35" s="3">
        <v>0.29</v>
      </c>
      <c r="AD35" s="28">
        <f t="shared" si="11"/>
        <v>0.00435</v>
      </c>
      <c r="AE35" s="26"/>
      <c r="AF35" s="3"/>
      <c r="AG35" s="27"/>
      <c r="AH35" s="26"/>
      <c r="AI35" s="3"/>
      <c r="AJ35" s="27"/>
      <c r="AK35" s="1">
        <v>0.1</v>
      </c>
      <c r="AL35" s="28">
        <v>0.11</v>
      </c>
      <c r="AM35" s="28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0.0400511153856356</v>
      </c>
      <c r="AR35" s="30">
        <f t="shared" si="15"/>
        <v>102.585277777778</v>
      </c>
      <c r="AS35" s="1">
        <f t="shared" si="16"/>
        <v>0.173333333333333</v>
      </c>
      <c r="AT35" s="2">
        <f t="shared" si="20"/>
        <v>67.2451969927617</v>
      </c>
      <c r="AU35" s="1">
        <f t="shared" si="17"/>
        <v>320861.652471053</v>
      </c>
    </row>
    <row r="36" s="1" customFormat="1" spans="1:47">
      <c r="A36" s="13"/>
      <c r="B36" s="13"/>
      <c r="C36" s="16">
        <v>9</v>
      </c>
      <c r="D36" s="21">
        <v>25.0051666666667</v>
      </c>
      <c r="E36" s="20">
        <f t="shared" si="18"/>
        <v>25.2168709677419</v>
      </c>
      <c r="F36" s="16" t="s">
        <v>73</v>
      </c>
      <c r="G36" s="13">
        <v>10</v>
      </c>
      <c r="H36" s="18">
        <f t="shared" si="0"/>
        <v>25.0051666666667</v>
      </c>
      <c r="I36" s="18">
        <f t="shared" si="1"/>
        <v>298.155166666667</v>
      </c>
      <c r="J36" s="18">
        <f t="shared" si="2"/>
        <v>0.346370275431756</v>
      </c>
      <c r="K36" s="18">
        <f t="shared" si="3"/>
        <v>102.585277777778</v>
      </c>
      <c r="L36" s="18">
        <f t="shared" si="4"/>
        <v>1.02585277777778</v>
      </c>
      <c r="M36" s="13" t="s">
        <v>73</v>
      </c>
      <c r="N36" s="13"/>
      <c r="O36" s="18">
        <f t="shared" si="19"/>
        <v>3.00617485690384</v>
      </c>
      <c r="P36" s="18">
        <f t="shared" si="5"/>
        <v>1.0412496131818</v>
      </c>
      <c r="Q36" s="25">
        <f t="shared" si="6"/>
        <v>0.180483266284846</v>
      </c>
      <c r="R36" s="18">
        <f t="shared" si="7"/>
        <v>0.177814481481481</v>
      </c>
      <c r="S36" s="26">
        <f t="shared" si="8"/>
        <v>1.01500881582382</v>
      </c>
      <c r="T36" s="3">
        <v>0.01</v>
      </c>
      <c r="U36" s="27">
        <f t="shared" si="9"/>
        <v>0.0101500881582382</v>
      </c>
      <c r="V36" s="26"/>
      <c r="W36" s="3"/>
      <c r="X36" s="27"/>
      <c r="Y36" s="29">
        <v>0.04</v>
      </c>
      <c r="Z36" s="3">
        <v>0.21</v>
      </c>
      <c r="AA36" s="28">
        <f t="shared" si="10"/>
        <v>0.0084</v>
      </c>
      <c r="AB36" s="3">
        <v>0.015</v>
      </c>
      <c r="AC36" s="3">
        <v>0.29</v>
      </c>
      <c r="AD36" s="28">
        <f t="shared" si="11"/>
        <v>0.00435</v>
      </c>
      <c r="AE36" s="26"/>
      <c r="AF36" s="3"/>
      <c r="AG36" s="27"/>
      <c r="AH36" s="26"/>
      <c r="AI36" s="3"/>
      <c r="AJ36" s="27"/>
      <c r="AK36" s="28">
        <v>0.1</v>
      </c>
      <c r="AL36" s="28">
        <v>0.11</v>
      </c>
      <c r="AM36" s="28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0.0396000881582382</v>
      </c>
      <c r="AR36" s="30">
        <f t="shared" si="15"/>
        <v>102.585277777778</v>
      </c>
      <c r="AS36" s="1">
        <f t="shared" si="16"/>
        <v>0.173333333333333</v>
      </c>
      <c r="AT36" s="2">
        <f t="shared" si="20"/>
        <v>67.2451969927617</v>
      </c>
      <c r="AU36" s="1">
        <f t="shared" si="17"/>
        <v>317248.336334942</v>
      </c>
    </row>
    <row r="37" s="1" customFormat="1" spans="1:47">
      <c r="A37" s="13"/>
      <c r="B37" s="13"/>
      <c r="C37" s="16">
        <v>10</v>
      </c>
      <c r="D37" s="21">
        <v>23.4332903225806</v>
      </c>
      <c r="E37" s="20">
        <f t="shared" si="18"/>
        <v>25.0051666666667</v>
      </c>
      <c r="F37" s="16" t="s">
        <v>73</v>
      </c>
      <c r="G37" s="13">
        <v>11</v>
      </c>
      <c r="H37" s="18">
        <f t="shared" si="0"/>
        <v>23.4332903225806</v>
      </c>
      <c r="I37" s="18">
        <f t="shared" si="1"/>
        <v>296.583290322581</v>
      </c>
      <c r="J37" s="18">
        <f t="shared" si="2"/>
        <v>0.291321965272722</v>
      </c>
      <c r="K37" s="18">
        <f t="shared" si="3"/>
        <v>102.585277777778</v>
      </c>
      <c r="L37" s="18">
        <f t="shared" si="4"/>
        <v>1.02585277777778</v>
      </c>
      <c r="M37" s="13" t="s">
        <v>75</v>
      </c>
      <c r="N37" s="18">
        <f>(O36-P36)*C22/100</f>
        <v>1.86667898153593</v>
      </c>
      <c r="O37" s="18">
        <f t="shared" si="19"/>
        <v>1.12409903996388</v>
      </c>
      <c r="P37" s="18">
        <f t="shared" si="5"/>
        <v>0.327474741483458</v>
      </c>
      <c r="Q37" s="25">
        <f t="shared" si="6"/>
        <v>0.0567622885237993</v>
      </c>
      <c r="R37" s="18">
        <f t="shared" si="7"/>
        <v>0.177814481481481</v>
      </c>
      <c r="S37" s="26">
        <f t="shared" si="8"/>
        <v>0.319221966911119</v>
      </c>
      <c r="T37" s="3">
        <v>0.01</v>
      </c>
      <c r="U37" s="27">
        <f t="shared" si="9"/>
        <v>0.00319221966911119</v>
      </c>
      <c r="V37" s="26"/>
      <c r="W37" s="3"/>
      <c r="X37" s="27"/>
      <c r="Y37" s="29">
        <v>0.04</v>
      </c>
      <c r="Z37" s="3">
        <v>0.21</v>
      </c>
      <c r="AA37" s="28">
        <f t="shared" si="10"/>
        <v>0.0084</v>
      </c>
      <c r="AB37" s="3">
        <v>0.015</v>
      </c>
      <c r="AC37" s="3">
        <v>0.29</v>
      </c>
      <c r="AD37" s="28">
        <f t="shared" si="11"/>
        <v>0.00435</v>
      </c>
      <c r="AE37" s="26"/>
      <c r="AF37" s="3"/>
      <c r="AG37" s="27"/>
      <c r="AH37" s="26"/>
      <c r="AI37" s="3"/>
      <c r="AJ37" s="27"/>
      <c r="AK37" s="1">
        <v>0.1</v>
      </c>
      <c r="AL37" s="28">
        <v>0.11</v>
      </c>
      <c r="AM37" s="28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0.0326422196691112</v>
      </c>
      <c r="AR37" s="30">
        <f t="shared" si="15"/>
        <v>102.585277777778</v>
      </c>
      <c r="AS37" s="1">
        <f t="shared" si="16"/>
        <v>0.173333333333333</v>
      </c>
      <c r="AT37" s="2">
        <f t="shared" si="20"/>
        <v>67.2451969927617</v>
      </c>
      <c r="AU37" s="1">
        <f t="shared" si="17"/>
        <v>261506.738139695</v>
      </c>
    </row>
    <row r="38" s="1" customFormat="1" spans="1:48">
      <c r="A38" s="13"/>
      <c r="B38" s="13"/>
      <c r="C38" s="16">
        <v>11</v>
      </c>
      <c r="D38" s="21">
        <v>20.3758333333333</v>
      </c>
      <c r="E38" s="20">
        <f t="shared" si="18"/>
        <v>23.4332903225806</v>
      </c>
      <c r="F38" s="16" t="s">
        <v>75</v>
      </c>
      <c r="G38" s="13">
        <v>12</v>
      </c>
      <c r="H38" s="18">
        <f t="shared" si="0"/>
        <v>20.3758333333333</v>
      </c>
      <c r="I38" s="18">
        <f t="shared" si="1"/>
        <v>293.525833333333</v>
      </c>
      <c r="J38" s="18">
        <f t="shared" si="2"/>
        <v>0.206947041162802</v>
      </c>
      <c r="K38" s="18">
        <f t="shared" si="3"/>
        <v>102.585277777778</v>
      </c>
      <c r="L38" s="18">
        <f t="shared" si="4"/>
        <v>1.02585277777778</v>
      </c>
      <c r="M38" s="13" t="s">
        <v>73</v>
      </c>
      <c r="N38" s="13"/>
      <c r="O38" s="18">
        <f t="shared" si="19"/>
        <v>1.8224770762582</v>
      </c>
      <c r="P38" s="18">
        <f t="shared" si="5"/>
        <v>0.377156238518669</v>
      </c>
      <c r="Q38" s="25">
        <f t="shared" si="6"/>
        <v>0.0653737480099026</v>
      </c>
      <c r="R38" s="18">
        <f t="shared" si="7"/>
        <v>0.177814481481481</v>
      </c>
      <c r="S38" s="26">
        <f t="shared" si="8"/>
        <v>0.367651427854659</v>
      </c>
      <c r="T38" s="3">
        <v>0.01</v>
      </c>
      <c r="U38" s="27">
        <f t="shared" si="9"/>
        <v>0.00367651427854659</v>
      </c>
      <c r="V38" s="26"/>
      <c r="W38" s="3"/>
      <c r="X38" s="27"/>
      <c r="Y38" s="29">
        <v>0.04</v>
      </c>
      <c r="Z38" s="3">
        <v>0.21</v>
      </c>
      <c r="AA38" s="28">
        <f t="shared" si="10"/>
        <v>0.0084</v>
      </c>
      <c r="AB38" s="3">
        <v>0.015</v>
      </c>
      <c r="AC38" s="3">
        <v>0.29</v>
      </c>
      <c r="AD38" s="28">
        <f t="shared" si="11"/>
        <v>0.00435</v>
      </c>
      <c r="AE38" s="26"/>
      <c r="AF38" s="3"/>
      <c r="AG38" s="27"/>
      <c r="AH38" s="26"/>
      <c r="AI38" s="3"/>
      <c r="AJ38" s="27"/>
      <c r="AK38" s="28">
        <v>0.1</v>
      </c>
      <c r="AL38" s="28">
        <v>0.11</v>
      </c>
      <c r="AM38" s="28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0.0331265142785466</v>
      </c>
      <c r="AR38" s="30">
        <f t="shared" si="15"/>
        <v>102.585277777778</v>
      </c>
      <c r="AS38" s="1">
        <f t="shared" si="16"/>
        <v>0.173333333333333</v>
      </c>
      <c r="AT38" s="2">
        <f t="shared" si="20"/>
        <v>67.2451969927617</v>
      </c>
      <c r="AU38" s="1">
        <f t="shared" si="17"/>
        <v>265386.569379601</v>
      </c>
      <c r="AV38" s="1">
        <f>SUM(AU27:AU38)</f>
        <v>3073410.76809452</v>
      </c>
    </row>
    <row r="39" s="1" customFormat="1" spans="1:46">
      <c r="A39" s="13"/>
      <c r="B39" s="13"/>
      <c r="C39" s="16">
        <v>12</v>
      </c>
      <c r="D39" s="21">
        <v>18.404</v>
      </c>
      <c r="E39" s="20">
        <f t="shared" si="18"/>
        <v>20.3758333333333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4" t="s">
        <v>43</v>
      </c>
      <c r="T40" s="24"/>
      <c r="U40" s="24"/>
      <c r="V40" s="24" t="s">
        <v>44</v>
      </c>
      <c r="W40" s="24"/>
      <c r="X40" s="24"/>
      <c r="Y40" s="24" t="s">
        <v>45</v>
      </c>
      <c r="Z40" s="24"/>
      <c r="AA40" s="24"/>
      <c r="AB40" s="24" t="s">
        <v>46</v>
      </c>
      <c r="AC40" s="24"/>
      <c r="AD40" s="24"/>
      <c r="AE40" s="24" t="s">
        <v>47</v>
      </c>
      <c r="AF40" s="24"/>
      <c r="AG40" s="24"/>
      <c r="AH40" s="24" t="s">
        <v>48</v>
      </c>
      <c r="AI40" s="24"/>
      <c r="AJ40" s="24"/>
      <c r="AK40" s="32" t="s">
        <v>49</v>
      </c>
      <c r="AL40" s="33"/>
      <c r="AM40" s="34"/>
      <c r="AN40" s="24" t="s">
        <v>50</v>
      </c>
      <c r="AO40" s="24"/>
      <c r="AP40" s="24"/>
      <c r="AT40" s="2"/>
    </row>
    <row r="41" s="1" customFormat="1" spans="1:47">
      <c r="A41" s="15" t="s">
        <v>8</v>
      </c>
      <c r="B41" s="15"/>
      <c r="C41" s="16" t="s">
        <v>51</v>
      </c>
      <c r="D41" s="16" t="s">
        <v>52</v>
      </c>
      <c r="E41" s="16" t="s">
        <v>53</v>
      </c>
      <c r="F41" s="16" t="s">
        <v>54</v>
      </c>
      <c r="G41" s="13" t="s">
        <v>51</v>
      </c>
      <c r="H41" s="13" t="s">
        <v>53</v>
      </c>
      <c r="I41" s="13" t="s">
        <v>55</v>
      </c>
      <c r="J41" s="13" t="s">
        <v>56</v>
      </c>
      <c r="K41" s="23" t="s">
        <v>57</v>
      </c>
      <c r="L41" s="23" t="s">
        <v>58</v>
      </c>
      <c r="M41" s="13" t="s">
        <v>59</v>
      </c>
      <c r="N41" s="23" t="s">
        <v>60</v>
      </c>
      <c r="O41" s="13" t="s">
        <v>61</v>
      </c>
      <c r="P41" s="13" t="s">
        <v>62</v>
      </c>
      <c r="Q41" s="23" t="s">
        <v>63</v>
      </c>
      <c r="R41" s="23" t="s">
        <v>64</v>
      </c>
      <c r="S41" s="4" t="s">
        <v>65</v>
      </c>
      <c r="T41" s="3" t="s">
        <v>66</v>
      </c>
      <c r="U41" s="3"/>
      <c r="V41" s="4" t="s">
        <v>65</v>
      </c>
      <c r="W41" s="3" t="s">
        <v>66</v>
      </c>
      <c r="X41" s="3"/>
      <c r="Y41" s="4" t="s">
        <v>65</v>
      </c>
      <c r="Z41" s="3" t="s">
        <v>66</v>
      </c>
      <c r="AA41" s="3"/>
      <c r="AB41" s="4" t="s">
        <v>65</v>
      </c>
      <c r="AC41" s="3" t="s">
        <v>66</v>
      </c>
      <c r="AD41" s="3"/>
      <c r="AE41" s="4" t="s">
        <v>65</v>
      </c>
      <c r="AF41" s="3" t="s">
        <v>66</v>
      </c>
      <c r="AG41" s="3"/>
      <c r="AH41" s="4" t="s">
        <v>65</v>
      </c>
      <c r="AI41" s="3" t="s">
        <v>66</v>
      </c>
      <c r="AJ41" s="3"/>
      <c r="AK41" s="4" t="s">
        <v>65</v>
      </c>
      <c r="AL41" s="3" t="s">
        <v>66</v>
      </c>
      <c r="AM41" s="3"/>
      <c r="AN41" s="35" t="s">
        <v>65</v>
      </c>
      <c r="AO41" s="35" t="s">
        <v>66</v>
      </c>
      <c r="AP41" s="35"/>
      <c r="AQ41" s="1" t="s">
        <v>67</v>
      </c>
      <c r="AR41" s="1" t="s">
        <v>68</v>
      </c>
      <c r="AS41" s="1" t="s">
        <v>36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15</v>
      </c>
      <c r="E42" s="16"/>
      <c r="F42" s="16"/>
      <c r="G42" s="13">
        <v>1</v>
      </c>
      <c r="H42" s="18">
        <f t="shared" ref="H42:H53" si="21">E43</f>
        <v>15</v>
      </c>
      <c r="I42" s="18">
        <f t="shared" ref="I42:I53" si="22">H42+273.15</f>
        <v>288.15</v>
      </c>
      <c r="J42" s="18">
        <f t="shared" ref="J42:J53" si="23">EXP(($C$16*(I42-$C$14))/($C$17*I42*$C$14))</f>
        <v>0.11145232763902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0.00859197603386667</v>
      </c>
      <c r="Q42" s="25">
        <f t="shared" ref="Q42:Q53" si="27">P42*$B$44</f>
        <v>0.00158951556626533</v>
      </c>
      <c r="R42" s="18">
        <f t="shared" ref="R42:R53" si="28">L42*$B$44</f>
        <v>0.0142618427083333</v>
      </c>
      <c r="S42" s="26">
        <f t="shared" ref="S42:S53" si="29">Q42/R42</f>
        <v>0.11145232763902</v>
      </c>
      <c r="T42" s="3">
        <v>0.01</v>
      </c>
      <c r="U42" s="27">
        <f t="shared" ref="U42:U53" si="30">S42*T42</f>
        <v>0.0011145232763902</v>
      </c>
      <c r="V42" s="26"/>
      <c r="W42" s="3"/>
      <c r="X42" s="27"/>
      <c r="Y42" s="29">
        <v>0.02</v>
      </c>
      <c r="Z42" s="3">
        <v>0.49</v>
      </c>
      <c r="AA42" s="28">
        <f t="shared" ref="AA42:AA53" si="31">Y42*Z42</f>
        <v>0.0098</v>
      </c>
      <c r="AB42" s="3"/>
      <c r="AC42" s="3"/>
      <c r="AD42" s="28"/>
      <c r="AE42" s="26"/>
      <c r="AF42" s="3"/>
      <c r="AG42" s="27"/>
      <c r="AH42" s="26"/>
      <c r="AI42" s="3"/>
      <c r="AJ42" s="27"/>
      <c r="AL42" s="28"/>
      <c r="AM42" s="28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0.0159145232763902</v>
      </c>
      <c r="AR42" s="30">
        <f t="shared" ref="AR42:AR53" si="34">$B$42/12</f>
        <v>7.70910416666667</v>
      </c>
      <c r="AS42" s="1">
        <f t="shared" ref="AS42:AS53" si="35">$B$44</f>
        <v>0.185</v>
      </c>
      <c r="AT42" s="2">
        <f>$E$5/12</f>
        <v>288.845275094272</v>
      </c>
      <c r="AU42" s="1">
        <f t="shared" ref="AU42:AU53" si="36">AT42*10000*AS42*0.67*AR42*AQ42</f>
        <v>43924.7548791713</v>
      </c>
    </row>
    <row r="43" s="1" customFormat="1" spans="1:47">
      <c r="A43" s="13" t="s">
        <v>74</v>
      </c>
      <c r="B43" s="13">
        <v>1</v>
      </c>
      <c r="C43" s="16">
        <v>1</v>
      </c>
      <c r="D43" s="19">
        <v>17.0275483870968</v>
      </c>
      <c r="E43" s="20">
        <f t="shared" ref="E43:E54" si="37">D42</f>
        <v>15</v>
      </c>
      <c r="F43" s="16" t="s">
        <v>73</v>
      </c>
      <c r="G43" s="13">
        <v>2</v>
      </c>
      <c r="H43" s="18">
        <f t="shared" si="21"/>
        <v>17.0275483870968</v>
      </c>
      <c r="I43" s="18">
        <f t="shared" si="22"/>
        <v>290.177548387097</v>
      </c>
      <c r="J43" s="18">
        <f t="shared" si="23"/>
        <v>0.141132844407846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8">L43+O42-P42-N43</f>
        <v>0.145590107299467</v>
      </c>
      <c r="P43" s="18">
        <f t="shared" si="26"/>
        <v>0.0205475459608172</v>
      </c>
      <c r="Q43" s="25">
        <f t="shared" si="27"/>
        <v>0.00380129600275119</v>
      </c>
      <c r="R43" s="18">
        <f t="shared" si="28"/>
        <v>0.0142618427083333</v>
      </c>
      <c r="S43" s="26">
        <f t="shared" si="29"/>
        <v>0.266536104800122</v>
      </c>
      <c r="T43" s="3">
        <v>0.01</v>
      </c>
      <c r="U43" s="27">
        <f t="shared" si="30"/>
        <v>0.00266536104800122</v>
      </c>
      <c r="V43" s="26"/>
      <c r="W43" s="3"/>
      <c r="X43" s="27"/>
      <c r="Y43" s="29">
        <v>0.02</v>
      </c>
      <c r="Z43" s="3">
        <v>0.49</v>
      </c>
      <c r="AA43" s="28">
        <f t="shared" si="31"/>
        <v>0.0098</v>
      </c>
      <c r="AB43" s="3"/>
      <c r="AC43" s="3"/>
      <c r="AD43" s="28"/>
      <c r="AE43" s="26"/>
      <c r="AF43" s="3"/>
      <c r="AG43" s="27"/>
      <c r="AH43" s="26"/>
      <c r="AI43" s="3"/>
      <c r="AJ43" s="27"/>
      <c r="AK43" s="28"/>
      <c r="AL43" s="28"/>
      <c r="AM43" s="28"/>
      <c r="AN43" s="3">
        <v>0.01</v>
      </c>
      <c r="AO43" s="3">
        <v>0.5</v>
      </c>
      <c r="AP43" s="3">
        <f t="shared" si="32"/>
        <v>0.005</v>
      </c>
      <c r="AQ43" s="1">
        <f t="shared" si="33"/>
        <v>0.0174653610480012</v>
      </c>
      <c r="AR43" s="30">
        <f t="shared" si="34"/>
        <v>7.70910416666667</v>
      </c>
      <c r="AS43" s="1">
        <f t="shared" si="35"/>
        <v>0.185</v>
      </c>
      <c r="AT43" s="2">
        <f t="shared" ref="AT43:AT53" si="39">$E$5/12</f>
        <v>288.845275094272</v>
      </c>
      <c r="AU43" s="1">
        <f t="shared" si="36"/>
        <v>48205.1324809581</v>
      </c>
    </row>
    <row r="44" s="1" customFormat="1" spans="1:47">
      <c r="A44" s="13" t="s">
        <v>36</v>
      </c>
      <c r="B44" s="13">
        <f>I5</f>
        <v>0.185</v>
      </c>
      <c r="C44" s="16">
        <v>2</v>
      </c>
      <c r="D44" s="21">
        <v>16.7139285714286</v>
      </c>
      <c r="E44" s="20">
        <f t="shared" si="37"/>
        <v>17.0275483870968</v>
      </c>
      <c r="F44" s="16" t="s">
        <v>73</v>
      </c>
      <c r="G44" s="13">
        <v>3</v>
      </c>
      <c r="H44" s="18">
        <f t="shared" si="21"/>
        <v>16.7139285714286</v>
      </c>
      <c r="I44" s="18">
        <f t="shared" si="22"/>
        <v>289.863928571429</v>
      </c>
      <c r="J44" s="18">
        <f t="shared" si="23"/>
        <v>0.136100970075871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8"/>
        <v>0.202133603005316</v>
      </c>
      <c r="P44" s="18">
        <f t="shared" si="26"/>
        <v>0.0275105794539545</v>
      </c>
      <c r="Q44" s="25">
        <f t="shared" si="27"/>
        <v>0.00508945719898158</v>
      </c>
      <c r="R44" s="18">
        <f t="shared" si="28"/>
        <v>0.0142618427083333</v>
      </c>
      <c r="S44" s="26">
        <f t="shared" si="29"/>
        <v>0.356858317895188</v>
      </c>
      <c r="T44" s="3">
        <v>0.01</v>
      </c>
      <c r="U44" s="27">
        <f t="shared" si="30"/>
        <v>0.00356858317895188</v>
      </c>
      <c r="V44" s="26"/>
      <c r="W44" s="3"/>
      <c r="X44" s="27"/>
      <c r="Y44" s="29">
        <v>0.02</v>
      </c>
      <c r="Z44" s="3">
        <v>0.49</v>
      </c>
      <c r="AA44" s="28">
        <f t="shared" si="31"/>
        <v>0.0098</v>
      </c>
      <c r="AB44" s="3"/>
      <c r="AC44" s="3"/>
      <c r="AD44" s="28"/>
      <c r="AE44" s="26"/>
      <c r="AF44" s="3"/>
      <c r="AG44" s="27"/>
      <c r="AH44" s="26"/>
      <c r="AI44" s="3"/>
      <c r="AJ44" s="27"/>
      <c r="AL44" s="28"/>
      <c r="AM44" s="28"/>
      <c r="AN44" s="3">
        <v>0.01</v>
      </c>
      <c r="AO44" s="3">
        <v>0.5</v>
      </c>
      <c r="AP44" s="3">
        <f t="shared" si="32"/>
        <v>0.005</v>
      </c>
      <c r="AQ44" s="1">
        <f t="shared" si="33"/>
        <v>0.0183685831789519</v>
      </c>
      <c r="AR44" s="30">
        <f t="shared" si="34"/>
        <v>7.70910416666667</v>
      </c>
      <c r="AS44" s="1">
        <f t="shared" si="35"/>
        <v>0.185</v>
      </c>
      <c r="AT44" s="2">
        <f t="shared" si="39"/>
        <v>288.845275094272</v>
      </c>
      <c r="AU44" s="1">
        <f t="shared" si="36"/>
        <v>50698.0636240673</v>
      </c>
    </row>
    <row r="45" s="1" customFormat="1" spans="1:47">
      <c r="A45" s="13"/>
      <c r="B45" s="13"/>
      <c r="C45" s="16">
        <v>3</v>
      </c>
      <c r="D45" s="21">
        <v>15.668935483871</v>
      </c>
      <c r="E45" s="20">
        <f t="shared" si="37"/>
        <v>16.7139285714286</v>
      </c>
      <c r="F45" s="16" t="s">
        <v>73</v>
      </c>
      <c r="G45" s="13">
        <v>4</v>
      </c>
      <c r="H45" s="18">
        <f t="shared" si="21"/>
        <v>15.668935483871</v>
      </c>
      <c r="I45" s="18">
        <f t="shared" si="22"/>
        <v>288.818935483871</v>
      </c>
      <c r="J45" s="18">
        <f t="shared" si="23"/>
        <v>0.120525313827718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8"/>
        <v>0.251714065218028</v>
      </c>
      <c r="P45" s="18">
        <f t="shared" si="26"/>
        <v>0.0303379167052535</v>
      </c>
      <c r="Q45" s="25">
        <f t="shared" si="27"/>
        <v>0.0056125145904719</v>
      </c>
      <c r="R45" s="18">
        <f t="shared" si="28"/>
        <v>0.0142618427083333</v>
      </c>
      <c r="S45" s="26">
        <f t="shared" si="29"/>
        <v>0.393533620111548</v>
      </c>
      <c r="T45" s="3">
        <v>0.01</v>
      </c>
      <c r="U45" s="27">
        <f t="shared" si="30"/>
        <v>0.00393533620111548</v>
      </c>
      <c r="V45" s="26"/>
      <c r="W45" s="3"/>
      <c r="X45" s="27"/>
      <c r="Y45" s="29">
        <v>0.02</v>
      </c>
      <c r="Z45" s="3">
        <v>0.49</v>
      </c>
      <c r="AA45" s="28">
        <f t="shared" si="31"/>
        <v>0.0098</v>
      </c>
      <c r="AB45" s="3"/>
      <c r="AC45" s="3"/>
      <c r="AD45" s="28"/>
      <c r="AE45" s="26"/>
      <c r="AF45" s="3"/>
      <c r="AG45" s="27"/>
      <c r="AH45" s="26"/>
      <c r="AI45" s="3"/>
      <c r="AJ45" s="27"/>
      <c r="AK45" s="28"/>
      <c r="AL45" s="28"/>
      <c r="AM45" s="28"/>
      <c r="AN45" s="3">
        <v>0.01</v>
      </c>
      <c r="AO45" s="3">
        <v>0.5</v>
      </c>
      <c r="AP45" s="3">
        <f t="shared" si="32"/>
        <v>0.005</v>
      </c>
      <c r="AQ45" s="1">
        <f t="shared" si="33"/>
        <v>0.0187353362011155</v>
      </c>
      <c r="AR45" s="30">
        <f t="shared" si="34"/>
        <v>7.70910416666667</v>
      </c>
      <c r="AS45" s="1">
        <f t="shared" si="35"/>
        <v>0.185</v>
      </c>
      <c r="AT45" s="2">
        <f t="shared" si="39"/>
        <v>288.845275094272</v>
      </c>
      <c r="AU45" s="1">
        <f t="shared" si="36"/>
        <v>51710.3174201726</v>
      </c>
    </row>
    <row r="46" s="1" customFormat="1" spans="1:47">
      <c r="A46" s="13"/>
      <c r="B46" s="13"/>
      <c r="C46" s="16">
        <v>4</v>
      </c>
      <c r="D46" s="21">
        <v>17.0866</v>
      </c>
      <c r="E46" s="20">
        <f t="shared" si="37"/>
        <v>15.668935483871</v>
      </c>
      <c r="F46" s="16" t="s">
        <v>73</v>
      </c>
      <c r="G46" s="13">
        <v>5</v>
      </c>
      <c r="H46" s="18">
        <f t="shared" si="21"/>
        <v>17.0866</v>
      </c>
      <c r="I46" s="18">
        <f t="shared" si="22"/>
        <v>290.2366</v>
      </c>
      <c r="J46" s="18">
        <f t="shared" si="23"/>
        <v>0.142099658454127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0.210307341087136</v>
      </c>
      <c r="O46" s="18">
        <f t="shared" si="38"/>
        <v>0.0881598490923054</v>
      </c>
      <c r="P46" s="18">
        <f t="shared" si="26"/>
        <v>0.012527484445384</v>
      </c>
      <c r="Q46" s="25">
        <f t="shared" si="27"/>
        <v>0.00231758462239604</v>
      </c>
      <c r="R46" s="18">
        <f t="shared" si="28"/>
        <v>0.0142618427083333</v>
      </c>
      <c r="S46" s="26">
        <f t="shared" si="29"/>
        <v>0.162502466882617</v>
      </c>
      <c r="T46" s="3">
        <v>0.01</v>
      </c>
      <c r="U46" s="27">
        <f t="shared" si="30"/>
        <v>0.00162502466882617</v>
      </c>
      <c r="V46" s="26"/>
      <c r="W46" s="3"/>
      <c r="X46" s="27"/>
      <c r="Y46" s="29">
        <v>0.04</v>
      </c>
      <c r="Z46" s="3">
        <v>0.49</v>
      </c>
      <c r="AA46" s="28">
        <f t="shared" si="31"/>
        <v>0.0196</v>
      </c>
      <c r="AB46" s="3"/>
      <c r="AC46" s="3"/>
      <c r="AD46" s="28"/>
      <c r="AE46" s="26"/>
      <c r="AF46" s="3"/>
      <c r="AG46" s="27"/>
      <c r="AH46" s="26"/>
      <c r="AI46" s="3"/>
      <c r="AJ46" s="27"/>
      <c r="AL46" s="28"/>
      <c r="AM46" s="28"/>
      <c r="AN46" s="3">
        <v>0.015</v>
      </c>
      <c r="AO46" s="3">
        <v>0.5</v>
      </c>
      <c r="AP46" s="3">
        <f t="shared" si="32"/>
        <v>0.0075</v>
      </c>
      <c r="AQ46" s="1">
        <f t="shared" si="33"/>
        <v>0.0287250246688262</v>
      </c>
      <c r="AR46" s="30">
        <f t="shared" si="34"/>
        <v>7.70910416666667</v>
      </c>
      <c r="AS46" s="1">
        <f t="shared" si="35"/>
        <v>0.185</v>
      </c>
      <c r="AT46" s="2">
        <f t="shared" si="39"/>
        <v>288.845275094272</v>
      </c>
      <c r="AU46" s="1">
        <f t="shared" si="36"/>
        <v>79282.2785554738</v>
      </c>
    </row>
    <row r="47" s="1" customFormat="1" spans="1:47">
      <c r="A47" s="13"/>
      <c r="B47" s="13"/>
      <c r="C47" s="16">
        <v>5</v>
      </c>
      <c r="D47" s="21">
        <v>18.6116451612903</v>
      </c>
      <c r="E47" s="20">
        <f t="shared" si="37"/>
        <v>17.0866</v>
      </c>
      <c r="F47" s="16" t="s">
        <v>75</v>
      </c>
      <c r="G47" s="13">
        <v>6</v>
      </c>
      <c r="H47" s="18">
        <f t="shared" si="21"/>
        <v>18.6116451612903</v>
      </c>
      <c r="I47" s="18">
        <f t="shared" si="22"/>
        <v>291.76164516129</v>
      </c>
      <c r="J47" s="18">
        <f t="shared" si="23"/>
        <v>0.169335779846406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8"/>
        <v>0.152723406313588</v>
      </c>
      <c r="P47" s="18">
        <f t="shared" si="26"/>
        <v>0.025861537108911</v>
      </c>
      <c r="Q47" s="25">
        <f t="shared" si="27"/>
        <v>0.00478438436514853</v>
      </c>
      <c r="R47" s="18">
        <f t="shared" si="28"/>
        <v>0.0142618427083333</v>
      </c>
      <c r="S47" s="26">
        <f t="shared" si="29"/>
        <v>0.335467475205919</v>
      </c>
      <c r="T47" s="3">
        <v>0.01</v>
      </c>
      <c r="U47" s="27">
        <f t="shared" si="30"/>
        <v>0.00335467475205919</v>
      </c>
      <c r="V47" s="26"/>
      <c r="W47" s="3"/>
      <c r="X47" s="27"/>
      <c r="Y47" s="29">
        <v>0.04</v>
      </c>
      <c r="Z47" s="3">
        <v>0.49</v>
      </c>
      <c r="AA47" s="28">
        <f t="shared" si="31"/>
        <v>0.0196</v>
      </c>
      <c r="AB47" s="3"/>
      <c r="AC47" s="3"/>
      <c r="AD47" s="28"/>
      <c r="AE47" s="26"/>
      <c r="AF47" s="3"/>
      <c r="AG47" s="27"/>
      <c r="AH47" s="26"/>
      <c r="AI47" s="3"/>
      <c r="AJ47" s="27"/>
      <c r="AK47" s="28"/>
      <c r="AL47" s="28"/>
      <c r="AM47" s="28"/>
      <c r="AN47" s="3">
        <v>0.015</v>
      </c>
      <c r="AO47" s="3">
        <v>0.5</v>
      </c>
      <c r="AP47" s="3">
        <f t="shared" si="32"/>
        <v>0.0075</v>
      </c>
      <c r="AQ47" s="1">
        <f t="shared" si="33"/>
        <v>0.0304546747520592</v>
      </c>
      <c r="AR47" s="30">
        <f t="shared" si="34"/>
        <v>7.70910416666667</v>
      </c>
      <c r="AS47" s="1">
        <f t="shared" si="35"/>
        <v>0.185</v>
      </c>
      <c r="AT47" s="2">
        <f t="shared" si="39"/>
        <v>288.845275094272</v>
      </c>
      <c r="AU47" s="1">
        <f t="shared" si="36"/>
        <v>84056.1856724692</v>
      </c>
    </row>
    <row r="48" s="1" customFormat="1" spans="1:47">
      <c r="A48" s="13"/>
      <c r="B48" s="13"/>
      <c r="C48" s="16">
        <v>6</v>
      </c>
      <c r="D48" s="21">
        <v>21.5656</v>
      </c>
      <c r="E48" s="20">
        <f t="shared" si="37"/>
        <v>18.6116451612903</v>
      </c>
      <c r="F48" s="16" t="s">
        <v>73</v>
      </c>
      <c r="G48" s="13">
        <v>7</v>
      </c>
      <c r="H48" s="18">
        <f t="shared" si="21"/>
        <v>21.5656</v>
      </c>
      <c r="I48" s="18">
        <f t="shared" si="22"/>
        <v>294.7156</v>
      </c>
      <c r="J48" s="18">
        <f t="shared" si="23"/>
        <v>0.236601567334245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8"/>
        <v>0.203952910871344</v>
      </c>
      <c r="P48" s="18">
        <f t="shared" si="26"/>
        <v>0.0482555783745415</v>
      </c>
      <c r="Q48" s="25">
        <f t="shared" si="27"/>
        <v>0.00892728199929018</v>
      </c>
      <c r="R48" s="18">
        <f t="shared" si="28"/>
        <v>0.0142618427083333</v>
      </c>
      <c r="S48" s="26">
        <f t="shared" si="29"/>
        <v>0.625955718476259</v>
      </c>
      <c r="T48" s="3">
        <v>0.01</v>
      </c>
      <c r="U48" s="27">
        <f t="shared" si="30"/>
        <v>0.00625955718476259</v>
      </c>
      <c r="V48" s="26"/>
      <c r="W48" s="3"/>
      <c r="X48" s="27"/>
      <c r="Y48" s="29">
        <v>0.04</v>
      </c>
      <c r="Z48" s="3">
        <v>0.49</v>
      </c>
      <c r="AA48" s="28">
        <f t="shared" si="31"/>
        <v>0.0196</v>
      </c>
      <c r="AB48" s="3"/>
      <c r="AC48" s="3"/>
      <c r="AD48" s="28"/>
      <c r="AE48" s="26"/>
      <c r="AF48" s="3"/>
      <c r="AG48" s="27"/>
      <c r="AH48" s="26"/>
      <c r="AI48" s="3"/>
      <c r="AJ48" s="27"/>
      <c r="AL48" s="28"/>
      <c r="AM48" s="28"/>
      <c r="AN48" s="3">
        <v>0.015</v>
      </c>
      <c r="AO48" s="3">
        <v>0.5</v>
      </c>
      <c r="AP48" s="3">
        <f t="shared" si="32"/>
        <v>0.0075</v>
      </c>
      <c r="AQ48" s="1">
        <f t="shared" si="33"/>
        <v>0.0333595571847626</v>
      </c>
      <c r="AR48" s="30">
        <f t="shared" si="34"/>
        <v>7.70910416666667</v>
      </c>
      <c r="AS48" s="1">
        <f t="shared" si="35"/>
        <v>0.185</v>
      </c>
      <c r="AT48" s="2">
        <f t="shared" si="39"/>
        <v>288.845275094272</v>
      </c>
      <c r="AU48" s="1">
        <f t="shared" si="36"/>
        <v>92073.7835981703</v>
      </c>
    </row>
    <row r="49" s="1" customFormat="1" spans="1:47">
      <c r="A49" s="13"/>
      <c r="B49" s="13"/>
      <c r="C49" s="16">
        <v>7</v>
      </c>
      <c r="D49" s="21">
        <v>24.8574838709677</v>
      </c>
      <c r="E49" s="20">
        <f t="shared" si="37"/>
        <v>21.5656</v>
      </c>
      <c r="F49" s="16" t="s">
        <v>73</v>
      </c>
      <c r="G49" s="13">
        <v>8</v>
      </c>
      <c r="H49" s="18">
        <f t="shared" si="21"/>
        <v>24.8574838709677</v>
      </c>
      <c r="I49" s="18">
        <f t="shared" si="22"/>
        <v>298.007483870968</v>
      </c>
      <c r="J49" s="18">
        <f t="shared" si="23"/>
        <v>0.340809859468429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8"/>
        <v>0.232788374163469</v>
      </c>
      <c r="P49" s="18">
        <f t="shared" si="26"/>
        <v>0.0793365730845359</v>
      </c>
      <c r="Q49" s="25">
        <f t="shared" si="27"/>
        <v>0.0146772660206391</v>
      </c>
      <c r="R49" s="18">
        <f t="shared" si="28"/>
        <v>0.0142618427083333</v>
      </c>
      <c r="S49" s="26">
        <f t="shared" si="29"/>
        <v>1.02912830556342</v>
      </c>
      <c r="T49" s="3">
        <v>0.01</v>
      </c>
      <c r="U49" s="27">
        <f t="shared" si="30"/>
        <v>0.0102912830556342</v>
      </c>
      <c r="V49" s="26"/>
      <c r="W49" s="3"/>
      <c r="X49" s="27"/>
      <c r="Y49" s="29">
        <v>0.04</v>
      </c>
      <c r="Z49" s="3">
        <v>0.49</v>
      </c>
      <c r="AA49" s="28">
        <f t="shared" si="31"/>
        <v>0.0196</v>
      </c>
      <c r="AB49" s="3"/>
      <c r="AC49" s="3"/>
      <c r="AD49" s="28"/>
      <c r="AE49" s="26"/>
      <c r="AF49" s="3"/>
      <c r="AG49" s="27"/>
      <c r="AH49" s="26"/>
      <c r="AI49" s="3"/>
      <c r="AJ49" s="27"/>
      <c r="AK49" s="28"/>
      <c r="AL49" s="28"/>
      <c r="AM49" s="28"/>
      <c r="AN49" s="3">
        <v>0.015</v>
      </c>
      <c r="AO49" s="3">
        <v>0.5</v>
      </c>
      <c r="AP49" s="3">
        <f t="shared" si="32"/>
        <v>0.0075</v>
      </c>
      <c r="AQ49" s="1">
        <f t="shared" si="33"/>
        <v>0.0373912830556342</v>
      </c>
      <c r="AR49" s="30">
        <f t="shared" si="34"/>
        <v>7.70910416666667</v>
      </c>
      <c r="AS49" s="1">
        <f t="shared" si="35"/>
        <v>0.185</v>
      </c>
      <c r="AT49" s="2">
        <f t="shared" si="39"/>
        <v>288.845275094272</v>
      </c>
      <c r="AU49" s="1">
        <f t="shared" si="36"/>
        <v>103201.51689828</v>
      </c>
    </row>
    <row r="50" s="1" customFormat="1" spans="1:47">
      <c r="A50" s="13"/>
      <c r="B50" s="13"/>
      <c r="C50" s="16">
        <v>8</v>
      </c>
      <c r="D50" s="21">
        <v>25.2168709677419</v>
      </c>
      <c r="E50" s="20">
        <f t="shared" si="37"/>
        <v>24.8574838709677</v>
      </c>
      <c r="F50" s="16" t="s">
        <v>73</v>
      </c>
      <c r="G50" s="13">
        <v>9</v>
      </c>
      <c r="H50" s="18">
        <f t="shared" si="21"/>
        <v>25.2168709677419</v>
      </c>
      <c r="I50" s="18">
        <f t="shared" si="22"/>
        <v>298.366870967742</v>
      </c>
      <c r="J50" s="18">
        <f t="shared" si="23"/>
        <v>0.354489871892921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8"/>
        <v>0.2305428427456</v>
      </c>
      <c r="P50" s="18">
        <f t="shared" si="26"/>
        <v>0.0817251027907175</v>
      </c>
      <c r="Q50" s="25">
        <f t="shared" si="27"/>
        <v>0.0151191440162827</v>
      </c>
      <c r="R50" s="18">
        <f t="shared" si="28"/>
        <v>0.0142618427083333</v>
      </c>
      <c r="S50" s="26">
        <f t="shared" si="29"/>
        <v>1.06011153856356</v>
      </c>
      <c r="T50" s="3">
        <v>0.01</v>
      </c>
      <c r="U50" s="27">
        <f t="shared" si="30"/>
        <v>0.0106011153856356</v>
      </c>
      <c r="V50" s="26"/>
      <c r="W50" s="3"/>
      <c r="X50" s="27"/>
      <c r="Y50" s="29">
        <v>0.04</v>
      </c>
      <c r="Z50" s="3">
        <v>0.49</v>
      </c>
      <c r="AA50" s="28">
        <f t="shared" si="31"/>
        <v>0.0196</v>
      </c>
      <c r="AB50" s="3"/>
      <c r="AC50" s="3"/>
      <c r="AD50" s="28"/>
      <c r="AE50" s="26"/>
      <c r="AF50" s="3"/>
      <c r="AG50" s="27"/>
      <c r="AH50" s="26"/>
      <c r="AI50" s="3"/>
      <c r="AJ50" s="27"/>
      <c r="AL50" s="28"/>
      <c r="AM50" s="28"/>
      <c r="AN50" s="3">
        <v>0.015</v>
      </c>
      <c r="AO50" s="3">
        <v>0.5</v>
      </c>
      <c r="AP50" s="3">
        <f t="shared" si="32"/>
        <v>0.0075</v>
      </c>
      <c r="AQ50" s="1">
        <f t="shared" si="33"/>
        <v>0.0377011153856356</v>
      </c>
      <c r="AR50" s="30">
        <f t="shared" si="34"/>
        <v>7.70910416666667</v>
      </c>
      <c r="AS50" s="1">
        <f t="shared" si="35"/>
        <v>0.185</v>
      </c>
      <c r="AT50" s="2">
        <f t="shared" si="39"/>
        <v>288.845275094272</v>
      </c>
      <c r="AU50" s="1">
        <f t="shared" si="36"/>
        <v>104056.667185385</v>
      </c>
    </row>
    <row r="51" s="1" customFormat="1" spans="1:47">
      <c r="A51" s="13"/>
      <c r="B51" s="13"/>
      <c r="C51" s="16">
        <v>9</v>
      </c>
      <c r="D51" s="21">
        <v>25.0051666666667</v>
      </c>
      <c r="E51" s="20">
        <f t="shared" si="37"/>
        <v>25.2168709677419</v>
      </c>
      <c r="F51" s="16" t="s">
        <v>73</v>
      </c>
      <c r="G51" s="13">
        <v>10</v>
      </c>
      <c r="H51" s="18">
        <f t="shared" si="21"/>
        <v>25.0051666666667</v>
      </c>
      <c r="I51" s="18">
        <f t="shared" si="22"/>
        <v>298.155166666667</v>
      </c>
      <c r="J51" s="18">
        <f t="shared" si="23"/>
        <v>0.346370275431756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8"/>
        <v>0.225908781621549</v>
      </c>
      <c r="P51" s="18">
        <f t="shared" si="26"/>
        <v>0.0782480869127083</v>
      </c>
      <c r="Q51" s="25">
        <f t="shared" si="27"/>
        <v>0.014475896078851</v>
      </c>
      <c r="R51" s="18">
        <f t="shared" si="28"/>
        <v>0.0142618427083333</v>
      </c>
      <c r="S51" s="26">
        <f t="shared" si="29"/>
        <v>1.01500881582382</v>
      </c>
      <c r="T51" s="3">
        <v>0.01</v>
      </c>
      <c r="U51" s="27">
        <f t="shared" si="30"/>
        <v>0.0101500881582382</v>
      </c>
      <c r="V51" s="26"/>
      <c r="W51" s="3"/>
      <c r="X51" s="27"/>
      <c r="Y51" s="29">
        <v>0.04</v>
      </c>
      <c r="Z51" s="3">
        <v>0.49</v>
      </c>
      <c r="AA51" s="28">
        <f t="shared" si="31"/>
        <v>0.0196</v>
      </c>
      <c r="AB51" s="3"/>
      <c r="AC51" s="3"/>
      <c r="AD51" s="28"/>
      <c r="AE51" s="26"/>
      <c r="AF51" s="3"/>
      <c r="AG51" s="27"/>
      <c r="AH51" s="26"/>
      <c r="AI51" s="3"/>
      <c r="AJ51" s="27"/>
      <c r="AK51" s="28"/>
      <c r="AL51" s="28"/>
      <c r="AM51" s="28"/>
      <c r="AN51" s="3">
        <v>0.015</v>
      </c>
      <c r="AO51" s="3">
        <v>0.5</v>
      </c>
      <c r="AP51" s="3">
        <f t="shared" si="32"/>
        <v>0.0075</v>
      </c>
      <c r="AQ51" s="1">
        <f t="shared" si="33"/>
        <v>0.0372500881582382</v>
      </c>
      <c r="AR51" s="30">
        <f t="shared" si="34"/>
        <v>7.70910416666667</v>
      </c>
      <c r="AS51" s="1">
        <f t="shared" si="35"/>
        <v>0.185</v>
      </c>
      <c r="AT51" s="2">
        <f t="shared" si="39"/>
        <v>288.845275094272</v>
      </c>
      <c r="AU51" s="1">
        <f t="shared" si="36"/>
        <v>102811.813031528</v>
      </c>
    </row>
    <row r="52" s="1" customFormat="1" spans="1:47">
      <c r="A52" s="13"/>
      <c r="B52" s="13"/>
      <c r="C52" s="16">
        <v>10</v>
      </c>
      <c r="D52" s="21">
        <v>23.4332903225806</v>
      </c>
      <c r="E52" s="20">
        <f t="shared" si="37"/>
        <v>25.0051666666667</v>
      </c>
      <c r="F52" s="16" t="s">
        <v>73</v>
      </c>
      <c r="G52" s="13">
        <v>11</v>
      </c>
      <c r="H52" s="18">
        <f t="shared" si="21"/>
        <v>23.4332903225806</v>
      </c>
      <c r="I52" s="18">
        <f t="shared" si="22"/>
        <v>296.583290322581</v>
      </c>
      <c r="J52" s="18">
        <f t="shared" si="23"/>
        <v>0.291321965272722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0.140277659973399</v>
      </c>
      <c r="O52" s="18">
        <f t="shared" si="38"/>
        <v>0.0844740764021087</v>
      </c>
      <c r="P52" s="18">
        <f t="shared" si="26"/>
        <v>0.0246091539520604</v>
      </c>
      <c r="Q52" s="25">
        <f t="shared" si="27"/>
        <v>0.00455269348113117</v>
      </c>
      <c r="R52" s="18">
        <f t="shared" si="28"/>
        <v>0.0142618427083333</v>
      </c>
      <c r="S52" s="26">
        <f t="shared" si="29"/>
        <v>0.319221966911119</v>
      </c>
      <c r="T52" s="3">
        <v>0.01</v>
      </c>
      <c r="U52" s="27">
        <f t="shared" si="30"/>
        <v>0.00319221966911119</v>
      </c>
      <c r="V52" s="26"/>
      <c r="W52" s="3"/>
      <c r="X52" s="27"/>
      <c r="Y52" s="29">
        <v>0.04</v>
      </c>
      <c r="Z52" s="3">
        <v>0.49</v>
      </c>
      <c r="AA52" s="28">
        <f t="shared" si="31"/>
        <v>0.0196</v>
      </c>
      <c r="AB52" s="3"/>
      <c r="AC52" s="3"/>
      <c r="AD52" s="28"/>
      <c r="AE52" s="26"/>
      <c r="AF52" s="3"/>
      <c r="AG52" s="27"/>
      <c r="AH52" s="26"/>
      <c r="AI52" s="3"/>
      <c r="AJ52" s="27"/>
      <c r="AL52" s="28"/>
      <c r="AM52" s="28"/>
      <c r="AN52" s="3">
        <v>0.015</v>
      </c>
      <c r="AO52" s="3">
        <v>0.5</v>
      </c>
      <c r="AP52" s="3">
        <f t="shared" si="32"/>
        <v>0.0075</v>
      </c>
      <c r="AQ52" s="1">
        <f t="shared" si="33"/>
        <v>0.0302922196691112</v>
      </c>
      <c r="AR52" s="30">
        <f t="shared" si="34"/>
        <v>7.70910416666667</v>
      </c>
      <c r="AS52" s="1">
        <f t="shared" si="35"/>
        <v>0.185</v>
      </c>
      <c r="AT52" s="2">
        <f t="shared" si="39"/>
        <v>288.845275094272</v>
      </c>
      <c r="AU52" s="1">
        <f t="shared" si="36"/>
        <v>83607.8027976926</v>
      </c>
    </row>
    <row r="53" s="1" customFormat="1" spans="1:48">
      <c r="A53" s="13"/>
      <c r="B53" s="13"/>
      <c r="C53" s="16">
        <v>11</v>
      </c>
      <c r="D53" s="21">
        <v>20.3758333333333</v>
      </c>
      <c r="E53" s="20">
        <f t="shared" si="37"/>
        <v>23.4332903225806</v>
      </c>
      <c r="F53" s="16" t="s">
        <v>75</v>
      </c>
      <c r="G53" s="13">
        <v>12</v>
      </c>
      <c r="H53" s="18">
        <f t="shared" si="21"/>
        <v>20.3758333333333</v>
      </c>
      <c r="I53" s="18">
        <f t="shared" si="22"/>
        <v>293.525833333333</v>
      </c>
      <c r="J53" s="18">
        <f t="shared" si="23"/>
        <v>0.206947041162802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8"/>
        <v>0.136955964116715</v>
      </c>
      <c r="P53" s="18">
        <f t="shared" si="26"/>
        <v>0.028342631543553</v>
      </c>
      <c r="Q53" s="25">
        <f t="shared" si="27"/>
        <v>0.00524338683555731</v>
      </c>
      <c r="R53" s="18">
        <f t="shared" si="28"/>
        <v>0.0142618427083333</v>
      </c>
      <c r="S53" s="26">
        <f t="shared" si="29"/>
        <v>0.36765142785466</v>
      </c>
      <c r="T53" s="3">
        <v>0.01</v>
      </c>
      <c r="U53" s="27">
        <f t="shared" si="30"/>
        <v>0.0036765142785466</v>
      </c>
      <c r="V53" s="26"/>
      <c r="W53" s="3"/>
      <c r="X53" s="27"/>
      <c r="Y53" s="29">
        <v>0.04</v>
      </c>
      <c r="Z53" s="3">
        <v>0.49</v>
      </c>
      <c r="AA53" s="28">
        <f t="shared" si="31"/>
        <v>0.0196</v>
      </c>
      <c r="AB53" s="3"/>
      <c r="AC53" s="3"/>
      <c r="AD53" s="28"/>
      <c r="AE53" s="26"/>
      <c r="AF53" s="3"/>
      <c r="AG53" s="27"/>
      <c r="AH53" s="26"/>
      <c r="AI53" s="3"/>
      <c r="AJ53" s="27"/>
      <c r="AK53" s="28"/>
      <c r="AL53" s="28"/>
      <c r="AM53" s="28"/>
      <c r="AN53" s="3">
        <v>0.015</v>
      </c>
      <c r="AO53" s="3">
        <v>0.5</v>
      </c>
      <c r="AP53" s="3">
        <f t="shared" si="32"/>
        <v>0.0075</v>
      </c>
      <c r="AQ53" s="1">
        <f t="shared" si="33"/>
        <v>0.0307765142785466</v>
      </c>
      <c r="AR53" s="30">
        <f t="shared" si="34"/>
        <v>7.70910416666667</v>
      </c>
      <c r="AS53" s="1">
        <f t="shared" si="35"/>
        <v>0.185</v>
      </c>
      <c r="AT53" s="2">
        <f t="shared" si="39"/>
        <v>288.845275094272</v>
      </c>
      <c r="AU53" s="1">
        <f t="shared" si="36"/>
        <v>84944.4763278582</v>
      </c>
      <c r="AV53" s="1">
        <f>SUM(AU42:AU53)</f>
        <v>928572.792471226</v>
      </c>
    </row>
    <row r="54" s="1" customFormat="1" spans="1:46">
      <c r="A54" s="13"/>
      <c r="B54" s="13"/>
      <c r="C54" s="16">
        <v>12</v>
      </c>
      <c r="D54" s="21">
        <v>18.404</v>
      </c>
      <c r="E54" s="20">
        <f t="shared" si="37"/>
        <v>20.3758333333333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66">
      <c r="S56" s="24" t="s">
        <v>43</v>
      </c>
      <c r="T56" s="24"/>
      <c r="U56" s="24"/>
      <c r="V56" s="24" t="s">
        <v>44</v>
      </c>
      <c r="W56" s="24" t="s">
        <v>45</v>
      </c>
      <c r="X56" s="24" t="s">
        <v>46</v>
      </c>
      <c r="Y56" s="24" t="s">
        <v>47</v>
      </c>
      <c r="Z56" s="24" t="s">
        <v>48</v>
      </c>
      <c r="AA56" s="24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</row>
    <row r="57" s="38" customFormat="1" spans="1:66">
      <c r="A57" s="39" t="s">
        <v>11</v>
      </c>
      <c r="B57" s="39"/>
      <c r="C57" s="40" t="s">
        <v>51</v>
      </c>
      <c r="D57" s="40" t="s">
        <v>52</v>
      </c>
      <c r="E57" s="40" t="s">
        <v>53</v>
      </c>
      <c r="F57" s="40" t="s">
        <v>54</v>
      </c>
      <c r="G57" s="38" t="s">
        <v>51</v>
      </c>
      <c r="H57" s="38" t="s">
        <v>53</v>
      </c>
      <c r="I57" s="38" t="s">
        <v>55</v>
      </c>
      <c r="J57" s="38" t="s">
        <v>56</v>
      </c>
      <c r="K57" s="38" t="s">
        <v>57</v>
      </c>
      <c r="L57" s="38" t="s">
        <v>58</v>
      </c>
      <c r="M57" s="38" t="s">
        <v>59</v>
      </c>
      <c r="N57" s="38" t="s">
        <v>60</v>
      </c>
      <c r="O57" s="38" t="s">
        <v>61</v>
      </c>
      <c r="P57" s="38" t="s">
        <v>62</v>
      </c>
      <c r="Q57" s="38" t="s">
        <v>63</v>
      </c>
      <c r="R57" s="38" t="s">
        <v>64</v>
      </c>
      <c r="S57" s="40" t="s">
        <v>65</v>
      </c>
      <c r="T57" s="40" t="s">
        <v>66</v>
      </c>
      <c r="U57" s="40"/>
      <c r="V57" s="40" t="s">
        <v>76</v>
      </c>
      <c r="W57" s="40" t="s">
        <v>76</v>
      </c>
      <c r="X57" s="40" t="s">
        <v>76</v>
      </c>
      <c r="Y57" s="40" t="s">
        <v>76</v>
      </c>
      <c r="Z57" s="40" t="s">
        <v>76</v>
      </c>
      <c r="AA57" s="40" t="s">
        <v>76</v>
      </c>
      <c r="AB57" s="48" t="s">
        <v>77</v>
      </c>
      <c r="AC57" s="38" t="s">
        <v>68</v>
      </c>
      <c r="AD57" s="38" t="s">
        <v>36</v>
      </c>
      <c r="AE57" s="38" t="s">
        <v>69</v>
      </c>
      <c r="AF57" s="38" t="s">
        <v>70</v>
      </c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</row>
    <row r="58" s="38" customFormat="1" spans="1:78">
      <c r="A58" s="38" t="s">
        <v>71</v>
      </c>
      <c r="B58" s="38">
        <f>F7</f>
        <v>108.2955</v>
      </c>
      <c r="C58" s="40" t="s">
        <v>72</v>
      </c>
      <c r="D58" s="41">
        <v>15</v>
      </c>
      <c r="E58" s="40"/>
      <c r="F58" s="40"/>
      <c r="G58" s="38">
        <v>1</v>
      </c>
      <c r="H58" s="42">
        <f t="shared" ref="H58:H69" si="40">E59</f>
        <v>15</v>
      </c>
      <c r="I58" s="42">
        <f t="shared" ref="I58:I69" si="41">H58+273.15</f>
        <v>288.15</v>
      </c>
      <c r="J58" s="42">
        <f t="shared" ref="J58:J69" si="42">EXP(($C$16*(I58-$C$14))/($C$17*I58*$C$14))</f>
        <v>0.11145232763902</v>
      </c>
      <c r="K58" s="42">
        <f t="shared" ref="K58:K69" si="43">$B$58/12</f>
        <v>9.024625</v>
      </c>
      <c r="L58" s="42">
        <f t="shared" ref="L58:L69" si="44">K58*$B$59/100</f>
        <v>2.43664875</v>
      </c>
      <c r="M58" s="38" t="s">
        <v>73</v>
      </c>
      <c r="O58" s="42">
        <f>L58</f>
        <v>2.43664875</v>
      </c>
      <c r="P58" s="42">
        <f t="shared" ref="P58:P69" si="45">O58*J58</f>
        <v>0.271570174826208</v>
      </c>
      <c r="Q58" s="46">
        <f t="shared" ref="Q58:Q69" si="46">P58*$B$60</f>
        <v>0.122206578671794</v>
      </c>
      <c r="R58" s="42">
        <f t="shared" ref="R58:R69" si="47">L58*$B$60</f>
        <v>1.0964919375</v>
      </c>
      <c r="S58" s="44">
        <f t="shared" ref="S58:S69" si="48">Q58/R58</f>
        <v>0.11145232763902</v>
      </c>
      <c r="T58" s="40">
        <v>0.27</v>
      </c>
      <c r="U58" s="47">
        <f t="shared" ref="U58:U69" si="49">S58*T58</f>
        <v>0.0300921284625354</v>
      </c>
      <c r="V58" s="40">
        <v>220.1</v>
      </c>
      <c r="W58" s="41">
        <v>12.1</v>
      </c>
      <c r="X58" s="41">
        <v>4.5</v>
      </c>
      <c r="Y58" s="41">
        <v>1.5</v>
      </c>
      <c r="Z58" s="41">
        <v>6.8</v>
      </c>
      <c r="AA58" s="40">
        <v>30.2</v>
      </c>
      <c r="AB58" s="48">
        <f>U58*0.67*AD58+(V58+W58+X58+Y58+Z58+AA58)/1000</f>
        <v>0.284272776731454</v>
      </c>
      <c r="AC58" s="42">
        <f t="shared" ref="AC58:AC69" si="50">$B$58/12</f>
        <v>9.024625</v>
      </c>
      <c r="AD58" s="38">
        <f t="shared" ref="AD58:AD69" si="51">$B$60</f>
        <v>0.45</v>
      </c>
      <c r="AE58" s="49">
        <f t="shared" ref="AE58:AE69" si="52">$E$7/12</f>
        <v>590.791898946327</v>
      </c>
      <c r="AF58" s="38">
        <f t="shared" ref="AF58:AF69" si="53">AE58*10000*AC58*AB58</f>
        <v>15156501.5382479</v>
      </c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1"/>
      <c r="BP58" s="40"/>
      <c r="BQ58" s="47"/>
      <c r="BR58" s="44"/>
      <c r="BS58" s="41"/>
      <c r="BT58" s="41"/>
      <c r="BU58" s="44"/>
      <c r="BV58" s="41"/>
      <c r="BW58" s="47"/>
      <c r="BX58" s="40"/>
      <c r="BY58" s="40"/>
      <c r="BZ58" s="40"/>
    </row>
    <row r="59" s="38" customFormat="1" spans="1:78">
      <c r="A59" s="38" t="s">
        <v>74</v>
      </c>
      <c r="B59" s="38">
        <v>27</v>
      </c>
      <c r="C59" s="40">
        <v>1</v>
      </c>
      <c r="D59" s="43">
        <v>17.0275483870968</v>
      </c>
      <c r="E59" s="44">
        <f t="shared" ref="E59:E70" si="54">D58</f>
        <v>15</v>
      </c>
      <c r="F59" s="40" t="s">
        <v>73</v>
      </c>
      <c r="G59" s="38">
        <v>2</v>
      </c>
      <c r="H59" s="42">
        <f t="shared" si="40"/>
        <v>17.0275483870968</v>
      </c>
      <c r="I59" s="42">
        <f t="shared" si="41"/>
        <v>290.177548387097</v>
      </c>
      <c r="J59" s="42">
        <f t="shared" si="42"/>
        <v>0.141132844407846</v>
      </c>
      <c r="K59" s="42">
        <f t="shared" si="43"/>
        <v>9.024625</v>
      </c>
      <c r="L59" s="42">
        <f t="shared" si="44"/>
        <v>2.43664875</v>
      </c>
      <c r="M59" s="38" t="s">
        <v>73</v>
      </c>
      <c r="O59" s="42">
        <f t="shared" ref="O59:O69" si="55">L59+O58-P58-N59</f>
        <v>4.60172732517379</v>
      </c>
      <c r="P59" s="42">
        <f t="shared" si="45"/>
        <v>0.649454866591086</v>
      </c>
      <c r="Q59" s="46">
        <f t="shared" si="46"/>
        <v>0.292254689965989</v>
      </c>
      <c r="R59" s="42">
        <f t="shared" si="47"/>
        <v>1.0964919375</v>
      </c>
      <c r="S59" s="44">
        <f t="shared" si="48"/>
        <v>0.266536104800122</v>
      </c>
      <c r="T59" s="40">
        <v>0.27</v>
      </c>
      <c r="U59" s="47">
        <f t="shared" si="49"/>
        <v>0.0719647482960329</v>
      </c>
      <c r="V59" s="40">
        <v>220.1</v>
      </c>
      <c r="W59" s="41">
        <v>12.1</v>
      </c>
      <c r="X59" s="41">
        <v>4.5</v>
      </c>
      <c r="Y59" s="41">
        <v>1.5</v>
      </c>
      <c r="Z59" s="41">
        <v>6.8</v>
      </c>
      <c r="AA59" s="40">
        <v>30.2</v>
      </c>
      <c r="AB59" s="48">
        <f t="shared" ref="AB58:AB69" si="56">U59*0.67*AD59+(V59+W59+X59+Y59+Z59+AA59)/1000</f>
        <v>0.296897371611254</v>
      </c>
      <c r="AC59" s="42">
        <f t="shared" si="50"/>
        <v>9.024625</v>
      </c>
      <c r="AD59" s="38">
        <f t="shared" si="51"/>
        <v>0.45</v>
      </c>
      <c r="AE59" s="49">
        <f t="shared" si="52"/>
        <v>590.791898946327</v>
      </c>
      <c r="AF59" s="38">
        <f t="shared" si="53"/>
        <v>15829603.950359</v>
      </c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1"/>
      <c r="BP59" s="40"/>
      <c r="BQ59" s="47"/>
      <c r="BR59" s="44"/>
      <c r="BS59" s="41"/>
      <c r="BT59" s="41"/>
      <c r="BU59" s="44"/>
      <c r="BV59" s="41"/>
      <c r="BW59" s="47"/>
      <c r="BX59" s="40"/>
      <c r="BY59" s="40"/>
      <c r="BZ59" s="40"/>
    </row>
    <row r="60" s="38" customFormat="1" spans="1:78">
      <c r="A60" s="38" t="s">
        <v>36</v>
      </c>
      <c r="B60" s="38">
        <f>H7</f>
        <v>0.45</v>
      </c>
      <c r="C60" s="40">
        <v>2</v>
      </c>
      <c r="D60" s="45">
        <v>16.7139285714286</v>
      </c>
      <c r="E60" s="44">
        <f t="shared" si="54"/>
        <v>17.0275483870968</v>
      </c>
      <c r="F60" s="40" t="s">
        <v>73</v>
      </c>
      <c r="G60" s="38">
        <v>3</v>
      </c>
      <c r="H60" s="42">
        <f t="shared" si="40"/>
        <v>16.7139285714286</v>
      </c>
      <c r="I60" s="42">
        <f t="shared" si="41"/>
        <v>289.863928571429</v>
      </c>
      <c r="J60" s="42">
        <f t="shared" si="42"/>
        <v>0.136100970075871</v>
      </c>
      <c r="K60" s="42">
        <f t="shared" si="43"/>
        <v>9.024625</v>
      </c>
      <c r="L60" s="42">
        <f t="shared" si="44"/>
        <v>2.43664875</v>
      </c>
      <c r="M60" s="38" t="s">
        <v>73</v>
      </c>
      <c r="O60" s="42">
        <f t="shared" si="55"/>
        <v>6.3889212085827</v>
      </c>
      <c r="P60" s="42">
        <f t="shared" si="45"/>
        <v>0.869538374226412</v>
      </c>
      <c r="Q60" s="46">
        <f t="shared" si="46"/>
        <v>0.391292268401886</v>
      </c>
      <c r="R60" s="42">
        <f t="shared" si="47"/>
        <v>1.0964919375</v>
      </c>
      <c r="S60" s="44">
        <f t="shared" si="48"/>
        <v>0.356858317895188</v>
      </c>
      <c r="T60" s="40">
        <v>0.27</v>
      </c>
      <c r="U60" s="47">
        <f t="shared" si="49"/>
        <v>0.0963517458317008</v>
      </c>
      <c r="V60" s="40">
        <v>220.1</v>
      </c>
      <c r="W60" s="41">
        <v>12.1</v>
      </c>
      <c r="X60" s="41">
        <v>4.5</v>
      </c>
      <c r="Y60" s="41">
        <v>1.5</v>
      </c>
      <c r="Z60" s="41">
        <v>6.8</v>
      </c>
      <c r="AA60" s="40">
        <v>30.2</v>
      </c>
      <c r="AB60" s="48">
        <f t="shared" si="56"/>
        <v>0.304250051368258</v>
      </c>
      <c r="AC60" s="42">
        <f t="shared" si="50"/>
        <v>9.024625</v>
      </c>
      <c r="AD60" s="38">
        <f t="shared" si="51"/>
        <v>0.45</v>
      </c>
      <c r="AE60" s="49">
        <f t="shared" si="52"/>
        <v>590.791898946327</v>
      </c>
      <c r="AF60" s="38">
        <f t="shared" si="53"/>
        <v>16221624.9638679</v>
      </c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1"/>
      <c r="BP60" s="40"/>
      <c r="BQ60" s="47"/>
      <c r="BR60" s="44"/>
      <c r="BS60" s="41"/>
      <c r="BT60" s="41"/>
      <c r="BU60" s="44"/>
      <c r="BV60" s="41"/>
      <c r="BW60" s="47"/>
      <c r="BX60" s="40"/>
      <c r="BY60" s="40"/>
      <c r="BZ60" s="40"/>
    </row>
    <row r="61" s="38" customFormat="1" spans="3:78">
      <c r="C61" s="40">
        <v>3</v>
      </c>
      <c r="D61" s="45">
        <v>15.668935483871</v>
      </c>
      <c r="E61" s="44">
        <f t="shared" si="54"/>
        <v>16.7139285714286</v>
      </c>
      <c r="F61" s="40" t="s">
        <v>73</v>
      </c>
      <c r="G61" s="38">
        <v>4</v>
      </c>
      <c r="H61" s="42">
        <f t="shared" si="40"/>
        <v>15.668935483871</v>
      </c>
      <c r="I61" s="42">
        <f t="shared" si="41"/>
        <v>288.818935483871</v>
      </c>
      <c r="J61" s="42">
        <f t="shared" si="42"/>
        <v>0.120525313827718</v>
      </c>
      <c r="K61" s="42">
        <f t="shared" si="43"/>
        <v>9.024625</v>
      </c>
      <c r="L61" s="42">
        <f t="shared" si="44"/>
        <v>2.43664875</v>
      </c>
      <c r="M61" s="38" t="s">
        <v>73</v>
      </c>
      <c r="O61" s="42">
        <f t="shared" si="55"/>
        <v>7.95603158435629</v>
      </c>
      <c r="P61" s="42">
        <f t="shared" si="45"/>
        <v>0.958903203527779</v>
      </c>
      <c r="Q61" s="46">
        <f t="shared" si="46"/>
        <v>0.4315064415875</v>
      </c>
      <c r="R61" s="42">
        <f t="shared" si="47"/>
        <v>1.0964919375</v>
      </c>
      <c r="S61" s="44">
        <f t="shared" si="48"/>
        <v>0.393533620111548</v>
      </c>
      <c r="T61" s="40">
        <v>0.27</v>
      </c>
      <c r="U61" s="47">
        <f t="shared" si="49"/>
        <v>0.106254077430118</v>
      </c>
      <c r="V61" s="40">
        <v>220.1</v>
      </c>
      <c r="W61" s="41">
        <v>12.1</v>
      </c>
      <c r="X61" s="41">
        <v>4.5</v>
      </c>
      <c r="Y61" s="41">
        <v>1.5</v>
      </c>
      <c r="Z61" s="41">
        <v>6.8</v>
      </c>
      <c r="AA61" s="40">
        <v>30.2</v>
      </c>
      <c r="AB61" s="48">
        <f t="shared" si="56"/>
        <v>0.307235604345181</v>
      </c>
      <c r="AC61" s="42">
        <f t="shared" si="50"/>
        <v>9.024625</v>
      </c>
      <c r="AD61" s="38">
        <f t="shared" si="51"/>
        <v>0.45</v>
      </c>
      <c r="AE61" s="49">
        <f t="shared" si="52"/>
        <v>590.791898946327</v>
      </c>
      <c r="AF61" s="38">
        <f t="shared" si="53"/>
        <v>16380804.9557319</v>
      </c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1"/>
      <c r="BP61" s="40"/>
      <c r="BQ61" s="47"/>
      <c r="BR61" s="44"/>
      <c r="BS61" s="41"/>
      <c r="BT61" s="41"/>
      <c r="BU61" s="44"/>
      <c r="BV61" s="41"/>
      <c r="BW61" s="47"/>
      <c r="BX61" s="40"/>
      <c r="BY61" s="40"/>
      <c r="BZ61" s="40"/>
    </row>
    <row r="62" s="38" customFormat="1" spans="3:78">
      <c r="C62" s="40">
        <v>4</v>
      </c>
      <c r="D62" s="45">
        <v>17.0866</v>
      </c>
      <c r="E62" s="44">
        <f t="shared" si="54"/>
        <v>15.668935483871</v>
      </c>
      <c r="F62" s="40" t="s">
        <v>73</v>
      </c>
      <c r="G62" s="38">
        <v>5</v>
      </c>
      <c r="H62" s="42">
        <f t="shared" si="40"/>
        <v>17.0866</v>
      </c>
      <c r="I62" s="42">
        <f t="shared" si="41"/>
        <v>290.2366</v>
      </c>
      <c r="J62" s="42">
        <f t="shared" si="42"/>
        <v>0.142099658454127</v>
      </c>
      <c r="K62" s="42">
        <f t="shared" si="43"/>
        <v>9.024625</v>
      </c>
      <c r="L62" s="42">
        <f t="shared" si="44"/>
        <v>2.43664875</v>
      </c>
      <c r="M62" s="38" t="s">
        <v>75</v>
      </c>
      <c r="N62" s="42">
        <f>(O61-P61)*$C$22/100</f>
        <v>6.64727196178709</v>
      </c>
      <c r="O62" s="42">
        <f t="shared" si="55"/>
        <v>2.78650516904143</v>
      </c>
      <c r="P62" s="42">
        <f t="shared" si="45"/>
        <v>0.395961432801446</v>
      </c>
      <c r="Q62" s="46">
        <f t="shared" si="46"/>
        <v>0.178182644760651</v>
      </c>
      <c r="R62" s="42">
        <f t="shared" si="47"/>
        <v>1.0964919375</v>
      </c>
      <c r="S62" s="44">
        <f t="shared" si="48"/>
        <v>0.162502466882617</v>
      </c>
      <c r="T62" s="40">
        <v>0.27</v>
      </c>
      <c r="U62" s="47">
        <f t="shared" si="49"/>
        <v>0.0438756660583067</v>
      </c>
      <c r="V62" s="40">
        <v>220.1</v>
      </c>
      <c r="W62" s="41">
        <v>12.1</v>
      </c>
      <c r="X62" s="41">
        <v>4.5</v>
      </c>
      <c r="Y62" s="41">
        <v>1.5</v>
      </c>
      <c r="Z62" s="41">
        <v>6.8</v>
      </c>
      <c r="AA62" s="40">
        <v>30.2</v>
      </c>
      <c r="AB62" s="48">
        <f t="shared" si="56"/>
        <v>0.288428513316579</v>
      </c>
      <c r="AC62" s="42">
        <f t="shared" si="50"/>
        <v>9.024625</v>
      </c>
      <c r="AD62" s="38">
        <f t="shared" si="51"/>
        <v>0.45</v>
      </c>
      <c r="AE62" s="49">
        <f t="shared" si="52"/>
        <v>590.791898946327</v>
      </c>
      <c r="AF62" s="38">
        <f t="shared" si="53"/>
        <v>15378071.9209952</v>
      </c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1"/>
      <c r="BP62" s="40"/>
      <c r="BQ62" s="47"/>
      <c r="BR62" s="44"/>
      <c r="BS62" s="41"/>
      <c r="BT62" s="41"/>
      <c r="BU62" s="44"/>
      <c r="BV62" s="41"/>
      <c r="BW62" s="47"/>
      <c r="BX62" s="40"/>
      <c r="BY62" s="40"/>
      <c r="BZ62" s="40"/>
    </row>
    <row r="63" s="38" customFormat="1" spans="3:78">
      <c r="C63" s="40">
        <v>5</v>
      </c>
      <c r="D63" s="45">
        <v>18.6116451612903</v>
      </c>
      <c r="E63" s="44">
        <f t="shared" si="54"/>
        <v>17.0866</v>
      </c>
      <c r="F63" s="40" t="s">
        <v>75</v>
      </c>
      <c r="G63" s="38">
        <v>6</v>
      </c>
      <c r="H63" s="42">
        <f t="shared" si="40"/>
        <v>18.6116451612903</v>
      </c>
      <c r="I63" s="42">
        <f t="shared" si="41"/>
        <v>291.76164516129</v>
      </c>
      <c r="J63" s="42">
        <f t="shared" si="42"/>
        <v>0.169335779846406</v>
      </c>
      <c r="K63" s="42">
        <f t="shared" si="43"/>
        <v>9.024625</v>
      </c>
      <c r="L63" s="42">
        <f t="shared" si="44"/>
        <v>2.43664875</v>
      </c>
      <c r="M63" s="38" t="s">
        <v>73</v>
      </c>
      <c r="O63" s="42">
        <f t="shared" si="55"/>
        <v>4.82719248623998</v>
      </c>
      <c r="P63" s="42">
        <f t="shared" si="45"/>
        <v>0.817416404126158</v>
      </c>
      <c r="Q63" s="46">
        <f t="shared" si="46"/>
        <v>0.367837381856771</v>
      </c>
      <c r="R63" s="42">
        <f t="shared" si="47"/>
        <v>1.0964919375</v>
      </c>
      <c r="S63" s="44">
        <f t="shared" si="48"/>
        <v>0.335467475205919</v>
      </c>
      <c r="T63" s="40">
        <v>0.27</v>
      </c>
      <c r="U63" s="47">
        <f t="shared" si="49"/>
        <v>0.0905762183055981</v>
      </c>
      <c r="V63" s="40">
        <v>220.1</v>
      </c>
      <c r="W63" s="41">
        <v>12.1</v>
      </c>
      <c r="X63" s="41">
        <v>4.5</v>
      </c>
      <c r="Y63" s="41">
        <v>1.5</v>
      </c>
      <c r="Z63" s="41">
        <v>6.8</v>
      </c>
      <c r="AA63" s="40">
        <v>30.2</v>
      </c>
      <c r="AB63" s="48">
        <f t="shared" si="56"/>
        <v>0.302508729819138</v>
      </c>
      <c r="AC63" s="42">
        <f t="shared" si="50"/>
        <v>9.024625</v>
      </c>
      <c r="AD63" s="38">
        <f t="shared" si="51"/>
        <v>0.45</v>
      </c>
      <c r="AE63" s="49">
        <f t="shared" si="52"/>
        <v>590.791898946327</v>
      </c>
      <c r="AF63" s="38">
        <f t="shared" si="53"/>
        <v>16128783.3522255</v>
      </c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1"/>
      <c r="BP63" s="40"/>
      <c r="BQ63" s="47"/>
      <c r="BR63" s="44"/>
      <c r="BS63" s="41"/>
      <c r="BT63" s="41"/>
      <c r="BU63" s="44"/>
      <c r="BV63" s="41"/>
      <c r="BW63" s="47"/>
      <c r="BX63" s="40"/>
      <c r="BY63" s="40"/>
      <c r="BZ63" s="40"/>
    </row>
    <row r="64" s="38" customFormat="1" spans="3:78">
      <c r="C64" s="40">
        <v>6</v>
      </c>
      <c r="D64" s="45">
        <v>21.5656</v>
      </c>
      <c r="E64" s="44">
        <f t="shared" si="54"/>
        <v>18.6116451612903</v>
      </c>
      <c r="F64" s="40" t="s">
        <v>73</v>
      </c>
      <c r="G64" s="38">
        <v>7</v>
      </c>
      <c r="H64" s="42">
        <f t="shared" si="40"/>
        <v>21.5656</v>
      </c>
      <c r="I64" s="42">
        <f t="shared" si="41"/>
        <v>294.7156</v>
      </c>
      <c r="J64" s="42">
        <f t="shared" si="42"/>
        <v>0.236601567334245</v>
      </c>
      <c r="K64" s="42">
        <f t="shared" si="43"/>
        <v>9.024625</v>
      </c>
      <c r="L64" s="42">
        <f t="shared" si="44"/>
        <v>2.43664875</v>
      </c>
      <c r="M64" s="38" t="s">
        <v>73</v>
      </c>
      <c r="O64" s="42">
        <f t="shared" si="55"/>
        <v>6.44642483211382</v>
      </c>
      <c r="P64" s="42">
        <f t="shared" si="45"/>
        <v>1.52523421898053</v>
      </c>
      <c r="Q64" s="46">
        <f t="shared" si="46"/>
        <v>0.686355398541237</v>
      </c>
      <c r="R64" s="42">
        <f t="shared" si="47"/>
        <v>1.0964919375</v>
      </c>
      <c r="S64" s="44">
        <f t="shared" si="48"/>
        <v>0.625955718476259</v>
      </c>
      <c r="T64" s="40">
        <v>0.27</v>
      </c>
      <c r="U64" s="47">
        <f t="shared" si="49"/>
        <v>0.16900804398859</v>
      </c>
      <c r="V64" s="40">
        <v>220.1</v>
      </c>
      <c r="W64" s="41">
        <v>12.1</v>
      </c>
      <c r="X64" s="41">
        <v>4.5</v>
      </c>
      <c r="Y64" s="41">
        <v>1.5</v>
      </c>
      <c r="Z64" s="41">
        <v>6.8</v>
      </c>
      <c r="AA64" s="40">
        <v>30.2</v>
      </c>
      <c r="AB64" s="48">
        <f t="shared" si="56"/>
        <v>0.32615592526256</v>
      </c>
      <c r="AC64" s="42">
        <f t="shared" si="50"/>
        <v>9.024625</v>
      </c>
      <c r="AD64" s="38">
        <f t="shared" si="51"/>
        <v>0.45</v>
      </c>
      <c r="AE64" s="49">
        <f t="shared" si="52"/>
        <v>590.791898946327</v>
      </c>
      <c r="AF64" s="38">
        <f t="shared" si="53"/>
        <v>17389575.0405272</v>
      </c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1"/>
      <c r="BP64" s="40"/>
      <c r="BQ64" s="47"/>
      <c r="BR64" s="44"/>
      <c r="BS64" s="41"/>
      <c r="BT64" s="41"/>
      <c r="BU64" s="44"/>
      <c r="BV64" s="41"/>
      <c r="BW64" s="47"/>
      <c r="BX64" s="40"/>
      <c r="BY64" s="40"/>
      <c r="BZ64" s="40"/>
    </row>
    <row r="65" s="38" customFormat="1" spans="3:78">
      <c r="C65" s="40">
        <v>7</v>
      </c>
      <c r="D65" s="45">
        <v>24.8574838709677</v>
      </c>
      <c r="E65" s="44">
        <f t="shared" si="54"/>
        <v>21.5656</v>
      </c>
      <c r="F65" s="40" t="s">
        <v>73</v>
      </c>
      <c r="G65" s="38">
        <v>8</v>
      </c>
      <c r="H65" s="42">
        <f t="shared" si="40"/>
        <v>24.8574838709677</v>
      </c>
      <c r="I65" s="42">
        <f t="shared" si="41"/>
        <v>298.007483870968</v>
      </c>
      <c r="J65" s="42">
        <f t="shared" si="42"/>
        <v>0.340809859468429</v>
      </c>
      <c r="K65" s="42">
        <f t="shared" si="43"/>
        <v>9.024625</v>
      </c>
      <c r="L65" s="42">
        <f t="shared" si="44"/>
        <v>2.43664875</v>
      </c>
      <c r="M65" s="38" t="s">
        <v>73</v>
      </c>
      <c r="O65" s="42">
        <f t="shared" si="55"/>
        <v>7.35783936313329</v>
      </c>
      <c r="P65" s="42">
        <f t="shared" si="45"/>
        <v>2.50762419934073</v>
      </c>
      <c r="Q65" s="46">
        <f t="shared" si="46"/>
        <v>1.12843088970333</v>
      </c>
      <c r="R65" s="42">
        <f t="shared" si="47"/>
        <v>1.0964919375</v>
      </c>
      <c r="S65" s="44">
        <f t="shared" si="48"/>
        <v>1.02912830556342</v>
      </c>
      <c r="T65" s="40">
        <v>0.27</v>
      </c>
      <c r="U65" s="47">
        <f t="shared" si="49"/>
        <v>0.277864642502124</v>
      </c>
      <c r="V65" s="40">
        <v>229.1</v>
      </c>
      <c r="W65" s="41">
        <v>15.1</v>
      </c>
      <c r="X65" s="41">
        <v>6</v>
      </c>
      <c r="Y65" s="41">
        <v>3</v>
      </c>
      <c r="Z65" s="41">
        <v>7</v>
      </c>
      <c r="AA65" s="40">
        <v>30.2</v>
      </c>
      <c r="AB65" s="48">
        <f t="shared" si="56"/>
        <v>0.37417618971439</v>
      </c>
      <c r="AC65" s="42">
        <f t="shared" si="50"/>
        <v>9.024625</v>
      </c>
      <c r="AD65" s="38">
        <f t="shared" si="51"/>
        <v>0.45</v>
      </c>
      <c r="AE65" s="49">
        <f t="shared" si="52"/>
        <v>590.791898946327</v>
      </c>
      <c r="AF65" s="38">
        <f t="shared" si="53"/>
        <v>19949859.6390022</v>
      </c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1"/>
      <c r="BP65" s="40"/>
      <c r="BQ65" s="47"/>
      <c r="BR65" s="44"/>
      <c r="BS65" s="41"/>
      <c r="BT65" s="41"/>
      <c r="BU65" s="44"/>
      <c r="BV65" s="41"/>
      <c r="BW65" s="47"/>
      <c r="BX65" s="40"/>
      <c r="BY65" s="40"/>
      <c r="BZ65" s="40"/>
    </row>
    <row r="66" s="38" customFormat="1" spans="3:78">
      <c r="C66" s="40">
        <v>8</v>
      </c>
      <c r="D66" s="45">
        <v>25.2168709677419</v>
      </c>
      <c r="E66" s="44">
        <f t="shared" si="54"/>
        <v>24.8574838709677</v>
      </c>
      <c r="F66" s="40" t="s">
        <v>73</v>
      </c>
      <c r="G66" s="38">
        <v>9</v>
      </c>
      <c r="H66" s="42">
        <f t="shared" si="40"/>
        <v>25.2168709677419</v>
      </c>
      <c r="I66" s="42">
        <f t="shared" si="41"/>
        <v>298.366870967742</v>
      </c>
      <c r="J66" s="42">
        <f t="shared" si="42"/>
        <v>0.354489871892921</v>
      </c>
      <c r="K66" s="42">
        <f t="shared" si="43"/>
        <v>9.024625</v>
      </c>
      <c r="L66" s="42">
        <f t="shared" si="44"/>
        <v>2.43664875</v>
      </c>
      <c r="M66" s="38" t="s">
        <v>73</v>
      </c>
      <c r="O66" s="42">
        <f t="shared" si="55"/>
        <v>7.28686391379256</v>
      </c>
      <c r="P66" s="42">
        <f t="shared" si="45"/>
        <v>2.58311945530147</v>
      </c>
      <c r="Q66" s="46">
        <f t="shared" si="46"/>
        <v>1.16240375488566</v>
      </c>
      <c r="R66" s="42">
        <f t="shared" si="47"/>
        <v>1.0964919375</v>
      </c>
      <c r="S66" s="44">
        <f t="shared" si="48"/>
        <v>1.06011153856356</v>
      </c>
      <c r="T66" s="40">
        <v>0.27</v>
      </c>
      <c r="U66" s="47">
        <f t="shared" si="49"/>
        <v>0.286230115412161</v>
      </c>
      <c r="V66" s="40">
        <v>229.1</v>
      </c>
      <c r="W66" s="41">
        <v>15.1</v>
      </c>
      <c r="X66" s="41">
        <v>6</v>
      </c>
      <c r="Y66" s="41">
        <v>3</v>
      </c>
      <c r="Z66" s="41">
        <v>7</v>
      </c>
      <c r="AA66" s="40">
        <v>30.2</v>
      </c>
      <c r="AB66" s="48">
        <f t="shared" si="56"/>
        <v>0.376698379796767</v>
      </c>
      <c r="AC66" s="42">
        <f t="shared" si="50"/>
        <v>9.024625</v>
      </c>
      <c r="AD66" s="38">
        <f t="shared" si="51"/>
        <v>0.45</v>
      </c>
      <c r="AE66" s="49">
        <f t="shared" si="52"/>
        <v>590.791898946327</v>
      </c>
      <c r="AF66" s="38">
        <f t="shared" si="53"/>
        <v>20084334.6256781</v>
      </c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1"/>
      <c r="BP66" s="40"/>
      <c r="BQ66" s="47"/>
      <c r="BR66" s="44"/>
      <c r="BS66" s="41"/>
      <c r="BT66" s="41"/>
      <c r="BU66" s="44"/>
      <c r="BV66" s="41"/>
      <c r="BW66" s="47"/>
      <c r="BX66" s="40"/>
      <c r="BY66" s="40"/>
      <c r="BZ66" s="40"/>
    </row>
    <row r="67" s="38" customFormat="1" spans="3:78">
      <c r="C67" s="40">
        <v>9</v>
      </c>
      <c r="D67" s="45">
        <v>25.0051666666667</v>
      </c>
      <c r="E67" s="44">
        <f t="shared" si="54"/>
        <v>25.2168709677419</v>
      </c>
      <c r="F67" s="40" t="s">
        <v>73</v>
      </c>
      <c r="G67" s="38">
        <v>10</v>
      </c>
      <c r="H67" s="42">
        <f t="shared" si="40"/>
        <v>25.0051666666667</v>
      </c>
      <c r="I67" s="42">
        <f t="shared" si="41"/>
        <v>298.155166666667</v>
      </c>
      <c r="J67" s="42">
        <f t="shared" si="42"/>
        <v>0.346370275431756</v>
      </c>
      <c r="K67" s="42">
        <f t="shared" si="43"/>
        <v>9.024625</v>
      </c>
      <c r="L67" s="42">
        <f t="shared" si="44"/>
        <v>2.43664875</v>
      </c>
      <c r="M67" s="38" t="s">
        <v>73</v>
      </c>
      <c r="O67" s="42">
        <f t="shared" si="55"/>
        <v>7.14039320849109</v>
      </c>
      <c r="P67" s="42">
        <f t="shared" si="45"/>
        <v>2.4732199623161</v>
      </c>
      <c r="Q67" s="46">
        <f t="shared" si="46"/>
        <v>1.11294898304224</v>
      </c>
      <c r="R67" s="42">
        <f t="shared" si="47"/>
        <v>1.0964919375</v>
      </c>
      <c r="S67" s="44">
        <f t="shared" si="48"/>
        <v>1.01500881582382</v>
      </c>
      <c r="T67" s="40">
        <v>0.27</v>
      </c>
      <c r="U67" s="47">
        <f t="shared" si="49"/>
        <v>0.274052380272432</v>
      </c>
      <c r="V67" s="40">
        <v>220.1</v>
      </c>
      <c r="W67" s="41">
        <v>12.1</v>
      </c>
      <c r="X67" s="41">
        <v>4.5</v>
      </c>
      <c r="Y67" s="41">
        <v>1.5</v>
      </c>
      <c r="Z67" s="41">
        <v>6.8</v>
      </c>
      <c r="AA67" s="40">
        <v>30.2</v>
      </c>
      <c r="AB67" s="48">
        <f t="shared" si="56"/>
        <v>0.357826792652138</v>
      </c>
      <c r="AC67" s="42">
        <f t="shared" si="50"/>
        <v>9.024625</v>
      </c>
      <c r="AD67" s="38">
        <f t="shared" si="51"/>
        <v>0.45</v>
      </c>
      <c r="AE67" s="49">
        <f t="shared" si="52"/>
        <v>590.791898946327</v>
      </c>
      <c r="AF67" s="38">
        <f t="shared" si="53"/>
        <v>19078162.8674272</v>
      </c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1"/>
      <c r="BP67" s="40"/>
      <c r="BQ67" s="47"/>
      <c r="BR67" s="44"/>
      <c r="BS67" s="41"/>
      <c r="BT67" s="41"/>
      <c r="BU67" s="44"/>
      <c r="BV67" s="41"/>
      <c r="BW67" s="47"/>
      <c r="BX67" s="40"/>
      <c r="BY67" s="40"/>
      <c r="BZ67" s="40"/>
    </row>
    <row r="68" s="38" customFormat="1" spans="3:78">
      <c r="C68" s="40">
        <v>10</v>
      </c>
      <c r="D68" s="45">
        <v>23.4332903225806</v>
      </c>
      <c r="E68" s="44">
        <f t="shared" si="54"/>
        <v>25.0051666666667</v>
      </c>
      <c r="F68" s="40" t="s">
        <v>73</v>
      </c>
      <c r="G68" s="38">
        <v>11</v>
      </c>
      <c r="H68" s="42">
        <f t="shared" si="40"/>
        <v>23.4332903225806</v>
      </c>
      <c r="I68" s="42">
        <f t="shared" si="41"/>
        <v>296.583290322581</v>
      </c>
      <c r="J68" s="42">
        <f t="shared" si="42"/>
        <v>0.291321965272722</v>
      </c>
      <c r="K68" s="42">
        <f t="shared" si="43"/>
        <v>9.024625</v>
      </c>
      <c r="L68" s="42">
        <f t="shared" si="44"/>
        <v>2.43664875</v>
      </c>
      <c r="M68" s="38" t="s">
        <v>75</v>
      </c>
      <c r="N68" s="42">
        <f>(O67-P67)*$C$22/100</f>
        <v>4.43381458386624</v>
      </c>
      <c r="O68" s="42">
        <f t="shared" si="55"/>
        <v>2.67000741230875</v>
      </c>
      <c r="P68" s="42">
        <f t="shared" si="45"/>
        <v>0.77783180664652</v>
      </c>
      <c r="Q68" s="46">
        <f t="shared" si="46"/>
        <v>0.350024312990934</v>
      </c>
      <c r="R68" s="42">
        <f t="shared" si="47"/>
        <v>1.0964919375</v>
      </c>
      <c r="S68" s="44">
        <f t="shared" si="48"/>
        <v>0.319221966911119</v>
      </c>
      <c r="T68" s="40">
        <v>0.27</v>
      </c>
      <c r="U68" s="47">
        <f t="shared" si="49"/>
        <v>0.0861899310660022</v>
      </c>
      <c r="V68" s="40">
        <v>220.1</v>
      </c>
      <c r="W68" s="41">
        <v>12.1</v>
      </c>
      <c r="X68" s="41">
        <v>4.5</v>
      </c>
      <c r="Y68" s="41">
        <v>1.5</v>
      </c>
      <c r="Z68" s="41">
        <v>6.8</v>
      </c>
      <c r="AA68" s="40">
        <v>30.2</v>
      </c>
      <c r="AB68" s="48">
        <f t="shared" si="56"/>
        <v>0.3011862642164</v>
      </c>
      <c r="AC68" s="42">
        <f t="shared" si="50"/>
        <v>9.024625</v>
      </c>
      <c r="AD68" s="38">
        <f t="shared" si="51"/>
        <v>0.45</v>
      </c>
      <c r="AE68" s="49">
        <f t="shared" si="52"/>
        <v>590.791898946327</v>
      </c>
      <c r="AF68" s="38">
        <f t="shared" si="53"/>
        <v>16058273.7797907</v>
      </c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1"/>
      <c r="BP68" s="40"/>
      <c r="BQ68" s="47"/>
      <c r="BR68" s="44"/>
      <c r="BS68" s="41"/>
      <c r="BT68" s="41"/>
      <c r="BU68" s="44"/>
      <c r="BV68" s="41"/>
      <c r="BW68" s="47"/>
      <c r="BX68" s="40"/>
      <c r="BY68" s="40"/>
      <c r="BZ68" s="40"/>
    </row>
    <row r="69" s="38" customFormat="1" spans="3:78">
      <c r="C69" s="40">
        <v>11</v>
      </c>
      <c r="D69" s="45">
        <v>20.3758333333333</v>
      </c>
      <c r="E69" s="44">
        <f t="shared" si="54"/>
        <v>23.4332903225806</v>
      </c>
      <c r="F69" s="40" t="s">
        <v>75</v>
      </c>
      <c r="G69" s="38">
        <v>12</v>
      </c>
      <c r="H69" s="42">
        <f t="shared" si="40"/>
        <v>20.3758333333333</v>
      </c>
      <c r="I69" s="42">
        <f t="shared" si="41"/>
        <v>293.525833333333</v>
      </c>
      <c r="J69" s="42">
        <f t="shared" si="42"/>
        <v>0.206947041162802</v>
      </c>
      <c r="K69" s="42">
        <f t="shared" si="43"/>
        <v>9.024625</v>
      </c>
      <c r="L69" s="42">
        <f t="shared" si="44"/>
        <v>2.43664875</v>
      </c>
      <c r="M69" s="38" t="s">
        <v>73</v>
      </c>
      <c r="O69" s="42">
        <f t="shared" si="55"/>
        <v>4.32882435566223</v>
      </c>
      <c r="P69" s="42">
        <f t="shared" si="45"/>
        <v>0.895837392117771</v>
      </c>
      <c r="Q69" s="46">
        <f t="shared" si="46"/>
        <v>0.403126826452997</v>
      </c>
      <c r="R69" s="42">
        <f t="shared" si="47"/>
        <v>1.0964919375</v>
      </c>
      <c r="S69" s="44">
        <f t="shared" si="48"/>
        <v>0.36765142785466</v>
      </c>
      <c r="T69" s="40">
        <v>0.27</v>
      </c>
      <c r="U69" s="47">
        <f t="shared" si="49"/>
        <v>0.0992658855207581</v>
      </c>
      <c r="V69" s="40">
        <v>220.1</v>
      </c>
      <c r="W69" s="41">
        <v>12.1</v>
      </c>
      <c r="X69" s="41">
        <v>4.5</v>
      </c>
      <c r="Y69" s="41">
        <v>1.5</v>
      </c>
      <c r="Z69" s="41">
        <v>6.8</v>
      </c>
      <c r="AA69" s="40">
        <v>30.2</v>
      </c>
      <c r="AB69" s="48">
        <f t="shared" si="56"/>
        <v>0.305128664484509</v>
      </c>
      <c r="AC69" s="42">
        <f t="shared" si="50"/>
        <v>9.024625</v>
      </c>
      <c r="AD69" s="38">
        <f t="shared" si="51"/>
        <v>0.45</v>
      </c>
      <c r="AE69" s="49">
        <f t="shared" si="52"/>
        <v>590.791898946327</v>
      </c>
      <c r="AF69" s="38">
        <f t="shared" si="53"/>
        <v>16268469.7627301</v>
      </c>
      <c r="AG69" s="38">
        <f>SUM(AF58:AF69)</f>
        <v>203924066.396583</v>
      </c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1"/>
      <c r="BP69" s="40"/>
      <c r="BQ69" s="47"/>
      <c r="BR69" s="44"/>
      <c r="BS69" s="41"/>
      <c r="BT69" s="41"/>
      <c r="BU69" s="44"/>
      <c r="BV69" s="41"/>
      <c r="BW69" s="47"/>
      <c r="BX69" s="40"/>
      <c r="BY69" s="40"/>
      <c r="BZ69" s="40"/>
    </row>
    <row r="70" s="38" customFormat="1" spans="3:46">
      <c r="C70" s="40">
        <v>12</v>
      </c>
      <c r="D70" s="45">
        <v>18.404</v>
      </c>
      <c r="E70" s="44">
        <f t="shared" si="54"/>
        <v>20.3758333333333</v>
      </c>
      <c r="F70" s="40" t="s">
        <v>73</v>
      </c>
      <c r="AT70" s="48"/>
    </row>
    <row r="71" s="1" customFormat="1" spans="46:46">
      <c r="AT71" s="2"/>
    </row>
    <row r="72" s="1" customFormat="1" spans="19:46">
      <c r="S72" s="24" t="s">
        <v>43</v>
      </c>
      <c r="T72" s="24"/>
      <c r="U72" s="24"/>
      <c r="V72" s="24" t="s">
        <v>44</v>
      </c>
      <c r="W72" s="24"/>
      <c r="X72" s="24"/>
      <c r="Y72" s="24" t="s">
        <v>45</v>
      </c>
      <c r="Z72" s="24"/>
      <c r="AA72" s="24"/>
      <c r="AB72" s="24" t="s">
        <v>46</v>
      </c>
      <c r="AC72" s="24"/>
      <c r="AD72" s="24"/>
      <c r="AE72" s="24" t="s">
        <v>47</v>
      </c>
      <c r="AF72" s="24"/>
      <c r="AG72" s="24"/>
      <c r="AH72" s="24" t="s">
        <v>48</v>
      </c>
      <c r="AI72" s="24"/>
      <c r="AJ72" s="24"/>
      <c r="AK72" s="32" t="s">
        <v>78</v>
      </c>
      <c r="AL72" s="33"/>
      <c r="AM72" s="34"/>
      <c r="AN72" s="33" t="s">
        <v>79</v>
      </c>
      <c r="AO72" s="33"/>
      <c r="AP72" s="34"/>
      <c r="AQ72" s="24" t="s">
        <v>50</v>
      </c>
      <c r="AR72" s="24"/>
      <c r="AS72" s="24"/>
      <c r="AT72" s="2"/>
    </row>
    <row r="73" s="1" customFormat="1" spans="1:50">
      <c r="A73" s="15" t="s">
        <v>12</v>
      </c>
      <c r="B73" s="15"/>
      <c r="C73" s="16" t="s">
        <v>51</v>
      </c>
      <c r="D73" s="16" t="s">
        <v>52</v>
      </c>
      <c r="E73" s="16" t="s">
        <v>53</v>
      </c>
      <c r="F73" s="16" t="s">
        <v>54</v>
      </c>
      <c r="G73" s="13" t="s">
        <v>51</v>
      </c>
      <c r="H73" s="13" t="s">
        <v>53</v>
      </c>
      <c r="I73" s="13" t="s">
        <v>55</v>
      </c>
      <c r="J73" s="13" t="s">
        <v>56</v>
      </c>
      <c r="K73" s="23" t="s">
        <v>57</v>
      </c>
      <c r="L73" s="23" t="s">
        <v>58</v>
      </c>
      <c r="M73" s="13" t="s">
        <v>59</v>
      </c>
      <c r="N73" s="23" t="s">
        <v>60</v>
      </c>
      <c r="O73" s="13" t="s">
        <v>61</v>
      </c>
      <c r="P73" s="13" t="s">
        <v>62</v>
      </c>
      <c r="Q73" s="23" t="s">
        <v>63</v>
      </c>
      <c r="R73" s="23" t="s">
        <v>64</v>
      </c>
      <c r="S73" s="4" t="s">
        <v>65</v>
      </c>
      <c r="T73" s="3" t="s">
        <v>66</v>
      </c>
      <c r="U73" s="3"/>
      <c r="V73" s="4" t="s">
        <v>65</v>
      </c>
      <c r="W73" s="3" t="s">
        <v>66</v>
      </c>
      <c r="X73" s="3"/>
      <c r="Y73" s="4" t="s">
        <v>65</v>
      </c>
      <c r="Z73" s="3" t="s">
        <v>66</v>
      </c>
      <c r="AA73" s="3"/>
      <c r="AB73" s="4" t="s">
        <v>65</v>
      </c>
      <c r="AC73" s="3" t="s">
        <v>66</v>
      </c>
      <c r="AD73" s="3"/>
      <c r="AE73" s="4" t="s">
        <v>65</v>
      </c>
      <c r="AF73" s="3" t="s">
        <v>66</v>
      </c>
      <c r="AG73" s="3"/>
      <c r="AH73" s="4" t="s">
        <v>65</v>
      </c>
      <c r="AI73" s="3" t="s">
        <v>66</v>
      </c>
      <c r="AJ73" s="3"/>
      <c r="AK73" s="4" t="s">
        <v>65</v>
      </c>
      <c r="AL73" s="3" t="s">
        <v>66</v>
      </c>
      <c r="AM73" s="3"/>
      <c r="AN73" s="4" t="s">
        <v>65</v>
      </c>
      <c r="AO73" s="3" t="s">
        <v>66</v>
      </c>
      <c r="AP73" s="3"/>
      <c r="AQ73" s="35" t="s">
        <v>65</v>
      </c>
      <c r="AR73" s="35" t="s">
        <v>66</v>
      </c>
      <c r="AS73" s="35"/>
      <c r="AT73" s="2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15</v>
      </c>
      <c r="E74" s="16"/>
      <c r="F74" s="16"/>
      <c r="G74" s="13">
        <v>1</v>
      </c>
      <c r="H74" s="18">
        <f t="shared" ref="H74:H85" si="57">E75</f>
        <v>15</v>
      </c>
      <c r="I74" s="18">
        <f t="shared" ref="I74:I85" si="58">H74+273.15</f>
        <v>288.15</v>
      </c>
      <c r="J74" s="18">
        <f t="shared" ref="J74:J85" si="59">EXP(($C$16*(I74-$C$14))/($C$17*I74*$C$14))</f>
        <v>0.11145232763902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0.05809118221201</v>
      </c>
      <c r="Q74" s="25">
        <f t="shared" ref="Q74:Q85" si="63">P74*$B$76</f>
        <v>0.0151037073751226</v>
      </c>
      <c r="R74" s="18">
        <f t="shared" ref="R74:R85" si="64">L74*$B$76</f>
        <v>0.1355172</v>
      </c>
      <c r="S74" s="26">
        <f t="shared" ref="S74:S85" si="65">Q74/R74</f>
        <v>0.11145232763902</v>
      </c>
      <c r="T74" s="3">
        <v>0.01</v>
      </c>
      <c r="U74" s="27">
        <f t="shared" ref="U74:U85" si="66">S74*T74</f>
        <v>0.0011145232763902</v>
      </c>
      <c r="V74" s="26"/>
      <c r="W74" s="3"/>
      <c r="X74" s="3"/>
      <c r="Y74" s="29"/>
      <c r="Z74" s="3"/>
      <c r="AA74" s="28"/>
      <c r="AB74" s="3"/>
      <c r="AC74" s="3"/>
      <c r="AD74" s="28"/>
      <c r="AE74" s="26">
        <v>0.001</v>
      </c>
      <c r="AF74" s="3">
        <v>0.49</v>
      </c>
      <c r="AG74" s="27">
        <f t="shared" ref="AG74:AG85" si="67">AF74*AE74</f>
        <v>0.00049</v>
      </c>
      <c r="AH74" s="36"/>
      <c r="AI74" s="3"/>
      <c r="AJ74" s="27"/>
      <c r="AK74" s="37"/>
      <c r="AL74" s="28"/>
      <c r="AM74" s="28"/>
      <c r="AN74" s="37"/>
      <c r="AO74" s="28"/>
      <c r="AP74" s="27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0.0066045232763902</v>
      </c>
      <c r="AU74" s="30">
        <f t="shared" ref="AU74:AU85" si="70">$B$74/12</f>
        <v>52.122</v>
      </c>
      <c r="AV74" s="1">
        <f t="shared" ref="AV74:AV85" si="71">$B$76</f>
        <v>0.26</v>
      </c>
      <c r="AW74" s="2">
        <f>$E$8/12</f>
        <v>0.1136</v>
      </c>
      <c r="AX74" s="1">
        <f t="shared" ref="AX74:AX85" si="72">AW74*10000*AV74*0.67*AU74*AT74</f>
        <v>68.1222571012893</v>
      </c>
    </row>
    <row r="75" s="1" customFormat="1" spans="1:50">
      <c r="A75" s="13" t="s">
        <v>74</v>
      </c>
      <c r="B75" s="13">
        <v>1</v>
      </c>
      <c r="C75" s="16">
        <v>1</v>
      </c>
      <c r="D75" s="19">
        <v>17.0275483870968</v>
      </c>
      <c r="E75" s="20">
        <f t="shared" ref="E75:E86" si="73">D74</f>
        <v>15</v>
      </c>
      <c r="F75" s="16" t="s">
        <v>73</v>
      </c>
      <c r="G75" s="13">
        <v>2</v>
      </c>
      <c r="H75" s="18">
        <f t="shared" si="57"/>
        <v>17.0275483870968</v>
      </c>
      <c r="I75" s="18">
        <f t="shared" si="58"/>
        <v>290.177548387097</v>
      </c>
      <c r="J75" s="18">
        <f t="shared" si="59"/>
        <v>0.141132844407846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4">L75+O74-P74-N75</f>
        <v>0.98434881778799</v>
      </c>
      <c r="P75" s="18">
        <f t="shared" si="62"/>
        <v>0.13892394854392</v>
      </c>
      <c r="Q75" s="25">
        <f t="shared" si="63"/>
        <v>0.0361202266214191</v>
      </c>
      <c r="R75" s="18">
        <f t="shared" si="64"/>
        <v>0.1355172</v>
      </c>
      <c r="S75" s="26">
        <f t="shared" si="65"/>
        <v>0.266536104800122</v>
      </c>
      <c r="T75" s="3">
        <v>0.01</v>
      </c>
      <c r="U75" s="27">
        <f t="shared" si="66"/>
        <v>0.00266536104800122</v>
      </c>
      <c r="V75" s="26"/>
      <c r="W75" s="3"/>
      <c r="X75" s="3"/>
      <c r="Y75" s="29"/>
      <c r="Z75" s="3"/>
      <c r="AA75" s="28"/>
      <c r="AB75" s="3"/>
      <c r="AC75" s="3"/>
      <c r="AD75" s="28"/>
      <c r="AE75" s="26">
        <v>0.001</v>
      </c>
      <c r="AF75" s="3">
        <v>0.49</v>
      </c>
      <c r="AG75" s="27">
        <f t="shared" si="67"/>
        <v>0.00049</v>
      </c>
      <c r="AH75" s="36"/>
      <c r="AI75" s="3"/>
      <c r="AJ75" s="27"/>
      <c r="AK75" s="37"/>
      <c r="AL75" s="28"/>
      <c r="AM75" s="28"/>
      <c r="AN75" s="37"/>
      <c r="AO75" s="28"/>
      <c r="AP75" s="27"/>
      <c r="AQ75" s="3">
        <v>0.01</v>
      </c>
      <c r="AR75" s="3">
        <v>0.5</v>
      </c>
      <c r="AS75" s="3">
        <f t="shared" si="68"/>
        <v>0.005</v>
      </c>
      <c r="AT75" s="2">
        <f t="shared" si="69"/>
        <v>0.00815536104800122</v>
      </c>
      <c r="AU75" s="30">
        <f t="shared" si="70"/>
        <v>52.122</v>
      </c>
      <c r="AV75" s="1">
        <f t="shared" si="71"/>
        <v>0.26</v>
      </c>
      <c r="AW75" s="2">
        <f t="shared" ref="AW75:AW85" si="75">$E$8/12</f>
        <v>0.1136</v>
      </c>
      <c r="AX75" s="1">
        <f t="shared" si="72"/>
        <v>84.1183502300305</v>
      </c>
    </row>
    <row r="76" s="1" customFormat="1" spans="1:50">
      <c r="A76" s="13" t="s">
        <v>36</v>
      </c>
      <c r="B76" s="13">
        <f>H8</f>
        <v>0.26</v>
      </c>
      <c r="C76" s="16">
        <v>2</v>
      </c>
      <c r="D76" s="21">
        <v>16.7139285714286</v>
      </c>
      <c r="E76" s="20">
        <f t="shared" si="73"/>
        <v>17.0275483870968</v>
      </c>
      <c r="F76" s="16" t="s">
        <v>73</v>
      </c>
      <c r="G76" s="13">
        <v>3</v>
      </c>
      <c r="H76" s="18">
        <f t="shared" si="57"/>
        <v>16.7139285714286</v>
      </c>
      <c r="I76" s="18">
        <f t="shared" si="58"/>
        <v>289.863928571429</v>
      </c>
      <c r="J76" s="18">
        <f t="shared" si="59"/>
        <v>0.136100970075871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4"/>
        <v>1.36664486924407</v>
      </c>
      <c r="P76" s="18">
        <f t="shared" si="62"/>
        <v>0.18600169245333</v>
      </c>
      <c r="Q76" s="25">
        <f t="shared" si="63"/>
        <v>0.0483604400378658</v>
      </c>
      <c r="R76" s="18">
        <f t="shared" si="64"/>
        <v>0.1355172</v>
      </c>
      <c r="S76" s="26">
        <f t="shared" si="65"/>
        <v>0.356858317895188</v>
      </c>
      <c r="T76" s="3">
        <v>0.01</v>
      </c>
      <c r="U76" s="27">
        <f t="shared" si="66"/>
        <v>0.00356858317895188</v>
      </c>
      <c r="V76" s="26"/>
      <c r="W76" s="3"/>
      <c r="X76" s="3"/>
      <c r="Y76" s="29"/>
      <c r="Z76" s="3"/>
      <c r="AA76" s="28"/>
      <c r="AB76" s="3"/>
      <c r="AC76" s="3"/>
      <c r="AD76" s="28"/>
      <c r="AE76" s="26">
        <v>0.001</v>
      </c>
      <c r="AF76" s="3">
        <v>0.49</v>
      </c>
      <c r="AG76" s="27">
        <f t="shared" si="67"/>
        <v>0.00049</v>
      </c>
      <c r="AH76" s="36"/>
      <c r="AI76" s="3"/>
      <c r="AJ76" s="27"/>
      <c r="AK76" s="37"/>
      <c r="AL76" s="28"/>
      <c r="AM76" s="28"/>
      <c r="AN76" s="37"/>
      <c r="AO76" s="28"/>
      <c r="AP76" s="27"/>
      <c r="AQ76" s="3">
        <v>0.01</v>
      </c>
      <c r="AR76" s="3">
        <v>0.5</v>
      </c>
      <c r="AS76" s="3">
        <f t="shared" si="68"/>
        <v>0.005</v>
      </c>
      <c r="AT76" s="2">
        <f t="shared" si="69"/>
        <v>0.00905858317895188</v>
      </c>
      <c r="AU76" s="30">
        <f t="shared" si="70"/>
        <v>52.122</v>
      </c>
      <c r="AV76" s="1">
        <f t="shared" si="71"/>
        <v>0.26</v>
      </c>
      <c r="AW76" s="2">
        <f t="shared" si="75"/>
        <v>0.1136</v>
      </c>
      <c r="AX76" s="1">
        <f t="shared" si="72"/>
        <v>93.4346214655564</v>
      </c>
    </row>
    <row r="77" s="1" customFormat="1" spans="1:50">
      <c r="A77" s="13"/>
      <c r="B77" s="13"/>
      <c r="C77" s="16">
        <v>3</v>
      </c>
      <c r="D77" s="21">
        <v>15.668935483871</v>
      </c>
      <c r="E77" s="20">
        <f t="shared" si="73"/>
        <v>16.7139285714286</v>
      </c>
      <c r="F77" s="16" t="s">
        <v>73</v>
      </c>
      <c r="G77" s="13">
        <v>4</v>
      </c>
      <c r="H77" s="18">
        <f t="shared" si="57"/>
        <v>15.668935483871</v>
      </c>
      <c r="I77" s="18">
        <f t="shared" si="58"/>
        <v>288.818935483871</v>
      </c>
      <c r="J77" s="18">
        <f t="shared" si="59"/>
        <v>0.120525313827718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4"/>
        <v>1.70186317679074</v>
      </c>
      <c r="P77" s="18">
        <f t="shared" si="62"/>
        <v>0.205117593474541</v>
      </c>
      <c r="Q77" s="25">
        <f t="shared" si="63"/>
        <v>0.0533305743033807</v>
      </c>
      <c r="R77" s="18">
        <f t="shared" si="64"/>
        <v>0.1355172</v>
      </c>
      <c r="S77" s="26">
        <f t="shared" si="65"/>
        <v>0.393533620111548</v>
      </c>
      <c r="T77" s="3">
        <v>0.01</v>
      </c>
      <c r="U77" s="27">
        <f t="shared" si="66"/>
        <v>0.00393533620111548</v>
      </c>
      <c r="V77" s="26"/>
      <c r="W77" s="3"/>
      <c r="X77" s="3"/>
      <c r="Y77" s="29"/>
      <c r="Z77" s="3"/>
      <c r="AA77" s="28"/>
      <c r="AB77" s="3"/>
      <c r="AC77" s="3"/>
      <c r="AD77" s="28"/>
      <c r="AE77" s="26">
        <v>0.001</v>
      </c>
      <c r="AF77" s="3">
        <v>0.49</v>
      </c>
      <c r="AG77" s="27">
        <f t="shared" si="67"/>
        <v>0.00049</v>
      </c>
      <c r="AH77" s="36"/>
      <c r="AI77" s="3"/>
      <c r="AJ77" s="27"/>
      <c r="AK77" s="37"/>
      <c r="AL77" s="28"/>
      <c r="AM77" s="28"/>
      <c r="AN77" s="37"/>
      <c r="AO77" s="28"/>
      <c r="AP77" s="27"/>
      <c r="AQ77" s="3">
        <v>0.01</v>
      </c>
      <c r="AR77" s="3">
        <v>0.5</v>
      </c>
      <c r="AS77" s="3">
        <f t="shared" si="68"/>
        <v>0.005</v>
      </c>
      <c r="AT77" s="2">
        <f t="shared" si="69"/>
        <v>0.00942533620111548</v>
      </c>
      <c r="AU77" s="30">
        <f t="shared" si="70"/>
        <v>52.122</v>
      </c>
      <c r="AV77" s="1">
        <f t="shared" si="71"/>
        <v>0.26</v>
      </c>
      <c r="AW77" s="2">
        <f t="shared" si="75"/>
        <v>0.1136</v>
      </c>
      <c r="AX77" s="1">
        <f t="shared" si="72"/>
        <v>97.2174900577251</v>
      </c>
    </row>
    <row r="78" s="1" customFormat="1" spans="1:50">
      <c r="A78" s="13"/>
      <c r="B78" s="13"/>
      <c r="C78" s="16">
        <v>4</v>
      </c>
      <c r="D78" s="21">
        <v>17.0866</v>
      </c>
      <c r="E78" s="20">
        <f t="shared" si="73"/>
        <v>15.668935483871</v>
      </c>
      <c r="F78" s="16" t="s">
        <v>73</v>
      </c>
      <c r="G78" s="13">
        <v>5</v>
      </c>
      <c r="H78" s="18">
        <f t="shared" si="57"/>
        <v>17.0866</v>
      </c>
      <c r="I78" s="18">
        <f t="shared" si="58"/>
        <v>290.2366</v>
      </c>
      <c r="J78" s="18">
        <f t="shared" si="59"/>
        <v>0.142099658454127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1.42190830415039</v>
      </c>
      <c r="O78" s="18">
        <f t="shared" si="74"/>
        <v>0.59605727916581</v>
      </c>
      <c r="P78" s="18">
        <f t="shared" si="62"/>
        <v>0.0846995357885579</v>
      </c>
      <c r="Q78" s="25">
        <f t="shared" si="63"/>
        <v>0.022021879305025</v>
      </c>
      <c r="R78" s="18">
        <f t="shared" si="64"/>
        <v>0.1355172</v>
      </c>
      <c r="S78" s="26">
        <f t="shared" si="65"/>
        <v>0.162502466882617</v>
      </c>
      <c r="T78" s="3">
        <v>0.01</v>
      </c>
      <c r="U78" s="27">
        <f t="shared" si="66"/>
        <v>0.00162502466882617</v>
      </c>
      <c r="V78" s="26"/>
      <c r="W78" s="3"/>
      <c r="X78" s="3"/>
      <c r="Y78" s="29"/>
      <c r="Z78" s="3"/>
      <c r="AA78" s="28"/>
      <c r="AB78" s="3"/>
      <c r="AC78" s="3"/>
      <c r="AD78" s="28"/>
      <c r="AE78" s="26">
        <v>0.005</v>
      </c>
      <c r="AF78" s="3">
        <v>0.49</v>
      </c>
      <c r="AG78" s="27">
        <f t="shared" si="67"/>
        <v>0.00245</v>
      </c>
      <c r="AH78" s="36"/>
      <c r="AI78" s="3"/>
      <c r="AJ78" s="27"/>
      <c r="AK78" s="37"/>
      <c r="AL78" s="28"/>
      <c r="AM78" s="28"/>
      <c r="AN78" s="37"/>
      <c r="AO78" s="28"/>
      <c r="AP78" s="27"/>
      <c r="AQ78" s="3">
        <v>0.015</v>
      </c>
      <c r="AR78" s="3">
        <v>0.5</v>
      </c>
      <c r="AS78" s="3">
        <f t="shared" si="68"/>
        <v>0.0075</v>
      </c>
      <c r="AT78" s="2">
        <f t="shared" si="69"/>
        <v>0.0115750246688262</v>
      </c>
      <c r="AU78" s="30">
        <f t="shared" si="70"/>
        <v>52.122</v>
      </c>
      <c r="AV78" s="1">
        <f t="shared" si="71"/>
        <v>0.26</v>
      </c>
      <c r="AW78" s="2">
        <f t="shared" si="75"/>
        <v>0.1136</v>
      </c>
      <c r="AX78" s="1">
        <f t="shared" si="72"/>
        <v>119.390419784321</v>
      </c>
    </row>
    <row r="79" s="1" customFormat="1" spans="1:50">
      <c r="A79" s="13"/>
      <c r="B79" s="13"/>
      <c r="C79" s="16">
        <v>5</v>
      </c>
      <c r="D79" s="21">
        <v>18.6116451612903</v>
      </c>
      <c r="E79" s="20">
        <f t="shared" si="73"/>
        <v>17.0866</v>
      </c>
      <c r="F79" s="16" t="s">
        <v>75</v>
      </c>
      <c r="G79" s="13">
        <v>6</v>
      </c>
      <c r="H79" s="18">
        <f t="shared" si="57"/>
        <v>18.6116451612903</v>
      </c>
      <c r="I79" s="18">
        <f t="shared" si="58"/>
        <v>291.76164516129</v>
      </c>
      <c r="J79" s="18">
        <f t="shared" si="59"/>
        <v>0.169335779846406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4"/>
        <v>1.03257774337725</v>
      </c>
      <c r="P79" s="18">
        <f t="shared" si="62"/>
        <v>0.174852357426829</v>
      </c>
      <c r="Q79" s="25">
        <f t="shared" si="63"/>
        <v>0.0454616129309756</v>
      </c>
      <c r="R79" s="18">
        <f t="shared" si="64"/>
        <v>0.1355172</v>
      </c>
      <c r="S79" s="26">
        <f t="shared" si="65"/>
        <v>0.335467475205919</v>
      </c>
      <c r="T79" s="3">
        <v>0.01</v>
      </c>
      <c r="U79" s="27">
        <f t="shared" si="66"/>
        <v>0.00335467475205919</v>
      </c>
      <c r="V79" s="26"/>
      <c r="W79" s="3"/>
      <c r="X79" s="3"/>
      <c r="Y79" s="29"/>
      <c r="Z79" s="3"/>
      <c r="AA79" s="28"/>
      <c r="AB79" s="3"/>
      <c r="AC79" s="3"/>
      <c r="AD79" s="28"/>
      <c r="AE79" s="26">
        <v>0.005</v>
      </c>
      <c r="AF79" s="3">
        <v>0.49</v>
      </c>
      <c r="AG79" s="27">
        <f t="shared" si="67"/>
        <v>0.00245</v>
      </c>
      <c r="AH79" s="36"/>
      <c r="AI79" s="3"/>
      <c r="AJ79" s="27"/>
      <c r="AK79" s="37"/>
      <c r="AL79" s="28"/>
      <c r="AM79" s="28"/>
      <c r="AN79" s="37"/>
      <c r="AO79" s="28"/>
      <c r="AP79" s="27"/>
      <c r="AQ79" s="3">
        <v>0.015</v>
      </c>
      <c r="AR79" s="3">
        <v>0.5</v>
      </c>
      <c r="AS79" s="3">
        <f t="shared" si="68"/>
        <v>0.0075</v>
      </c>
      <c r="AT79" s="2">
        <f t="shared" si="69"/>
        <v>0.0133046747520592</v>
      </c>
      <c r="AU79" s="30">
        <f t="shared" si="70"/>
        <v>52.122</v>
      </c>
      <c r="AV79" s="1">
        <f t="shared" si="71"/>
        <v>0.26</v>
      </c>
      <c r="AW79" s="2">
        <f t="shared" si="75"/>
        <v>0.1136</v>
      </c>
      <c r="AX79" s="1">
        <f t="shared" si="72"/>
        <v>137.230869841704</v>
      </c>
    </row>
    <row r="80" s="1" customFormat="1" spans="1:50">
      <c r="A80" s="13"/>
      <c r="B80" s="13"/>
      <c r="C80" s="16">
        <v>6</v>
      </c>
      <c r="D80" s="21">
        <v>21.5656</v>
      </c>
      <c r="E80" s="20">
        <f t="shared" si="73"/>
        <v>18.6116451612903</v>
      </c>
      <c r="F80" s="16" t="s">
        <v>73</v>
      </c>
      <c r="G80" s="13">
        <v>7</v>
      </c>
      <c r="H80" s="18">
        <f t="shared" si="57"/>
        <v>21.5656</v>
      </c>
      <c r="I80" s="18">
        <f t="shared" si="58"/>
        <v>294.7156</v>
      </c>
      <c r="J80" s="18">
        <f t="shared" si="59"/>
        <v>0.236601567334245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4"/>
        <v>1.37894538595042</v>
      </c>
      <c r="P80" s="18">
        <f t="shared" si="62"/>
        <v>0.326260639584196</v>
      </c>
      <c r="Q80" s="25">
        <f t="shared" si="63"/>
        <v>0.0848277662918908</v>
      </c>
      <c r="R80" s="18">
        <f t="shared" si="64"/>
        <v>0.1355172</v>
      </c>
      <c r="S80" s="26">
        <f t="shared" si="65"/>
        <v>0.625955718476259</v>
      </c>
      <c r="T80" s="3">
        <v>0.01</v>
      </c>
      <c r="U80" s="27">
        <f t="shared" si="66"/>
        <v>0.00625955718476259</v>
      </c>
      <c r="V80" s="26"/>
      <c r="W80" s="3"/>
      <c r="X80" s="3"/>
      <c r="Y80" s="29"/>
      <c r="Z80" s="3"/>
      <c r="AA80" s="28"/>
      <c r="AB80" s="3"/>
      <c r="AC80" s="3"/>
      <c r="AD80" s="28"/>
      <c r="AE80" s="26">
        <v>0.005</v>
      </c>
      <c r="AF80" s="3">
        <v>0.49</v>
      </c>
      <c r="AG80" s="27">
        <f t="shared" si="67"/>
        <v>0.00245</v>
      </c>
      <c r="AH80" s="36"/>
      <c r="AI80" s="3"/>
      <c r="AJ80" s="27"/>
      <c r="AK80" s="37"/>
      <c r="AL80" s="28"/>
      <c r="AM80" s="28"/>
      <c r="AN80" s="37"/>
      <c r="AO80" s="28"/>
      <c r="AP80" s="27"/>
      <c r="AQ80" s="3">
        <v>0.015</v>
      </c>
      <c r="AR80" s="3">
        <v>0.5</v>
      </c>
      <c r="AS80" s="3">
        <f t="shared" si="68"/>
        <v>0.0075</v>
      </c>
      <c r="AT80" s="2">
        <f t="shared" si="69"/>
        <v>0.0162095571847626</v>
      </c>
      <c r="AU80" s="30">
        <f t="shared" si="70"/>
        <v>52.122</v>
      </c>
      <c r="AV80" s="1">
        <f t="shared" si="71"/>
        <v>0.26</v>
      </c>
      <c r="AW80" s="2">
        <f t="shared" si="75"/>
        <v>0.1136</v>
      </c>
      <c r="AX80" s="1">
        <f t="shared" si="72"/>
        <v>167.193236487764</v>
      </c>
    </row>
    <row r="81" s="1" customFormat="1" spans="1:50">
      <c r="A81" s="13"/>
      <c r="B81" s="13"/>
      <c r="C81" s="16">
        <v>7</v>
      </c>
      <c r="D81" s="21">
        <v>24.8574838709677</v>
      </c>
      <c r="E81" s="20">
        <f t="shared" si="73"/>
        <v>21.5656</v>
      </c>
      <c r="F81" s="16" t="s">
        <v>73</v>
      </c>
      <c r="G81" s="13">
        <v>8</v>
      </c>
      <c r="H81" s="18">
        <f t="shared" si="57"/>
        <v>24.8574838709677</v>
      </c>
      <c r="I81" s="18">
        <f t="shared" si="58"/>
        <v>298.007483870968</v>
      </c>
      <c r="J81" s="18">
        <f t="shared" si="59"/>
        <v>0.340809859468429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4"/>
        <v>1.57390474636623</v>
      </c>
      <c r="P81" s="18">
        <f t="shared" si="62"/>
        <v>0.536402255425767</v>
      </c>
      <c r="Q81" s="25">
        <f t="shared" si="63"/>
        <v>0.1394645864107</v>
      </c>
      <c r="R81" s="18">
        <f t="shared" si="64"/>
        <v>0.1355172</v>
      </c>
      <c r="S81" s="26">
        <f t="shared" si="65"/>
        <v>1.02912830556342</v>
      </c>
      <c r="T81" s="3">
        <v>0.01</v>
      </c>
      <c r="U81" s="27">
        <f t="shared" si="66"/>
        <v>0.0102912830556342</v>
      </c>
      <c r="V81" s="26"/>
      <c r="W81" s="3"/>
      <c r="X81" s="3"/>
      <c r="Y81" s="29"/>
      <c r="Z81" s="3"/>
      <c r="AA81" s="28"/>
      <c r="AB81" s="3"/>
      <c r="AC81" s="3"/>
      <c r="AD81" s="28"/>
      <c r="AE81" s="26">
        <v>0.005</v>
      </c>
      <c r="AF81" s="3">
        <v>0.49</v>
      </c>
      <c r="AG81" s="27">
        <f t="shared" si="67"/>
        <v>0.00245</v>
      </c>
      <c r="AH81" s="36"/>
      <c r="AI81" s="3"/>
      <c r="AJ81" s="27"/>
      <c r="AK81" s="37"/>
      <c r="AL81" s="28"/>
      <c r="AM81" s="28"/>
      <c r="AN81" s="37"/>
      <c r="AO81" s="28"/>
      <c r="AP81" s="27"/>
      <c r="AQ81" s="3">
        <v>0.015</v>
      </c>
      <c r="AR81" s="3">
        <v>0.5</v>
      </c>
      <c r="AS81" s="3">
        <f t="shared" si="68"/>
        <v>0.0075</v>
      </c>
      <c r="AT81" s="2">
        <f t="shared" si="69"/>
        <v>0.0202412830556342</v>
      </c>
      <c r="AU81" s="30">
        <f t="shared" si="70"/>
        <v>52.122</v>
      </c>
      <c r="AV81" s="1">
        <f t="shared" si="71"/>
        <v>0.26</v>
      </c>
      <c r="AW81" s="2">
        <f t="shared" si="75"/>
        <v>0.1136</v>
      </c>
      <c r="AX81" s="1">
        <f t="shared" si="72"/>
        <v>208.778413016592</v>
      </c>
    </row>
    <row r="82" s="1" customFormat="1" spans="1:50">
      <c r="A82" s="13"/>
      <c r="B82" s="13"/>
      <c r="C82" s="16">
        <v>8</v>
      </c>
      <c r="D82" s="21">
        <v>25.2168709677419</v>
      </c>
      <c r="E82" s="20">
        <f t="shared" si="73"/>
        <v>24.8574838709677</v>
      </c>
      <c r="F82" s="16" t="s">
        <v>73</v>
      </c>
      <c r="G82" s="13">
        <v>9</v>
      </c>
      <c r="H82" s="18">
        <f t="shared" si="57"/>
        <v>25.2168709677419</v>
      </c>
      <c r="I82" s="18">
        <f t="shared" si="58"/>
        <v>298.366870967742</v>
      </c>
      <c r="J82" s="18">
        <f t="shared" si="59"/>
        <v>0.354489871892921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4"/>
        <v>1.55872249094046</v>
      </c>
      <c r="P82" s="18">
        <f t="shared" si="62"/>
        <v>0.552551336130099</v>
      </c>
      <c r="Q82" s="25">
        <f t="shared" si="63"/>
        <v>0.143663347393826</v>
      </c>
      <c r="R82" s="18">
        <f t="shared" si="64"/>
        <v>0.1355172</v>
      </c>
      <c r="S82" s="26">
        <f t="shared" si="65"/>
        <v>1.06011153856356</v>
      </c>
      <c r="T82" s="3">
        <v>0.01</v>
      </c>
      <c r="U82" s="27">
        <f t="shared" si="66"/>
        <v>0.0106011153856356</v>
      </c>
      <c r="V82" s="26"/>
      <c r="W82" s="3"/>
      <c r="X82" s="3"/>
      <c r="Y82" s="29"/>
      <c r="Z82" s="3"/>
      <c r="AA82" s="28"/>
      <c r="AB82" s="3"/>
      <c r="AC82" s="3"/>
      <c r="AD82" s="28"/>
      <c r="AE82" s="26">
        <v>0.005</v>
      </c>
      <c r="AF82" s="3">
        <v>0.49</v>
      </c>
      <c r="AG82" s="27">
        <f t="shared" si="67"/>
        <v>0.00245</v>
      </c>
      <c r="AH82" s="36"/>
      <c r="AI82" s="3"/>
      <c r="AJ82" s="27"/>
      <c r="AK82" s="37"/>
      <c r="AL82" s="28"/>
      <c r="AM82" s="28"/>
      <c r="AN82" s="37"/>
      <c r="AO82" s="28"/>
      <c r="AP82" s="27"/>
      <c r="AQ82" s="3">
        <v>0.015</v>
      </c>
      <c r="AR82" s="3">
        <v>0.5</v>
      </c>
      <c r="AS82" s="3">
        <f t="shared" si="68"/>
        <v>0.0075</v>
      </c>
      <c r="AT82" s="2">
        <f t="shared" si="69"/>
        <v>0.0205511153856356</v>
      </c>
      <c r="AU82" s="30">
        <f t="shared" si="70"/>
        <v>52.122</v>
      </c>
      <c r="AV82" s="1">
        <f t="shared" si="71"/>
        <v>0.26</v>
      </c>
      <c r="AW82" s="2">
        <f t="shared" si="75"/>
        <v>0.1136</v>
      </c>
      <c r="AX82" s="1">
        <f t="shared" si="72"/>
        <v>211.974173976069</v>
      </c>
    </row>
    <row r="83" s="1" customFormat="1" spans="1:50">
      <c r="A83" s="13"/>
      <c r="B83" s="13"/>
      <c r="C83" s="16">
        <v>9</v>
      </c>
      <c r="D83" s="21">
        <v>25.0051666666667</v>
      </c>
      <c r="E83" s="20">
        <f t="shared" si="73"/>
        <v>25.2168709677419</v>
      </c>
      <c r="F83" s="16" t="s">
        <v>73</v>
      </c>
      <c r="G83" s="13">
        <v>10</v>
      </c>
      <c r="H83" s="18">
        <f t="shared" si="57"/>
        <v>25.0051666666667</v>
      </c>
      <c r="I83" s="18">
        <f t="shared" si="58"/>
        <v>298.155166666667</v>
      </c>
      <c r="J83" s="18">
        <f t="shared" si="59"/>
        <v>0.346370275431756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4"/>
        <v>1.52739115481036</v>
      </c>
      <c r="P83" s="18">
        <f t="shared" si="62"/>
        <v>0.529042894983693</v>
      </c>
      <c r="Q83" s="25">
        <f t="shared" si="63"/>
        <v>0.13755115269576</v>
      </c>
      <c r="R83" s="18">
        <f t="shared" si="64"/>
        <v>0.1355172</v>
      </c>
      <c r="S83" s="26">
        <f t="shared" si="65"/>
        <v>1.01500881582382</v>
      </c>
      <c r="T83" s="3">
        <v>0.01</v>
      </c>
      <c r="U83" s="27">
        <f t="shared" si="66"/>
        <v>0.0101500881582382</v>
      </c>
      <c r="V83" s="26"/>
      <c r="W83" s="3"/>
      <c r="X83" s="3"/>
      <c r="Y83" s="29"/>
      <c r="Z83" s="3"/>
      <c r="AA83" s="28"/>
      <c r="AB83" s="3"/>
      <c r="AC83" s="3"/>
      <c r="AD83" s="28"/>
      <c r="AE83" s="26">
        <v>0.005</v>
      </c>
      <c r="AF83" s="3">
        <v>0.49</v>
      </c>
      <c r="AG83" s="27">
        <f t="shared" si="67"/>
        <v>0.00245</v>
      </c>
      <c r="AH83" s="36"/>
      <c r="AI83" s="3"/>
      <c r="AJ83" s="27"/>
      <c r="AK83" s="37"/>
      <c r="AL83" s="28"/>
      <c r="AM83" s="28"/>
      <c r="AN83" s="37"/>
      <c r="AO83" s="28"/>
      <c r="AP83" s="27"/>
      <c r="AQ83" s="3">
        <v>0.015</v>
      </c>
      <c r="AR83" s="3">
        <v>0.5</v>
      </c>
      <c r="AS83" s="3">
        <f t="shared" si="68"/>
        <v>0.0075</v>
      </c>
      <c r="AT83" s="2">
        <f t="shared" si="69"/>
        <v>0.0201000881582382</v>
      </c>
      <c r="AU83" s="30">
        <f t="shared" si="70"/>
        <v>52.122</v>
      </c>
      <c r="AV83" s="1">
        <f t="shared" si="71"/>
        <v>0.26</v>
      </c>
      <c r="AW83" s="2">
        <f t="shared" si="75"/>
        <v>0.1136</v>
      </c>
      <c r="AX83" s="1">
        <f t="shared" si="72"/>
        <v>207.322060347477</v>
      </c>
    </row>
    <row r="84" s="1" customFormat="1" spans="1:50">
      <c r="A84" s="13"/>
      <c r="B84" s="13"/>
      <c r="C84" s="16">
        <v>10</v>
      </c>
      <c r="D84" s="21">
        <v>23.4332903225806</v>
      </c>
      <c r="E84" s="20">
        <f t="shared" si="73"/>
        <v>25.0051666666667</v>
      </c>
      <c r="F84" s="16" t="s">
        <v>73</v>
      </c>
      <c r="G84" s="13">
        <v>11</v>
      </c>
      <c r="H84" s="18">
        <f t="shared" si="57"/>
        <v>23.4332903225806</v>
      </c>
      <c r="I84" s="18">
        <f t="shared" si="58"/>
        <v>296.583290322581</v>
      </c>
      <c r="J84" s="18">
        <f t="shared" si="59"/>
        <v>0.291321965272722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0.948430846835335</v>
      </c>
      <c r="O84" s="18">
        <f t="shared" si="74"/>
        <v>0.571137412991333</v>
      </c>
      <c r="P84" s="18">
        <f t="shared" si="62"/>
        <v>0.166384873593414</v>
      </c>
      <c r="Q84" s="25">
        <f t="shared" si="63"/>
        <v>0.0432600671342875</v>
      </c>
      <c r="R84" s="18">
        <f t="shared" si="64"/>
        <v>0.1355172</v>
      </c>
      <c r="S84" s="26">
        <f t="shared" si="65"/>
        <v>0.319221966911119</v>
      </c>
      <c r="T84" s="3">
        <v>0.01</v>
      </c>
      <c r="U84" s="27">
        <f t="shared" si="66"/>
        <v>0.00319221966911119</v>
      </c>
      <c r="V84" s="26"/>
      <c r="W84" s="3"/>
      <c r="X84" s="3"/>
      <c r="Y84" s="29"/>
      <c r="Z84" s="3"/>
      <c r="AA84" s="28"/>
      <c r="AB84" s="3"/>
      <c r="AC84" s="3"/>
      <c r="AD84" s="28"/>
      <c r="AE84" s="26">
        <v>0.005</v>
      </c>
      <c r="AF84" s="3">
        <v>0.49</v>
      </c>
      <c r="AG84" s="27">
        <f t="shared" si="67"/>
        <v>0.00245</v>
      </c>
      <c r="AH84" s="36"/>
      <c r="AI84" s="3"/>
      <c r="AJ84" s="27"/>
      <c r="AK84" s="37"/>
      <c r="AL84" s="28"/>
      <c r="AM84" s="28"/>
      <c r="AN84" s="37"/>
      <c r="AO84" s="28"/>
      <c r="AP84" s="27"/>
      <c r="AQ84" s="3">
        <v>0.015</v>
      </c>
      <c r="AR84" s="3">
        <v>0.5</v>
      </c>
      <c r="AS84" s="3">
        <f t="shared" si="68"/>
        <v>0.0075</v>
      </c>
      <c r="AT84" s="2">
        <f t="shared" si="69"/>
        <v>0.0131422196691112</v>
      </c>
      <c r="AU84" s="30">
        <f t="shared" si="70"/>
        <v>52.122</v>
      </c>
      <c r="AV84" s="1">
        <f t="shared" si="71"/>
        <v>0.26</v>
      </c>
      <c r="AW84" s="2">
        <f t="shared" si="75"/>
        <v>0.1136</v>
      </c>
      <c r="AX84" s="1">
        <f t="shared" si="72"/>
        <v>135.555229304929</v>
      </c>
    </row>
    <row r="85" s="1" customFormat="1" spans="1:51">
      <c r="A85" s="13"/>
      <c r="B85" s="13"/>
      <c r="C85" s="16">
        <v>11</v>
      </c>
      <c r="D85" s="21">
        <v>20.3758333333333</v>
      </c>
      <c r="E85" s="20">
        <f t="shared" si="73"/>
        <v>23.4332903225806</v>
      </c>
      <c r="F85" s="16" t="s">
        <v>75</v>
      </c>
      <c r="G85" s="13">
        <v>12</v>
      </c>
      <c r="H85" s="18">
        <f t="shared" si="57"/>
        <v>20.3758333333333</v>
      </c>
      <c r="I85" s="18">
        <f t="shared" si="58"/>
        <v>293.525833333333</v>
      </c>
      <c r="J85" s="18">
        <f t="shared" si="59"/>
        <v>0.206947041162802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4"/>
        <v>0.92597253939792</v>
      </c>
      <c r="P85" s="18">
        <f t="shared" si="62"/>
        <v>0.191627277226406</v>
      </c>
      <c r="Q85" s="25">
        <f t="shared" si="63"/>
        <v>0.0498230920788655</v>
      </c>
      <c r="R85" s="18">
        <f t="shared" si="64"/>
        <v>0.1355172</v>
      </c>
      <c r="S85" s="26">
        <f t="shared" si="65"/>
        <v>0.367651427854659</v>
      </c>
      <c r="T85" s="3">
        <v>0.01</v>
      </c>
      <c r="U85" s="27">
        <f t="shared" si="66"/>
        <v>0.00367651427854659</v>
      </c>
      <c r="V85" s="26"/>
      <c r="W85" s="3"/>
      <c r="X85" s="3"/>
      <c r="Y85" s="29"/>
      <c r="Z85" s="3"/>
      <c r="AA85" s="28"/>
      <c r="AB85" s="3"/>
      <c r="AC85" s="3"/>
      <c r="AD85" s="28"/>
      <c r="AE85" s="26">
        <v>0.005</v>
      </c>
      <c r="AF85" s="3">
        <v>0.49</v>
      </c>
      <c r="AG85" s="27">
        <f t="shared" si="67"/>
        <v>0.00245</v>
      </c>
      <c r="AH85" s="36"/>
      <c r="AI85" s="3"/>
      <c r="AJ85" s="27"/>
      <c r="AK85" s="37"/>
      <c r="AL85" s="28"/>
      <c r="AM85" s="28"/>
      <c r="AN85" s="37"/>
      <c r="AO85" s="28"/>
      <c r="AP85" s="27"/>
      <c r="AQ85" s="3">
        <v>0.015</v>
      </c>
      <c r="AR85" s="3">
        <v>0.5</v>
      </c>
      <c r="AS85" s="3">
        <f t="shared" si="68"/>
        <v>0.0075</v>
      </c>
      <c r="AT85" s="2">
        <f t="shared" si="69"/>
        <v>0.0136265142785466</v>
      </c>
      <c r="AU85" s="30">
        <f t="shared" si="70"/>
        <v>52.122</v>
      </c>
      <c r="AV85" s="1">
        <f t="shared" si="71"/>
        <v>0.26</v>
      </c>
      <c r="AW85" s="2">
        <f t="shared" si="75"/>
        <v>0.1136</v>
      </c>
      <c r="AX85" s="1">
        <f t="shared" si="72"/>
        <v>140.550478850746</v>
      </c>
      <c r="AY85" s="1">
        <f>SUM(AX74:AX85)</f>
        <v>1670.8876004642</v>
      </c>
    </row>
    <row r="86" s="1" customFormat="1" spans="1:46">
      <c r="A86" s="13"/>
      <c r="B86" s="13"/>
      <c r="C86" s="16">
        <v>12</v>
      </c>
      <c r="D86" s="21">
        <v>18.404</v>
      </c>
      <c r="E86" s="20">
        <f t="shared" si="73"/>
        <v>20.3758333333333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4" t="s">
        <v>43</v>
      </c>
      <c r="T88" s="24"/>
      <c r="U88" s="24"/>
      <c r="V88" s="24" t="s">
        <v>44</v>
      </c>
      <c r="W88" s="24"/>
      <c r="X88" s="24"/>
      <c r="Y88" s="24" t="s">
        <v>45</v>
      </c>
      <c r="Z88" s="24"/>
      <c r="AA88" s="24"/>
      <c r="AB88" s="24" t="s">
        <v>46</v>
      </c>
      <c r="AC88" s="24"/>
      <c r="AD88" s="24"/>
      <c r="AE88" s="24" t="s">
        <v>47</v>
      </c>
      <c r="AF88" s="24"/>
      <c r="AG88" s="24"/>
      <c r="AH88" s="24" t="s">
        <v>48</v>
      </c>
      <c r="AI88" s="24"/>
      <c r="AJ88" s="24"/>
      <c r="AK88" s="32" t="s">
        <v>78</v>
      </c>
      <c r="AL88" s="33"/>
      <c r="AM88" s="34"/>
      <c r="AN88" s="33" t="s">
        <v>79</v>
      </c>
      <c r="AO88" s="33"/>
      <c r="AP88" s="34"/>
      <c r="AQ88" s="24" t="s">
        <v>50</v>
      </c>
      <c r="AR88" s="24"/>
      <c r="AS88" s="24"/>
      <c r="AT88" s="2"/>
    </row>
    <row r="89" s="1" customFormat="1" spans="1:53">
      <c r="A89" s="15" t="s">
        <v>80</v>
      </c>
      <c r="B89" s="15"/>
      <c r="C89" s="16" t="s">
        <v>51</v>
      </c>
      <c r="D89" s="16" t="s">
        <v>52</v>
      </c>
      <c r="E89" s="16" t="s">
        <v>53</v>
      </c>
      <c r="F89" s="16" t="s">
        <v>54</v>
      </c>
      <c r="G89" s="13" t="s">
        <v>51</v>
      </c>
      <c r="H89" s="13" t="s">
        <v>53</v>
      </c>
      <c r="I89" s="13" t="s">
        <v>55</v>
      </c>
      <c r="J89" s="13" t="s">
        <v>56</v>
      </c>
      <c r="K89" s="23" t="s">
        <v>57</v>
      </c>
      <c r="L89" s="23" t="s">
        <v>58</v>
      </c>
      <c r="M89" s="13" t="s">
        <v>59</v>
      </c>
      <c r="N89" s="23" t="s">
        <v>60</v>
      </c>
      <c r="O89" s="13" t="s">
        <v>61</v>
      </c>
      <c r="P89" s="13" t="s">
        <v>62</v>
      </c>
      <c r="Q89" s="23" t="s">
        <v>63</v>
      </c>
      <c r="R89" s="23" t="s">
        <v>64</v>
      </c>
      <c r="S89" s="4" t="s">
        <v>65</v>
      </c>
      <c r="T89" s="3" t="s">
        <v>66</v>
      </c>
      <c r="U89" s="3"/>
      <c r="V89" s="4" t="s">
        <v>65</v>
      </c>
      <c r="W89" s="3" t="s">
        <v>66</v>
      </c>
      <c r="X89" s="3"/>
      <c r="Y89" s="4" t="s">
        <v>65</v>
      </c>
      <c r="Z89" s="3" t="s">
        <v>66</v>
      </c>
      <c r="AA89" s="3"/>
      <c r="AB89" s="4" t="s">
        <v>65</v>
      </c>
      <c r="AC89" s="3" t="s">
        <v>66</v>
      </c>
      <c r="AD89" s="3"/>
      <c r="AE89" s="4" t="s">
        <v>65</v>
      </c>
      <c r="AF89" s="3" t="s">
        <v>66</v>
      </c>
      <c r="AG89" s="3"/>
      <c r="AH89" s="4" t="s">
        <v>65</v>
      </c>
      <c r="AI89" s="3" t="s">
        <v>66</v>
      </c>
      <c r="AJ89" s="3"/>
      <c r="AK89" s="4" t="s">
        <v>65</v>
      </c>
      <c r="AL89" s="3" t="s">
        <v>66</v>
      </c>
      <c r="AM89" s="3"/>
      <c r="AN89" s="4" t="s">
        <v>65</v>
      </c>
      <c r="AO89" s="3" t="s">
        <v>66</v>
      </c>
      <c r="AP89" s="3"/>
      <c r="AQ89" s="35" t="s">
        <v>65</v>
      </c>
      <c r="AR89" s="35" t="s">
        <v>66</v>
      </c>
      <c r="AS89" s="35"/>
      <c r="AT89" s="2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15</v>
      </c>
      <c r="E90" s="16"/>
      <c r="F90" s="16"/>
      <c r="G90" s="13">
        <v>1</v>
      </c>
      <c r="H90" s="18">
        <f t="shared" ref="H90:H101" si="76">E91</f>
        <v>15</v>
      </c>
      <c r="I90" s="18">
        <f t="shared" ref="I90:I101" si="77">H90+273.15</f>
        <v>288.15</v>
      </c>
      <c r="J90" s="18">
        <f t="shared" ref="J90:J101" si="78">EXP(($C$16*(I90-$C$14))/($C$17*I90*$C$14))</f>
        <v>0.11145232763902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0.031730477678829</v>
      </c>
      <c r="Q90" s="25">
        <f t="shared" ref="Q90:Q101" si="82">P90*$B$76</f>
        <v>0.00824992419649554</v>
      </c>
      <c r="R90" s="18">
        <f t="shared" ref="R90:R101" si="83">L90*$B$76</f>
        <v>0.074022</v>
      </c>
      <c r="S90" s="26">
        <f t="shared" ref="S90:S101" si="84">Q90/R90</f>
        <v>0.11145232763902</v>
      </c>
      <c r="T90" s="3">
        <v>0.01</v>
      </c>
      <c r="U90" s="27">
        <f t="shared" ref="U90:U101" si="85">S90*T90</f>
        <v>0.0011145232763902</v>
      </c>
      <c r="V90" s="26"/>
      <c r="W90" s="3"/>
      <c r="X90" s="3"/>
      <c r="Y90" s="29"/>
      <c r="Z90" s="3"/>
      <c r="AA90" s="28"/>
      <c r="AB90" s="3"/>
      <c r="AC90" s="3"/>
      <c r="AD90" s="28"/>
      <c r="AE90" s="26">
        <v>0.001</v>
      </c>
      <c r="AF90" s="3">
        <v>0.49</v>
      </c>
      <c r="AG90" s="27">
        <f t="shared" ref="AG90:AG101" si="86">AF90*AE90</f>
        <v>0.00049</v>
      </c>
      <c r="AH90" s="36"/>
      <c r="AI90" s="3"/>
      <c r="AJ90" s="27"/>
      <c r="AK90" s="37"/>
      <c r="AL90" s="28"/>
      <c r="AM90" s="28"/>
      <c r="AN90" s="37"/>
      <c r="AO90" s="28"/>
      <c r="AP90" s="27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0.0066045232763902</v>
      </c>
      <c r="AU90" s="30">
        <f t="shared" ref="AU90:AU101" si="89">$B$90/12</f>
        <v>28.47</v>
      </c>
      <c r="AV90" s="1">
        <f t="shared" ref="AV90:AV101" si="90">$B$76</f>
        <v>0.26</v>
      </c>
      <c r="AW90" s="2">
        <f>$E$9/12</f>
        <v>0.976666666666667</v>
      </c>
      <c r="AX90" s="1">
        <f t="shared" ref="AX90:AX101" si="91">AW90*10000*AV90*0.67*AU90*AT90</f>
        <v>319.906790373135</v>
      </c>
      <c r="AZ90" s="2">
        <f>$E$10/12</f>
        <v>0.0380149582283775</v>
      </c>
      <c r="BA90" s="1">
        <f t="shared" ref="BA90:BA101" si="92">AZ90*10000*AV90*0.67*AU90*AT90</f>
        <v>12.4517849211697</v>
      </c>
    </row>
    <row r="91" s="1" customFormat="1" spans="1:53">
      <c r="A91" s="13" t="s">
        <v>74</v>
      </c>
      <c r="B91" s="13">
        <v>1</v>
      </c>
      <c r="C91" s="16">
        <v>1</v>
      </c>
      <c r="D91" s="19">
        <v>17.0275483870968</v>
      </c>
      <c r="E91" s="20">
        <f t="shared" ref="E91:E102" si="93">D90</f>
        <v>15</v>
      </c>
      <c r="F91" s="16" t="s">
        <v>73</v>
      </c>
      <c r="G91" s="13">
        <v>2</v>
      </c>
      <c r="H91" s="18">
        <f t="shared" si="76"/>
        <v>17.0275483870968</v>
      </c>
      <c r="I91" s="18">
        <f t="shared" si="77"/>
        <v>290.177548387097</v>
      </c>
      <c r="J91" s="18">
        <f t="shared" si="78"/>
        <v>0.141132844407846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4">L91+O90-P90-N91</f>
        <v>0.537669522321171</v>
      </c>
      <c r="P91" s="18">
        <f t="shared" si="81"/>
        <v>0.0758828290365947</v>
      </c>
      <c r="Q91" s="25">
        <f t="shared" si="82"/>
        <v>0.0197295355495146</v>
      </c>
      <c r="R91" s="18">
        <f t="shared" si="83"/>
        <v>0.074022</v>
      </c>
      <c r="S91" s="26">
        <f t="shared" si="84"/>
        <v>0.266536104800122</v>
      </c>
      <c r="T91" s="3">
        <v>0.01</v>
      </c>
      <c r="U91" s="27">
        <f t="shared" si="85"/>
        <v>0.00266536104800122</v>
      </c>
      <c r="V91" s="26"/>
      <c r="W91" s="3"/>
      <c r="X91" s="3"/>
      <c r="Y91" s="29"/>
      <c r="Z91" s="3"/>
      <c r="AA91" s="28"/>
      <c r="AB91" s="3"/>
      <c r="AC91" s="3"/>
      <c r="AD91" s="28"/>
      <c r="AE91" s="26">
        <v>0.001</v>
      </c>
      <c r="AF91" s="3">
        <v>0.49</v>
      </c>
      <c r="AG91" s="27">
        <f t="shared" si="86"/>
        <v>0.00049</v>
      </c>
      <c r="AH91" s="36"/>
      <c r="AI91" s="3"/>
      <c r="AJ91" s="27"/>
      <c r="AK91" s="37"/>
      <c r="AL91" s="28"/>
      <c r="AM91" s="28"/>
      <c r="AN91" s="37"/>
      <c r="AO91" s="28"/>
      <c r="AP91" s="27"/>
      <c r="AQ91" s="3">
        <v>0.01</v>
      </c>
      <c r="AR91" s="3">
        <v>0.5</v>
      </c>
      <c r="AS91" s="3">
        <f t="shared" si="87"/>
        <v>0.005</v>
      </c>
      <c r="AT91" s="2">
        <f t="shared" si="88"/>
        <v>0.00815536104800122</v>
      </c>
      <c r="AU91" s="30">
        <f t="shared" si="89"/>
        <v>28.47</v>
      </c>
      <c r="AV91" s="1">
        <f t="shared" si="90"/>
        <v>0.26</v>
      </c>
      <c r="AW91" s="2">
        <f t="shared" ref="AW91:AW101" si="95">$E$9/12</f>
        <v>0.976666666666667</v>
      </c>
      <c r="AX91" s="1">
        <f t="shared" si="91"/>
        <v>395.025540530174</v>
      </c>
      <c r="AZ91" s="2">
        <f t="shared" ref="AZ91:AZ101" si="96">$E$10/12</f>
        <v>0.0380149582283775</v>
      </c>
      <c r="BA91" s="1">
        <f t="shared" si="92"/>
        <v>15.3756444597919</v>
      </c>
    </row>
    <row r="92" s="1" customFormat="1" spans="1:53">
      <c r="A92" s="13" t="s">
        <v>36</v>
      </c>
      <c r="B92" s="13">
        <f>H9</f>
        <v>0.26</v>
      </c>
      <c r="C92" s="16">
        <v>2</v>
      </c>
      <c r="D92" s="21">
        <v>16.7139285714286</v>
      </c>
      <c r="E92" s="20">
        <f t="shared" si="93"/>
        <v>17.0275483870968</v>
      </c>
      <c r="F92" s="16" t="s">
        <v>73</v>
      </c>
      <c r="G92" s="13">
        <v>3</v>
      </c>
      <c r="H92" s="18">
        <f t="shared" si="76"/>
        <v>16.7139285714286</v>
      </c>
      <c r="I92" s="18">
        <f t="shared" si="77"/>
        <v>289.863928571429</v>
      </c>
      <c r="J92" s="18">
        <f t="shared" si="78"/>
        <v>0.136100970075871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4"/>
        <v>0.746486693284576</v>
      </c>
      <c r="P92" s="18">
        <f t="shared" si="81"/>
        <v>0.10159756310476</v>
      </c>
      <c r="Q92" s="25">
        <f t="shared" si="82"/>
        <v>0.0264153664072376</v>
      </c>
      <c r="R92" s="18">
        <f t="shared" si="83"/>
        <v>0.074022</v>
      </c>
      <c r="S92" s="26">
        <f t="shared" si="84"/>
        <v>0.356858317895188</v>
      </c>
      <c r="T92" s="3">
        <v>0.01</v>
      </c>
      <c r="U92" s="27">
        <f t="shared" si="85"/>
        <v>0.00356858317895188</v>
      </c>
      <c r="V92" s="26"/>
      <c r="W92" s="3"/>
      <c r="X92" s="3"/>
      <c r="Y92" s="29"/>
      <c r="Z92" s="3"/>
      <c r="AA92" s="28"/>
      <c r="AB92" s="3"/>
      <c r="AC92" s="3"/>
      <c r="AD92" s="28"/>
      <c r="AE92" s="26">
        <v>0.001</v>
      </c>
      <c r="AF92" s="3">
        <v>0.49</v>
      </c>
      <c r="AG92" s="27">
        <f t="shared" si="86"/>
        <v>0.00049</v>
      </c>
      <c r="AH92" s="36"/>
      <c r="AI92" s="3"/>
      <c r="AJ92" s="27"/>
      <c r="AK92" s="37"/>
      <c r="AL92" s="28"/>
      <c r="AM92" s="28"/>
      <c r="AN92" s="37"/>
      <c r="AO92" s="28"/>
      <c r="AP92" s="27"/>
      <c r="AQ92" s="3">
        <v>0.01</v>
      </c>
      <c r="AR92" s="3">
        <v>0.5</v>
      </c>
      <c r="AS92" s="3">
        <f t="shared" si="87"/>
        <v>0.005</v>
      </c>
      <c r="AT92" s="2">
        <f t="shared" si="88"/>
        <v>0.00905858317895188</v>
      </c>
      <c r="AU92" s="30">
        <f t="shared" si="89"/>
        <v>28.47</v>
      </c>
      <c r="AV92" s="1">
        <f t="shared" si="90"/>
        <v>0.26</v>
      </c>
      <c r="AW92" s="2">
        <f t="shared" si="95"/>
        <v>0.976666666666667</v>
      </c>
      <c r="AX92" s="1">
        <f t="shared" si="91"/>
        <v>438.775389052827</v>
      </c>
      <c r="AZ92" s="2">
        <f t="shared" si="96"/>
        <v>0.0380149582283775</v>
      </c>
      <c r="BA92" s="1">
        <f t="shared" si="92"/>
        <v>17.0785270510068</v>
      </c>
    </row>
    <row r="93" s="1" customFormat="1" spans="1:53">
      <c r="A93" s="13"/>
      <c r="B93" s="13"/>
      <c r="C93" s="16">
        <v>3</v>
      </c>
      <c r="D93" s="21">
        <v>15.668935483871</v>
      </c>
      <c r="E93" s="20">
        <f t="shared" si="93"/>
        <v>16.7139285714286</v>
      </c>
      <c r="F93" s="16" t="s">
        <v>73</v>
      </c>
      <c r="G93" s="13">
        <v>4</v>
      </c>
      <c r="H93" s="18">
        <f t="shared" si="76"/>
        <v>15.668935483871</v>
      </c>
      <c r="I93" s="18">
        <f t="shared" si="77"/>
        <v>288.818935483871</v>
      </c>
      <c r="J93" s="18">
        <f t="shared" si="78"/>
        <v>0.120525313827718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4"/>
        <v>0.929589130179816</v>
      </c>
      <c r="P93" s="18">
        <f t="shared" si="81"/>
        <v>0.112039021645758</v>
      </c>
      <c r="Q93" s="25">
        <f t="shared" si="82"/>
        <v>0.029130145627897</v>
      </c>
      <c r="R93" s="18">
        <f t="shared" si="83"/>
        <v>0.074022</v>
      </c>
      <c r="S93" s="26">
        <f t="shared" si="84"/>
        <v>0.393533620111548</v>
      </c>
      <c r="T93" s="3">
        <v>0.01</v>
      </c>
      <c r="U93" s="27">
        <f t="shared" si="85"/>
        <v>0.00393533620111548</v>
      </c>
      <c r="V93" s="26"/>
      <c r="W93" s="3"/>
      <c r="X93" s="3"/>
      <c r="Y93" s="29"/>
      <c r="Z93" s="3"/>
      <c r="AA93" s="28"/>
      <c r="AB93" s="3"/>
      <c r="AC93" s="3"/>
      <c r="AD93" s="28"/>
      <c r="AE93" s="26">
        <v>0.001</v>
      </c>
      <c r="AF93" s="3">
        <v>0.49</v>
      </c>
      <c r="AG93" s="27">
        <f t="shared" si="86"/>
        <v>0.00049</v>
      </c>
      <c r="AH93" s="36"/>
      <c r="AI93" s="3"/>
      <c r="AJ93" s="27"/>
      <c r="AK93" s="37"/>
      <c r="AL93" s="28"/>
      <c r="AM93" s="28"/>
      <c r="AN93" s="37"/>
      <c r="AO93" s="28"/>
      <c r="AP93" s="27"/>
      <c r="AQ93" s="3">
        <v>0.01</v>
      </c>
      <c r="AR93" s="3">
        <v>0.5</v>
      </c>
      <c r="AS93" s="3">
        <f t="shared" si="87"/>
        <v>0.005</v>
      </c>
      <c r="AT93" s="2">
        <f t="shared" si="88"/>
        <v>0.00942533620111548</v>
      </c>
      <c r="AU93" s="30">
        <f t="shared" si="89"/>
        <v>28.47</v>
      </c>
      <c r="AV93" s="1">
        <f t="shared" si="90"/>
        <v>0.26</v>
      </c>
      <c r="AW93" s="2">
        <f t="shared" si="95"/>
        <v>0.976666666666667</v>
      </c>
      <c r="AX93" s="1">
        <f t="shared" si="91"/>
        <v>456.539999346415</v>
      </c>
      <c r="AZ93" s="2">
        <f t="shared" si="96"/>
        <v>0.0380149582283775</v>
      </c>
      <c r="BA93" s="1">
        <f t="shared" si="92"/>
        <v>17.7699819161135</v>
      </c>
    </row>
    <row r="94" s="1" customFormat="1" spans="1:53">
      <c r="A94" s="13"/>
      <c r="B94" s="13"/>
      <c r="C94" s="16">
        <v>4</v>
      </c>
      <c r="D94" s="21">
        <v>17.0866</v>
      </c>
      <c r="E94" s="20">
        <f t="shared" si="93"/>
        <v>15.668935483871</v>
      </c>
      <c r="F94" s="16" t="s">
        <v>73</v>
      </c>
      <c r="G94" s="13">
        <v>5</v>
      </c>
      <c r="H94" s="18">
        <f t="shared" si="76"/>
        <v>17.0866</v>
      </c>
      <c r="I94" s="18">
        <f t="shared" si="77"/>
        <v>290.2366</v>
      </c>
      <c r="J94" s="18">
        <f t="shared" si="78"/>
        <v>0.142099658454127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0.776672603107356</v>
      </c>
      <c r="O94" s="18">
        <f t="shared" si="94"/>
        <v>0.325577505426703</v>
      </c>
      <c r="P94" s="18">
        <f t="shared" si="81"/>
        <v>0.0462644523214812</v>
      </c>
      <c r="Q94" s="25">
        <f t="shared" si="82"/>
        <v>0.0120287576035851</v>
      </c>
      <c r="R94" s="18">
        <f t="shared" si="83"/>
        <v>0.074022</v>
      </c>
      <c r="S94" s="26">
        <f t="shared" si="84"/>
        <v>0.162502466882617</v>
      </c>
      <c r="T94" s="3">
        <v>0.01</v>
      </c>
      <c r="U94" s="27">
        <f t="shared" si="85"/>
        <v>0.00162502466882617</v>
      </c>
      <c r="V94" s="26"/>
      <c r="W94" s="3"/>
      <c r="X94" s="3"/>
      <c r="Y94" s="29"/>
      <c r="Z94" s="3"/>
      <c r="AA94" s="28"/>
      <c r="AB94" s="3"/>
      <c r="AC94" s="3"/>
      <c r="AD94" s="28"/>
      <c r="AE94" s="26">
        <v>0.005</v>
      </c>
      <c r="AF94" s="3">
        <v>0.49</v>
      </c>
      <c r="AG94" s="27">
        <f t="shared" si="86"/>
        <v>0.00245</v>
      </c>
      <c r="AH94" s="36"/>
      <c r="AI94" s="3"/>
      <c r="AJ94" s="27"/>
      <c r="AK94" s="37"/>
      <c r="AL94" s="28"/>
      <c r="AM94" s="28"/>
      <c r="AN94" s="37"/>
      <c r="AO94" s="28"/>
      <c r="AP94" s="27"/>
      <c r="AQ94" s="3">
        <v>0.015</v>
      </c>
      <c r="AR94" s="3">
        <v>0.5</v>
      </c>
      <c r="AS94" s="3">
        <f t="shared" si="87"/>
        <v>0.0075</v>
      </c>
      <c r="AT94" s="2">
        <f t="shared" si="88"/>
        <v>0.0115750246688262</v>
      </c>
      <c r="AU94" s="30">
        <f t="shared" si="89"/>
        <v>28.47</v>
      </c>
      <c r="AV94" s="1">
        <f t="shared" si="90"/>
        <v>0.26</v>
      </c>
      <c r="AW94" s="2">
        <f t="shared" si="95"/>
        <v>0.976666666666667</v>
      </c>
      <c r="AX94" s="1">
        <f t="shared" si="91"/>
        <v>560.665597701993</v>
      </c>
      <c r="AZ94" s="2">
        <f t="shared" si="96"/>
        <v>0.0380149582283775</v>
      </c>
      <c r="BA94" s="1">
        <f t="shared" si="92"/>
        <v>21.8228798055252</v>
      </c>
    </row>
    <row r="95" s="1" customFormat="1" spans="1:53">
      <c r="A95" s="13"/>
      <c r="B95" s="13"/>
      <c r="C95" s="16">
        <v>5</v>
      </c>
      <c r="D95" s="21">
        <v>18.6116451612903</v>
      </c>
      <c r="E95" s="20">
        <f t="shared" si="93"/>
        <v>17.0866</v>
      </c>
      <c r="F95" s="16" t="s">
        <v>75</v>
      </c>
      <c r="G95" s="13">
        <v>6</v>
      </c>
      <c r="H95" s="18">
        <f t="shared" si="76"/>
        <v>18.6116451612903</v>
      </c>
      <c r="I95" s="18">
        <f t="shared" si="77"/>
        <v>291.76164516129</v>
      </c>
      <c r="J95" s="18">
        <f t="shared" si="78"/>
        <v>0.169335779846406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4"/>
        <v>0.564013053105222</v>
      </c>
      <c r="P95" s="18">
        <f t="shared" si="81"/>
        <v>0.0955075901911251</v>
      </c>
      <c r="Q95" s="25">
        <f t="shared" si="82"/>
        <v>0.0248319734496925</v>
      </c>
      <c r="R95" s="18">
        <f t="shared" si="83"/>
        <v>0.074022</v>
      </c>
      <c r="S95" s="26">
        <f t="shared" si="84"/>
        <v>0.335467475205919</v>
      </c>
      <c r="T95" s="3">
        <v>0.01</v>
      </c>
      <c r="U95" s="27">
        <f t="shared" si="85"/>
        <v>0.00335467475205919</v>
      </c>
      <c r="V95" s="26"/>
      <c r="W95" s="3"/>
      <c r="X95" s="3"/>
      <c r="Y95" s="29"/>
      <c r="Z95" s="3"/>
      <c r="AA95" s="28"/>
      <c r="AB95" s="3"/>
      <c r="AC95" s="3"/>
      <c r="AD95" s="28"/>
      <c r="AE95" s="26">
        <v>0.005</v>
      </c>
      <c r="AF95" s="3">
        <v>0.49</v>
      </c>
      <c r="AG95" s="27">
        <f t="shared" si="86"/>
        <v>0.00245</v>
      </c>
      <c r="AH95" s="36"/>
      <c r="AI95" s="3"/>
      <c r="AJ95" s="27"/>
      <c r="AK95" s="37"/>
      <c r="AL95" s="28"/>
      <c r="AM95" s="28"/>
      <c r="AN95" s="37"/>
      <c r="AO95" s="28"/>
      <c r="AP95" s="27"/>
      <c r="AQ95" s="3">
        <v>0.015</v>
      </c>
      <c r="AR95" s="3">
        <v>0.5</v>
      </c>
      <c r="AS95" s="3">
        <f t="shared" si="87"/>
        <v>0.0075</v>
      </c>
      <c r="AT95" s="2">
        <f t="shared" si="88"/>
        <v>0.0133046747520592</v>
      </c>
      <c r="AU95" s="30">
        <f t="shared" si="89"/>
        <v>28.47</v>
      </c>
      <c r="AV95" s="1">
        <f t="shared" si="90"/>
        <v>0.26</v>
      </c>
      <c r="AW95" s="2">
        <f t="shared" si="95"/>
        <v>0.976666666666667</v>
      </c>
      <c r="AX95" s="1">
        <f t="shared" si="91"/>
        <v>644.445574460305</v>
      </c>
      <c r="AZ95" s="2">
        <f t="shared" si="96"/>
        <v>0.0380149582283775</v>
      </c>
      <c r="BA95" s="1">
        <f t="shared" si="92"/>
        <v>25.0838616999023</v>
      </c>
    </row>
    <row r="96" s="1" customFormat="1" spans="1:53">
      <c r="A96" s="13"/>
      <c r="B96" s="13"/>
      <c r="C96" s="16">
        <v>6</v>
      </c>
      <c r="D96" s="21">
        <v>21.5656</v>
      </c>
      <c r="E96" s="20">
        <f t="shared" si="93"/>
        <v>18.6116451612903</v>
      </c>
      <c r="F96" s="16" t="s">
        <v>73</v>
      </c>
      <c r="G96" s="13">
        <v>7</v>
      </c>
      <c r="H96" s="18">
        <f t="shared" si="76"/>
        <v>21.5656</v>
      </c>
      <c r="I96" s="18">
        <f t="shared" si="77"/>
        <v>294.7156</v>
      </c>
      <c r="J96" s="18">
        <f t="shared" si="78"/>
        <v>0.236601567334245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4"/>
        <v>0.753205462914097</v>
      </c>
      <c r="P96" s="18">
        <f t="shared" si="81"/>
        <v>0.178209593050191</v>
      </c>
      <c r="Q96" s="25">
        <f t="shared" si="82"/>
        <v>0.0463344941930496</v>
      </c>
      <c r="R96" s="18">
        <f t="shared" si="83"/>
        <v>0.074022</v>
      </c>
      <c r="S96" s="26">
        <f t="shared" si="84"/>
        <v>0.625955718476259</v>
      </c>
      <c r="T96" s="3">
        <v>0.01</v>
      </c>
      <c r="U96" s="27">
        <f t="shared" si="85"/>
        <v>0.00625955718476259</v>
      </c>
      <c r="V96" s="26"/>
      <c r="W96" s="3"/>
      <c r="X96" s="3"/>
      <c r="Y96" s="29"/>
      <c r="Z96" s="3"/>
      <c r="AA96" s="28"/>
      <c r="AB96" s="3"/>
      <c r="AC96" s="3"/>
      <c r="AD96" s="28"/>
      <c r="AE96" s="26">
        <v>0.005</v>
      </c>
      <c r="AF96" s="3">
        <v>0.49</v>
      </c>
      <c r="AG96" s="27">
        <f t="shared" si="86"/>
        <v>0.00245</v>
      </c>
      <c r="AH96" s="36"/>
      <c r="AI96" s="3"/>
      <c r="AJ96" s="27"/>
      <c r="AK96" s="37"/>
      <c r="AL96" s="28"/>
      <c r="AM96" s="28"/>
      <c r="AN96" s="37"/>
      <c r="AO96" s="28"/>
      <c r="AP96" s="27"/>
      <c r="AQ96" s="3">
        <v>0.015</v>
      </c>
      <c r="AR96" s="3">
        <v>0.5</v>
      </c>
      <c r="AS96" s="3">
        <f t="shared" si="87"/>
        <v>0.0075</v>
      </c>
      <c r="AT96" s="2">
        <f t="shared" si="88"/>
        <v>0.0162095571847626</v>
      </c>
      <c r="AU96" s="30">
        <f t="shared" si="89"/>
        <v>28.47</v>
      </c>
      <c r="AV96" s="1">
        <f t="shared" si="90"/>
        <v>0.26</v>
      </c>
      <c r="AW96" s="2">
        <f t="shared" si="95"/>
        <v>0.976666666666667</v>
      </c>
      <c r="AX96" s="1">
        <f t="shared" si="91"/>
        <v>785.150902697919</v>
      </c>
      <c r="AZ96" s="2">
        <f t="shared" si="96"/>
        <v>0.0380149582283775</v>
      </c>
      <c r="BA96" s="1">
        <f t="shared" si="92"/>
        <v>30.560558466588</v>
      </c>
    </row>
    <row r="97" s="1" customFormat="1" spans="1:53">
      <c r="A97" s="13"/>
      <c r="B97" s="13"/>
      <c r="C97" s="16">
        <v>7</v>
      </c>
      <c r="D97" s="21">
        <v>24.8574838709677</v>
      </c>
      <c r="E97" s="20">
        <f t="shared" si="93"/>
        <v>21.5656</v>
      </c>
      <c r="F97" s="16" t="s">
        <v>73</v>
      </c>
      <c r="G97" s="13">
        <v>8</v>
      </c>
      <c r="H97" s="18">
        <f t="shared" si="76"/>
        <v>24.8574838709677</v>
      </c>
      <c r="I97" s="18">
        <f t="shared" si="77"/>
        <v>298.007483870968</v>
      </c>
      <c r="J97" s="18">
        <f t="shared" si="78"/>
        <v>0.340809859468429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4"/>
        <v>0.859695869863906</v>
      </c>
      <c r="P97" s="18">
        <f t="shared" si="81"/>
        <v>0.292992828593907</v>
      </c>
      <c r="Q97" s="25">
        <f t="shared" si="82"/>
        <v>0.0761781354344157</v>
      </c>
      <c r="R97" s="18">
        <f t="shared" si="83"/>
        <v>0.074022</v>
      </c>
      <c r="S97" s="26">
        <f t="shared" si="84"/>
        <v>1.02912830556342</v>
      </c>
      <c r="T97" s="3">
        <v>0.01</v>
      </c>
      <c r="U97" s="27">
        <f t="shared" si="85"/>
        <v>0.0102912830556342</v>
      </c>
      <c r="V97" s="26"/>
      <c r="W97" s="3"/>
      <c r="X97" s="3"/>
      <c r="Y97" s="29"/>
      <c r="Z97" s="3"/>
      <c r="AA97" s="28"/>
      <c r="AB97" s="3"/>
      <c r="AC97" s="3"/>
      <c r="AD97" s="28"/>
      <c r="AE97" s="26">
        <v>0.005</v>
      </c>
      <c r="AF97" s="3">
        <v>0.49</v>
      </c>
      <c r="AG97" s="27">
        <f t="shared" si="86"/>
        <v>0.00245</v>
      </c>
      <c r="AH97" s="36"/>
      <c r="AI97" s="3"/>
      <c r="AJ97" s="27"/>
      <c r="AK97" s="37"/>
      <c r="AL97" s="28"/>
      <c r="AM97" s="28"/>
      <c r="AN97" s="37"/>
      <c r="AO97" s="28"/>
      <c r="AP97" s="27"/>
      <c r="AQ97" s="3">
        <v>0.015</v>
      </c>
      <c r="AR97" s="3">
        <v>0.5</v>
      </c>
      <c r="AS97" s="3">
        <f t="shared" si="87"/>
        <v>0.0075</v>
      </c>
      <c r="AT97" s="2">
        <f t="shared" si="88"/>
        <v>0.0202412830556342</v>
      </c>
      <c r="AU97" s="30">
        <f t="shared" si="89"/>
        <v>28.47</v>
      </c>
      <c r="AV97" s="1">
        <f t="shared" si="90"/>
        <v>0.26</v>
      </c>
      <c r="AW97" s="2">
        <f t="shared" si="95"/>
        <v>0.976666666666667</v>
      </c>
      <c r="AX97" s="1">
        <f t="shared" si="91"/>
        <v>980.437743101005</v>
      </c>
      <c r="AZ97" s="2">
        <f t="shared" si="96"/>
        <v>0.0380149582283775</v>
      </c>
      <c r="BA97" s="1">
        <f t="shared" si="92"/>
        <v>38.1617404602485</v>
      </c>
    </row>
    <row r="98" s="1" customFormat="1" spans="1:53">
      <c r="A98" s="13"/>
      <c r="B98" s="13"/>
      <c r="C98" s="16">
        <v>8</v>
      </c>
      <c r="D98" s="21">
        <v>25.2168709677419</v>
      </c>
      <c r="E98" s="20">
        <f t="shared" si="93"/>
        <v>24.8574838709677</v>
      </c>
      <c r="F98" s="16" t="s">
        <v>73</v>
      </c>
      <c r="G98" s="13">
        <v>9</v>
      </c>
      <c r="H98" s="18">
        <f t="shared" si="76"/>
        <v>25.2168709677419</v>
      </c>
      <c r="I98" s="18">
        <f t="shared" si="77"/>
        <v>298.366870967742</v>
      </c>
      <c r="J98" s="18">
        <f t="shared" si="78"/>
        <v>0.354489871892921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4"/>
        <v>0.851403041269999</v>
      </c>
      <c r="P98" s="18">
        <f t="shared" si="81"/>
        <v>0.301813755029045</v>
      </c>
      <c r="Q98" s="25">
        <f t="shared" si="82"/>
        <v>0.0784715763075518</v>
      </c>
      <c r="R98" s="18">
        <f t="shared" si="83"/>
        <v>0.074022</v>
      </c>
      <c r="S98" s="26">
        <f t="shared" si="84"/>
        <v>1.06011153856356</v>
      </c>
      <c r="T98" s="3">
        <v>0.01</v>
      </c>
      <c r="U98" s="27">
        <f t="shared" si="85"/>
        <v>0.0106011153856356</v>
      </c>
      <c r="V98" s="26"/>
      <c r="W98" s="3"/>
      <c r="X98" s="3"/>
      <c r="Y98" s="29"/>
      <c r="Z98" s="3"/>
      <c r="AA98" s="28"/>
      <c r="AB98" s="3"/>
      <c r="AC98" s="3"/>
      <c r="AD98" s="28"/>
      <c r="AE98" s="26">
        <v>0.005</v>
      </c>
      <c r="AF98" s="3">
        <v>0.49</v>
      </c>
      <c r="AG98" s="27">
        <f t="shared" si="86"/>
        <v>0.00245</v>
      </c>
      <c r="AH98" s="36"/>
      <c r="AI98" s="3"/>
      <c r="AJ98" s="27"/>
      <c r="AK98" s="37"/>
      <c r="AL98" s="28"/>
      <c r="AM98" s="28"/>
      <c r="AN98" s="37"/>
      <c r="AO98" s="28"/>
      <c r="AP98" s="27"/>
      <c r="AQ98" s="3">
        <v>0.015</v>
      </c>
      <c r="AR98" s="3">
        <v>0.5</v>
      </c>
      <c r="AS98" s="3">
        <f t="shared" si="87"/>
        <v>0.0075</v>
      </c>
      <c r="AT98" s="2">
        <f t="shared" si="88"/>
        <v>0.0205511153856356</v>
      </c>
      <c r="AU98" s="30">
        <f t="shared" si="89"/>
        <v>28.47</v>
      </c>
      <c r="AV98" s="1">
        <f t="shared" si="90"/>
        <v>0.26</v>
      </c>
      <c r="AW98" s="2">
        <f t="shared" si="95"/>
        <v>0.976666666666667</v>
      </c>
      <c r="AX98" s="1">
        <f t="shared" si="91"/>
        <v>995.445255694516</v>
      </c>
      <c r="AZ98" s="2">
        <f t="shared" si="96"/>
        <v>0.0380149582283775</v>
      </c>
      <c r="BA98" s="1">
        <f t="shared" si="92"/>
        <v>38.7458803554917</v>
      </c>
    </row>
    <row r="99" s="1" customFormat="1" spans="1:53">
      <c r="A99" s="13"/>
      <c r="B99" s="13"/>
      <c r="C99" s="16">
        <v>9</v>
      </c>
      <c r="D99" s="21">
        <v>25.0051666666667</v>
      </c>
      <c r="E99" s="20">
        <f t="shared" si="93"/>
        <v>25.2168709677419</v>
      </c>
      <c r="F99" s="16" t="s">
        <v>73</v>
      </c>
      <c r="G99" s="13">
        <v>10</v>
      </c>
      <c r="H99" s="18">
        <f t="shared" si="76"/>
        <v>25.0051666666667</v>
      </c>
      <c r="I99" s="18">
        <f t="shared" si="77"/>
        <v>298.155166666667</v>
      </c>
      <c r="J99" s="18">
        <f t="shared" si="78"/>
        <v>0.346370275431756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4"/>
        <v>0.834289286240954</v>
      </c>
      <c r="P99" s="18">
        <f t="shared" si="81"/>
        <v>0.288973009865042</v>
      </c>
      <c r="Q99" s="25">
        <f t="shared" si="82"/>
        <v>0.075132982564911</v>
      </c>
      <c r="R99" s="18">
        <f t="shared" si="83"/>
        <v>0.074022</v>
      </c>
      <c r="S99" s="26">
        <f t="shared" si="84"/>
        <v>1.01500881582382</v>
      </c>
      <c r="T99" s="3">
        <v>0.01</v>
      </c>
      <c r="U99" s="27">
        <f t="shared" si="85"/>
        <v>0.0101500881582382</v>
      </c>
      <c r="V99" s="26"/>
      <c r="W99" s="3"/>
      <c r="X99" s="3"/>
      <c r="Y99" s="29"/>
      <c r="Z99" s="3"/>
      <c r="AA99" s="28"/>
      <c r="AB99" s="3"/>
      <c r="AC99" s="3"/>
      <c r="AD99" s="28"/>
      <c r="AE99" s="26">
        <v>0.005</v>
      </c>
      <c r="AF99" s="3">
        <v>0.49</v>
      </c>
      <c r="AG99" s="27">
        <f t="shared" si="86"/>
        <v>0.00245</v>
      </c>
      <c r="AH99" s="36"/>
      <c r="AI99" s="3"/>
      <c r="AJ99" s="27"/>
      <c r="AK99" s="37"/>
      <c r="AL99" s="28"/>
      <c r="AM99" s="28"/>
      <c r="AN99" s="37"/>
      <c r="AO99" s="28"/>
      <c r="AP99" s="27"/>
      <c r="AQ99" s="3">
        <v>0.015</v>
      </c>
      <c r="AR99" s="3">
        <v>0.5</v>
      </c>
      <c r="AS99" s="3">
        <f t="shared" si="87"/>
        <v>0.0075</v>
      </c>
      <c r="AT99" s="2">
        <f t="shared" si="88"/>
        <v>0.0201000881582382</v>
      </c>
      <c r="AU99" s="30">
        <f t="shared" si="89"/>
        <v>28.47</v>
      </c>
      <c r="AV99" s="1">
        <f t="shared" si="90"/>
        <v>0.26</v>
      </c>
      <c r="AW99" s="2">
        <f t="shared" si="95"/>
        <v>0.976666666666667</v>
      </c>
      <c r="AX99" s="1">
        <f t="shared" si="91"/>
        <v>973.598611107256</v>
      </c>
      <c r="AZ99" s="2">
        <f t="shared" si="96"/>
        <v>0.0380149582283775</v>
      </c>
      <c r="BA99" s="1">
        <f t="shared" si="92"/>
        <v>37.8955397943161</v>
      </c>
    </row>
    <row r="100" s="1" customFormat="1" spans="1:53">
      <c r="A100" s="13"/>
      <c r="B100" s="13"/>
      <c r="C100" s="16">
        <v>10</v>
      </c>
      <c r="D100" s="21">
        <v>23.4332903225806</v>
      </c>
      <c r="E100" s="20">
        <f t="shared" si="93"/>
        <v>25.0051666666667</v>
      </c>
      <c r="F100" s="16" t="s">
        <v>73</v>
      </c>
      <c r="G100" s="13">
        <v>11</v>
      </c>
      <c r="H100" s="18">
        <f t="shared" si="76"/>
        <v>23.4332903225806</v>
      </c>
      <c r="I100" s="18">
        <f t="shared" si="77"/>
        <v>296.583290322581</v>
      </c>
      <c r="J100" s="18">
        <f t="shared" si="78"/>
        <v>0.291321965272722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0.518050462557116</v>
      </c>
      <c r="O100" s="18">
        <f t="shared" si="94"/>
        <v>0.311965813818796</v>
      </c>
      <c r="P100" s="18">
        <f t="shared" si="81"/>
        <v>0.0908824939795956</v>
      </c>
      <c r="Q100" s="25">
        <f t="shared" si="82"/>
        <v>0.0236294484346949</v>
      </c>
      <c r="R100" s="18">
        <f t="shared" si="83"/>
        <v>0.074022</v>
      </c>
      <c r="S100" s="26">
        <f t="shared" si="84"/>
        <v>0.319221966911119</v>
      </c>
      <c r="T100" s="3">
        <v>0.01</v>
      </c>
      <c r="U100" s="27">
        <f t="shared" si="85"/>
        <v>0.00319221966911119</v>
      </c>
      <c r="V100" s="26"/>
      <c r="W100" s="3"/>
      <c r="X100" s="3"/>
      <c r="Y100" s="29"/>
      <c r="Z100" s="3"/>
      <c r="AA100" s="28"/>
      <c r="AB100" s="3"/>
      <c r="AC100" s="3"/>
      <c r="AD100" s="28"/>
      <c r="AE100" s="26">
        <v>0.005</v>
      </c>
      <c r="AF100" s="3">
        <v>0.49</v>
      </c>
      <c r="AG100" s="27">
        <f t="shared" si="86"/>
        <v>0.00245</v>
      </c>
      <c r="AH100" s="36"/>
      <c r="AI100" s="3"/>
      <c r="AJ100" s="27"/>
      <c r="AK100" s="37"/>
      <c r="AL100" s="28"/>
      <c r="AM100" s="28"/>
      <c r="AN100" s="37"/>
      <c r="AO100" s="28"/>
      <c r="AP100" s="27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0.0131422196691112</v>
      </c>
      <c r="AU100" s="30">
        <f t="shared" si="89"/>
        <v>28.47</v>
      </c>
      <c r="AV100" s="1">
        <f t="shared" si="90"/>
        <v>0.26</v>
      </c>
      <c r="AW100" s="2">
        <f t="shared" si="95"/>
        <v>0.976666666666667</v>
      </c>
      <c r="AX100" s="1">
        <f t="shared" si="91"/>
        <v>636.576651603832</v>
      </c>
      <c r="AZ100" s="2">
        <f t="shared" si="96"/>
        <v>0.0380149582283775</v>
      </c>
      <c r="BA100" s="1">
        <f t="shared" si="92"/>
        <v>24.7775783138704</v>
      </c>
    </row>
    <row r="101" s="1" customFormat="1" spans="1:54">
      <c r="A101" s="13"/>
      <c r="B101" s="13"/>
      <c r="C101" s="16">
        <v>11</v>
      </c>
      <c r="D101" s="21">
        <v>20.3758333333333</v>
      </c>
      <c r="E101" s="20">
        <f t="shared" si="93"/>
        <v>23.4332903225806</v>
      </c>
      <c r="F101" s="16" t="s">
        <v>75</v>
      </c>
      <c r="G101" s="13">
        <v>12</v>
      </c>
      <c r="H101" s="18">
        <f t="shared" si="76"/>
        <v>20.3758333333333</v>
      </c>
      <c r="I101" s="18">
        <f t="shared" si="77"/>
        <v>293.525833333333</v>
      </c>
      <c r="J101" s="18">
        <f t="shared" si="78"/>
        <v>0.206947041162802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4"/>
        <v>0.5057833198392</v>
      </c>
      <c r="P101" s="18">
        <f t="shared" si="81"/>
        <v>0.104670361510222</v>
      </c>
      <c r="Q101" s="25">
        <f t="shared" si="82"/>
        <v>0.0272142939926576</v>
      </c>
      <c r="R101" s="18">
        <f t="shared" si="83"/>
        <v>0.074022</v>
      </c>
      <c r="S101" s="26">
        <f t="shared" si="84"/>
        <v>0.367651427854659</v>
      </c>
      <c r="T101" s="3">
        <v>0.01</v>
      </c>
      <c r="U101" s="27">
        <f t="shared" si="85"/>
        <v>0.00367651427854659</v>
      </c>
      <c r="V101" s="26"/>
      <c r="W101" s="3"/>
      <c r="X101" s="3"/>
      <c r="Y101" s="29"/>
      <c r="Z101" s="3"/>
      <c r="AA101" s="28"/>
      <c r="AB101" s="3"/>
      <c r="AC101" s="3"/>
      <c r="AD101" s="28"/>
      <c r="AE101" s="26">
        <v>0.005</v>
      </c>
      <c r="AF101" s="3">
        <v>0.49</v>
      </c>
      <c r="AG101" s="27">
        <f t="shared" si="86"/>
        <v>0.00245</v>
      </c>
      <c r="AH101" s="36"/>
      <c r="AI101" s="3"/>
      <c r="AJ101" s="27"/>
      <c r="AK101" s="37"/>
      <c r="AL101" s="28"/>
      <c r="AM101" s="28"/>
      <c r="AN101" s="37"/>
      <c r="AO101" s="28"/>
      <c r="AP101" s="27"/>
      <c r="AQ101" s="3">
        <v>0.015</v>
      </c>
      <c r="AR101" s="3">
        <v>0.5</v>
      </c>
      <c r="AS101" s="3">
        <f t="shared" si="87"/>
        <v>0.0075</v>
      </c>
      <c r="AT101" s="2">
        <f t="shared" si="88"/>
        <v>0.0136265142785466</v>
      </c>
      <c r="AU101" s="30">
        <f t="shared" si="89"/>
        <v>28.47</v>
      </c>
      <c r="AV101" s="1">
        <f t="shared" si="90"/>
        <v>0.26</v>
      </c>
      <c r="AW101" s="2">
        <f t="shared" si="95"/>
        <v>0.976666666666667</v>
      </c>
      <c r="AX101" s="1">
        <f t="shared" si="91"/>
        <v>660.034685986621</v>
      </c>
      <c r="AY101" s="1">
        <f>SUM(AX90:AX101)</f>
        <v>7846.602741656</v>
      </c>
      <c r="AZ101" s="2">
        <f t="shared" si="96"/>
        <v>0.0380149582283775</v>
      </c>
      <c r="BA101" s="1">
        <f t="shared" si="92"/>
        <v>25.690639266616</v>
      </c>
      <c r="BB101" s="1">
        <f>SUM(BA90:BA101)</f>
        <v>305.41461651064</v>
      </c>
    </row>
    <row r="102" s="1" customFormat="1" spans="1:46">
      <c r="A102" s="13"/>
      <c r="B102" s="13"/>
      <c r="C102" s="16">
        <v>12</v>
      </c>
      <c r="D102" s="21">
        <v>18.404</v>
      </c>
      <c r="E102" s="20">
        <f t="shared" si="93"/>
        <v>20.3758333333333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workbookViewId="0">
      <pane xSplit="4" topLeftCell="E1" activePane="topRight" state="frozen"/>
      <selection/>
      <selection pane="topRight" activeCell="AZ91" sqref="AZ9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36</v>
      </c>
      <c r="M1" s="2"/>
    </row>
    <row r="2" s="1" customFormat="1" spans="1:13">
      <c r="A2" s="4" t="s">
        <v>4</v>
      </c>
      <c r="B2" s="5" t="s">
        <v>5</v>
      </c>
      <c r="C2" s="3"/>
      <c r="D2" s="3"/>
      <c r="E2" s="6">
        <v>622.498488620941</v>
      </c>
      <c r="F2" s="3">
        <v>769.42</v>
      </c>
      <c r="G2" s="7">
        <f>(F2+F3+F4)/3</f>
        <v>1231.02333333333</v>
      </c>
      <c r="H2" s="3">
        <v>0.18</v>
      </c>
      <c r="I2" s="22">
        <f>(H2+H3+H4)/3</f>
        <v>0.173333333333333</v>
      </c>
      <c r="M2" s="2"/>
    </row>
    <row r="3" s="1" customFormat="1" spans="1:13">
      <c r="A3" s="4"/>
      <c r="B3" s="5" t="s">
        <v>6</v>
      </c>
      <c r="C3" s="3"/>
      <c r="D3" s="3"/>
      <c r="E3" s="8"/>
      <c r="F3" s="3">
        <v>1268.01</v>
      </c>
      <c r="G3" s="9"/>
      <c r="H3" s="3">
        <v>0.24</v>
      </c>
      <c r="I3" s="22"/>
      <c r="M3" s="2"/>
    </row>
    <row r="4" s="1" customFormat="1" spans="1:13">
      <c r="A4" s="4"/>
      <c r="B4" s="5" t="s">
        <v>7</v>
      </c>
      <c r="C4" s="3"/>
      <c r="D4" s="3"/>
      <c r="E4" s="10"/>
      <c r="F4" s="3">
        <v>1655.64</v>
      </c>
      <c r="G4" s="11"/>
      <c r="H4" s="3">
        <v>0.1</v>
      </c>
      <c r="I4" s="22"/>
      <c r="M4" s="2"/>
    </row>
    <row r="5" s="1" customFormat="1" spans="1:13">
      <c r="A5" s="4" t="s">
        <v>8</v>
      </c>
      <c r="B5" s="5" t="s">
        <v>9</v>
      </c>
      <c r="C5" s="3"/>
      <c r="D5" s="3"/>
      <c r="E5" s="6">
        <v>2807.37534246575</v>
      </c>
      <c r="F5" s="3">
        <v>91.104</v>
      </c>
      <c r="G5" s="7">
        <f>(F5+F6)/2</f>
        <v>92.50925</v>
      </c>
      <c r="H5" s="3">
        <v>0.18</v>
      </c>
      <c r="I5" s="22">
        <f>(H5+H6)/2</f>
        <v>0.155</v>
      </c>
      <c r="M5" s="2"/>
    </row>
    <row r="6" s="1" customFormat="1" spans="1:13">
      <c r="A6" s="4"/>
      <c r="B6" s="5" t="s">
        <v>10</v>
      </c>
      <c r="C6" s="3"/>
      <c r="D6" s="3"/>
      <c r="E6" s="10"/>
      <c r="F6" s="3">
        <v>93.9145</v>
      </c>
      <c r="G6" s="11"/>
      <c r="H6" s="3">
        <v>0.13</v>
      </c>
      <c r="I6" s="22"/>
      <c r="M6" s="2"/>
    </row>
    <row r="7" s="1" customFormat="1" spans="1:13">
      <c r="A7" s="4" t="s">
        <v>11</v>
      </c>
      <c r="B7" s="5"/>
      <c r="C7" s="3"/>
      <c r="D7" s="3"/>
      <c r="E7" s="12">
        <v>9437.91716129338</v>
      </c>
      <c r="F7" s="3">
        <v>108.2955</v>
      </c>
      <c r="G7" s="3"/>
      <c r="H7" s="3">
        <v>0.45</v>
      </c>
      <c r="M7" s="2"/>
    </row>
    <row r="8" s="1" customFormat="1" spans="1:13">
      <c r="A8" s="4" t="s">
        <v>12</v>
      </c>
      <c r="B8" s="5"/>
      <c r="C8" s="3"/>
      <c r="D8" s="3"/>
      <c r="E8" s="12">
        <v>1.1037408883707</v>
      </c>
      <c r="F8" s="3">
        <v>625.464</v>
      </c>
      <c r="G8" s="3"/>
      <c r="H8" s="3">
        <v>0.26</v>
      </c>
      <c r="M8" s="2"/>
    </row>
    <row r="9" s="1" customFormat="1" spans="1:13">
      <c r="A9" s="4" t="s">
        <v>13</v>
      </c>
      <c r="B9" s="5"/>
      <c r="C9" s="3"/>
      <c r="D9" s="3"/>
      <c r="E9" s="12">
        <v>2.4752</v>
      </c>
      <c r="F9" s="3">
        <v>341.64</v>
      </c>
      <c r="G9" s="3"/>
      <c r="H9" s="3">
        <v>0.26</v>
      </c>
      <c r="M9" s="2"/>
    </row>
    <row r="10" s="1" customFormat="1" spans="1:13">
      <c r="A10" s="4" t="s">
        <v>14</v>
      </c>
      <c r="B10" s="5"/>
      <c r="C10" s="3"/>
      <c r="D10" s="3"/>
      <c r="E10" s="12">
        <v>0.399647477164116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15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16</v>
      </c>
      <c r="B14" s="4" t="s">
        <v>17</v>
      </c>
      <c r="C14" s="4">
        <v>308.16</v>
      </c>
      <c r="D14" s="13"/>
      <c r="E14" s="13"/>
      <c r="F14" s="13"/>
      <c r="G14" s="14" t="s">
        <v>18</v>
      </c>
      <c r="H14" s="14" t="s">
        <v>19</v>
      </c>
      <c r="I14" s="14">
        <f>AV38+AV53+AG69+AY85+AY101+BB101</f>
        <v>277729563.620359</v>
      </c>
      <c r="J14" s="14" t="s">
        <v>20</v>
      </c>
      <c r="K14" s="14">
        <f>I14/(10000*1000)</f>
        <v>27.7729563620359</v>
      </c>
      <c r="L14" s="14" t="s">
        <v>21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22</v>
      </c>
      <c r="B15" s="4" t="s">
        <v>17</v>
      </c>
      <c r="C15" s="4"/>
      <c r="D15" s="13"/>
      <c r="E15" s="13"/>
      <c r="F15" s="13"/>
      <c r="G15" s="14"/>
      <c r="H15" s="14" t="s">
        <v>23</v>
      </c>
      <c r="I15" s="14">
        <v>158694714.902834</v>
      </c>
      <c r="J15" s="14" t="s">
        <v>20</v>
      </c>
      <c r="K15" s="14">
        <f>I15/(10000*1000)</f>
        <v>15.8694714902834</v>
      </c>
      <c r="L15" s="14" t="s">
        <v>21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24</v>
      </c>
      <c r="B16" s="4" t="s">
        <v>25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26</v>
      </c>
      <c r="B17" s="4" t="s">
        <v>27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29</v>
      </c>
      <c r="AT17" s="2"/>
    </row>
    <row r="18" s="1" customFormat="1" spans="1:46">
      <c r="A18" s="4" t="s">
        <v>30</v>
      </c>
      <c r="B18" s="4" t="s">
        <v>31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33</v>
      </c>
      <c r="B19" s="4" t="s">
        <v>31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36</v>
      </c>
      <c r="B20" s="4" t="s">
        <v>37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38</v>
      </c>
      <c r="B21" s="4" t="s">
        <v>39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40</v>
      </c>
      <c r="B22" s="4" t="s">
        <v>35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41</v>
      </c>
      <c r="B23" s="4" t="s">
        <v>42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4" t="s">
        <v>43</v>
      </c>
      <c r="T25" s="24"/>
      <c r="U25" s="24"/>
      <c r="V25" s="24" t="s">
        <v>44</v>
      </c>
      <c r="W25" s="24"/>
      <c r="X25" s="24"/>
      <c r="Y25" s="24" t="s">
        <v>45</v>
      </c>
      <c r="Z25" s="24"/>
      <c r="AA25" s="24"/>
      <c r="AB25" s="24" t="s">
        <v>46</v>
      </c>
      <c r="AC25" s="24"/>
      <c r="AD25" s="24"/>
      <c r="AE25" s="24" t="s">
        <v>47</v>
      </c>
      <c r="AF25" s="24"/>
      <c r="AG25" s="24"/>
      <c r="AH25" s="24" t="s">
        <v>48</v>
      </c>
      <c r="AI25" s="24"/>
      <c r="AJ25" s="24"/>
      <c r="AK25" s="32" t="s">
        <v>49</v>
      </c>
      <c r="AL25" s="33"/>
      <c r="AM25" s="34"/>
      <c r="AN25" s="24" t="s">
        <v>50</v>
      </c>
      <c r="AO25" s="24"/>
      <c r="AP25" s="24"/>
      <c r="AT25" s="2"/>
    </row>
    <row r="26" s="1" customFormat="1" spans="1:47">
      <c r="A26" s="15" t="s">
        <v>4</v>
      </c>
      <c r="B26" s="15"/>
      <c r="C26" s="16" t="s">
        <v>51</v>
      </c>
      <c r="D26" s="16" t="s">
        <v>52</v>
      </c>
      <c r="E26" s="16" t="s">
        <v>53</v>
      </c>
      <c r="F26" s="16" t="s">
        <v>54</v>
      </c>
      <c r="G26" s="13" t="s">
        <v>51</v>
      </c>
      <c r="H26" s="13" t="s">
        <v>53</v>
      </c>
      <c r="I26" s="13" t="s">
        <v>55</v>
      </c>
      <c r="J26" s="13" t="s">
        <v>56</v>
      </c>
      <c r="K26" s="23" t="s">
        <v>57</v>
      </c>
      <c r="L26" s="23" t="s">
        <v>58</v>
      </c>
      <c r="M26" s="13" t="s">
        <v>59</v>
      </c>
      <c r="N26" s="23" t="s">
        <v>60</v>
      </c>
      <c r="O26" s="13" t="s">
        <v>61</v>
      </c>
      <c r="P26" s="13" t="s">
        <v>62</v>
      </c>
      <c r="Q26" s="23" t="s">
        <v>63</v>
      </c>
      <c r="R26" s="23" t="s">
        <v>64</v>
      </c>
      <c r="S26" s="4" t="s">
        <v>65</v>
      </c>
      <c r="T26" s="3" t="s">
        <v>66</v>
      </c>
      <c r="U26" s="3"/>
      <c r="V26" s="4" t="s">
        <v>65</v>
      </c>
      <c r="W26" s="3" t="s">
        <v>66</v>
      </c>
      <c r="X26" s="3"/>
      <c r="Y26" s="4" t="s">
        <v>65</v>
      </c>
      <c r="Z26" s="3" t="s">
        <v>66</v>
      </c>
      <c r="AA26" s="3"/>
      <c r="AB26" s="4" t="s">
        <v>65</v>
      </c>
      <c r="AC26" s="3" t="s">
        <v>66</v>
      </c>
      <c r="AD26" s="3"/>
      <c r="AE26" s="4" t="s">
        <v>65</v>
      </c>
      <c r="AF26" s="3" t="s">
        <v>66</v>
      </c>
      <c r="AG26" s="3"/>
      <c r="AH26" s="4" t="s">
        <v>65</v>
      </c>
      <c r="AI26" s="3" t="s">
        <v>66</v>
      </c>
      <c r="AJ26" s="3"/>
      <c r="AK26" s="4" t="s">
        <v>65</v>
      </c>
      <c r="AL26" s="3" t="s">
        <v>66</v>
      </c>
      <c r="AM26" s="3"/>
      <c r="AN26" s="35" t="s">
        <v>65</v>
      </c>
      <c r="AO26" s="35" t="s">
        <v>66</v>
      </c>
      <c r="AP26" s="35"/>
      <c r="AQ26" s="1" t="s">
        <v>67</v>
      </c>
      <c r="AR26" s="1" t="s">
        <v>68</v>
      </c>
      <c r="AS26" s="1" t="s">
        <v>36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1231.02333333333</v>
      </c>
      <c r="C27" s="16" t="s">
        <v>72</v>
      </c>
      <c r="D27" s="17">
        <v>14</v>
      </c>
      <c r="E27" s="16"/>
      <c r="F27" s="16"/>
      <c r="G27" s="13">
        <v>1</v>
      </c>
      <c r="H27" s="18">
        <f t="shared" ref="H27:H38" si="0">E28</f>
        <v>14</v>
      </c>
      <c r="I27" s="18">
        <f t="shared" ref="I27:I38" si="1">H27+273.15</f>
        <v>287.15</v>
      </c>
      <c r="J27" s="18">
        <f t="shared" ref="J27:J38" si="2">EXP(($C$16*(I27-$C$14))/($C$17*I27*$C$14))</f>
        <v>0.0990793287932359</v>
      </c>
      <c r="K27" s="18">
        <f t="shared" ref="K27:K38" si="3">$B$27/12</f>
        <v>102.585277777778</v>
      </c>
      <c r="L27" s="18">
        <f t="shared" ref="L27:L38" si="4">K27*$B$28/100</f>
        <v>1.02585277777778</v>
      </c>
      <c r="M27" s="13" t="s">
        <v>73</v>
      </c>
      <c r="N27" s="13"/>
      <c r="O27" s="18">
        <f>L27</f>
        <v>1.02585277777778</v>
      </c>
      <c r="P27" s="18">
        <f t="shared" ref="P27:P38" si="5">O27*J27</f>
        <v>0.101640804662899</v>
      </c>
      <c r="Q27" s="25">
        <f t="shared" ref="Q27:Q38" si="6">P27*$B$29</f>
        <v>0.0176177394749025</v>
      </c>
      <c r="R27" s="18">
        <f t="shared" ref="R27:R38" si="7">L27*$B$29</f>
        <v>0.177814481481481</v>
      </c>
      <c r="S27" s="26">
        <f t="shared" ref="S27:S38" si="8">Q27/R27</f>
        <v>0.0990793287932359</v>
      </c>
      <c r="T27" s="3">
        <v>0.01</v>
      </c>
      <c r="U27" s="27">
        <f t="shared" ref="U27:U38" si="9">S27*T27</f>
        <v>0.000990793287932359</v>
      </c>
      <c r="V27" s="26"/>
      <c r="W27" s="3"/>
      <c r="X27" s="27"/>
      <c r="Y27" s="29">
        <v>0.02</v>
      </c>
      <c r="Z27" s="3">
        <v>0.21</v>
      </c>
      <c r="AA27" s="28">
        <f t="shared" ref="AA27:AA38" si="10">Y27*Z27</f>
        <v>0.0042</v>
      </c>
      <c r="AB27" s="3">
        <v>0.01</v>
      </c>
      <c r="AC27" s="3">
        <v>0.29</v>
      </c>
      <c r="AD27" s="28">
        <f t="shared" ref="AD27:AD38" si="11">AB27*AC27</f>
        <v>0.0029</v>
      </c>
      <c r="AE27" s="26"/>
      <c r="AF27" s="3"/>
      <c r="AG27" s="27"/>
      <c r="AH27" s="26"/>
      <c r="AI27" s="3"/>
      <c r="AJ27" s="27"/>
      <c r="AK27" s="1">
        <v>0.1</v>
      </c>
      <c r="AL27" s="28">
        <v>0.11</v>
      </c>
      <c r="AM27" s="28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0.0228907932879324</v>
      </c>
      <c r="AR27" s="30">
        <f t="shared" ref="AR27:AR38" si="15">$B$27/12</f>
        <v>102.585277777778</v>
      </c>
      <c r="AS27" s="1">
        <f t="shared" ref="AS27:AS38" si="16">$B$29</f>
        <v>0.173333333333333</v>
      </c>
      <c r="AT27" s="2">
        <f>$E$2/12</f>
        <v>51.8748740517451</v>
      </c>
      <c r="AU27" s="1">
        <f t="shared" ref="AU27:AU38" si="17">AT27*10000*AS27*0.67*AR27*AQ27</f>
        <v>141468.526228004</v>
      </c>
    </row>
    <row r="28" s="1" customFormat="1" spans="1:47">
      <c r="A28" s="13" t="s">
        <v>74</v>
      </c>
      <c r="B28" s="13">
        <v>1</v>
      </c>
      <c r="C28" s="16">
        <v>1</v>
      </c>
      <c r="D28" s="19">
        <v>17.9522258064516</v>
      </c>
      <c r="E28" s="20">
        <f t="shared" ref="E28:E39" si="18">D27</f>
        <v>14</v>
      </c>
      <c r="F28" s="16" t="s">
        <v>73</v>
      </c>
      <c r="G28" s="13">
        <v>2</v>
      </c>
      <c r="H28" s="18">
        <f t="shared" si="0"/>
        <v>17.9522258064516</v>
      </c>
      <c r="I28" s="18">
        <f t="shared" si="1"/>
        <v>291.102225806452</v>
      </c>
      <c r="J28" s="18">
        <f t="shared" si="2"/>
        <v>0.157006428681079</v>
      </c>
      <c r="K28" s="18">
        <f t="shared" si="3"/>
        <v>102.585277777778</v>
      </c>
      <c r="L28" s="18">
        <f t="shared" si="4"/>
        <v>1.02585277777778</v>
      </c>
      <c r="M28" s="13" t="s">
        <v>73</v>
      </c>
      <c r="N28" s="13"/>
      <c r="O28" s="18">
        <f t="shared" ref="O28:O38" si="19">L28+O27-P27-N28</f>
        <v>1.95006475089266</v>
      </c>
      <c r="P28" s="18">
        <f t="shared" si="5"/>
        <v>0.306172702234514</v>
      </c>
      <c r="Q28" s="25">
        <f t="shared" si="6"/>
        <v>0.0530699350539824</v>
      </c>
      <c r="R28" s="18">
        <f t="shared" si="7"/>
        <v>0.177814481481481</v>
      </c>
      <c r="S28" s="26">
        <f t="shared" si="8"/>
        <v>0.298456765792214</v>
      </c>
      <c r="T28" s="3">
        <v>0.01</v>
      </c>
      <c r="U28" s="27">
        <f t="shared" si="9"/>
        <v>0.00298456765792214</v>
      </c>
      <c r="V28" s="26"/>
      <c r="W28" s="3"/>
      <c r="X28" s="27"/>
      <c r="Y28" s="29">
        <v>0.02</v>
      </c>
      <c r="Z28" s="3">
        <v>0.21</v>
      </c>
      <c r="AA28" s="28">
        <f t="shared" si="10"/>
        <v>0.0042</v>
      </c>
      <c r="AB28" s="3">
        <v>0.01</v>
      </c>
      <c r="AC28" s="3">
        <v>0.29</v>
      </c>
      <c r="AD28" s="28">
        <f t="shared" si="11"/>
        <v>0.0029</v>
      </c>
      <c r="AE28" s="26"/>
      <c r="AF28" s="3"/>
      <c r="AG28" s="27"/>
      <c r="AH28" s="26"/>
      <c r="AI28" s="3"/>
      <c r="AJ28" s="27"/>
      <c r="AK28" s="28">
        <v>0.1</v>
      </c>
      <c r="AL28" s="28">
        <v>0.11</v>
      </c>
      <c r="AM28" s="28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0.0248845676579221</v>
      </c>
      <c r="AR28" s="30">
        <f t="shared" si="15"/>
        <v>102.585277777778</v>
      </c>
      <c r="AS28" s="1">
        <f t="shared" si="16"/>
        <v>0.173333333333333</v>
      </c>
      <c r="AT28" s="2">
        <f t="shared" ref="AT28:AT38" si="20">$E$2/12</f>
        <v>51.8748740517451</v>
      </c>
      <c r="AU28" s="1">
        <f t="shared" si="17"/>
        <v>153790.350037506</v>
      </c>
    </row>
    <row r="29" s="1" customFormat="1" spans="1:47">
      <c r="A29" s="13" t="s">
        <v>36</v>
      </c>
      <c r="B29" s="13">
        <f>I2</f>
        <v>0.173333333333333</v>
      </c>
      <c r="C29" s="16">
        <v>2</v>
      </c>
      <c r="D29" s="21">
        <v>18.113</v>
      </c>
      <c r="E29" s="20">
        <f t="shared" si="18"/>
        <v>17.9522258064516</v>
      </c>
      <c r="F29" s="16" t="s">
        <v>73</v>
      </c>
      <c r="G29" s="13">
        <v>3</v>
      </c>
      <c r="H29" s="18">
        <f t="shared" si="0"/>
        <v>18.113</v>
      </c>
      <c r="I29" s="18">
        <f t="shared" si="1"/>
        <v>291.263</v>
      </c>
      <c r="J29" s="18">
        <f t="shared" si="2"/>
        <v>0.159932157324433</v>
      </c>
      <c r="K29" s="18">
        <f t="shared" si="3"/>
        <v>102.585277777778</v>
      </c>
      <c r="L29" s="18">
        <f t="shared" si="4"/>
        <v>1.02585277777778</v>
      </c>
      <c r="M29" s="13" t="s">
        <v>73</v>
      </c>
      <c r="N29" s="13"/>
      <c r="O29" s="18">
        <f t="shared" si="19"/>
        <v>2.66974482643592</v>
      </c>
      <c r="P29" s="18">
        <f t="shared" si="5"/>
        <v>0.426978049597641</v>
      </c>
      <c r="Q29" s="25">
        <f t="shared" si="6"/>
        <v>0.0740095285969244</v>
      </c>
      <c r="R29" s="18">
        <f t="shared" si="7"/>
        <v>0.177814481481481</v>
      </c>
      <c r="S29" s="26">
        <f t="shared" si="8"/>
        <v>0.416217666751918</v>
      </c>
      <c r="T29" s="3">
        <v>0.01</v>
      </c>
      <c r="U29" s="27">
        <f t="shared" si="9"/>
        <v>0.00416217666751918</v>
      </c>
      <c r="V29" s="26"/>
      <c r="W29" s="3"/>
      <c r="X29" s="27"/>
      <c r="Y29" s="29">
        <v>0.02</v>
      </c>
      <c r="Z29" s="3">
        <v>0.21</v>
      </c>
      <c r="AA29" s="28">
        <f t="shared" si="10"/>
        <v>0.0042</v>
      </c>
      <c r="AB29" s="3">
        <v>0.01</v>
      </c>
      <c r="AC29" s="3">
        <v>0.29</v>
      </c>
      <c r="AD29" s="28">
        <f t="shared" si="11"/>
        <v>0.0029</v>
      </c>
      <c r="AE29" s="26"/>
      <c r="AF29" s="3"/>
      <c r="AG29" s="27"/>
      <c r="AH29" s="26"/>
      <c r="AI29" s="3"/>
      <c r="AJ29" s="27"/>
      <c r="AK29" s="1">
        <v>0.1</v>
      </c>
      <c r="AL29" s="28">
        <v>0.11</v>
      </c>
      <c r="AM29" s="28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0.0260621766675192</v>
      </c>
      <c r="AR29" s="30">
        <f t="shared" si="15"/>
        <v>102.585277777778</v>
      </c>
      <c r="AS29" s="1">
        <f t="shared" si="16"/>
        <v>0.173333333333333</v>
      </c>
      <c r="AT29" s="2">
        <f t="shared" si="20"/>
        <v>51.8748740517451</v>
      </c>
      <c r="AU29" s="1">
        <f t="shared" si="17"/>
        <v>161068.149848329</v>
      </c>
    </row>
    <row r="30" s="1" customFormat="1" spans="1:47">
      <c r="A30" s="13"/>
      <c r="B30" s="13"/>
      <c r="C30" s="16">
        <v>3</v>
      </c>
      <c r="D30" s="21">
        <v>17.2238064516129</v>
      </c>
      <c r="E30" s="20">
        <f t="shared" si="18"/>
        <v>18.113</v>
      </c>
      <c r="F30" s="16" t="s">
        <v>73</v>
      </c>
      <c r="G30" s="13">
        <v>4</v>
      </c>
      <c r="H30" s="18">
        <f t="shared" si="0"/>
        <v>17.2238064516129</v>
      </c>
      <c r="I30" s="18">
        <f t="shared" si="1"/>
        <v>290.373806451613</v>
      </c>
      <c r="J30" s="18">
        <f t="shared" si="2"/>
        <v>0.144370152954825</v>
      </c>
      <c r="K30" s="18">
        <f t="shared" si="3"/>
        <v>102.585277777778</v>
      </c>
      <c r="L30" s="18">
        <f t="shared" si="4"/>
        <v>1.02585277777778</v>
      </c>
      <c r="M30" s="13" t="s">
        <v>73</v>
      </c>
      <c r="N30" s="13"/>
      <c r="O30" s="18">
        <f t="shared" si="19"/>
        <v>3.26861955461606</v>
      </c>
      <c r="P30" s="18">
        <f t="shared" si="5"/>
        <v>0.471891105051052</v>
      </c>
      <c r="Q30" s="25">
        <f t="shared" si="6"/>
        <v>0.081794458208849</v>
      </c>
      <c r="R30" s="18">
        <f t="shared" si="7"/>
        <v>0.177814481481481</v>
      </c>
      <c r="S30" s="26">
        <f t="shared" si="8"/>
        <v>0.45999885682746</v>
      </c>
      <c r="T30" s="3">
        <v>0.01</v>
      </c>
      <c r="U30" s="27">
        <f t="shared" si="9"/>
        <v>0.0045999885682746</v>
      </c>
      <c r="V30" s="26"/>
      <c r="W30" s="3"/>
      <c r="X30" s="27"/>
      <c r="Y30" s="29">
        <v>0.02</v>
      </c>
      <c r="Z30" s="3">
        <v>0.21</v>
      </c>
      <c r="AA30" s="28">
        <f t="shared" si="10"/>
        <v>0.0042</v>
      </c>
      <c r="AB30" s="3">
        <v>0.01</v>
      </c>
      <c r="AC30" s="3">
        <v>0.29</v>
      </c>
      <c r="AD30" s="28">
        <f t="shared" si="11"/>
        <v>0.0029</v>
      </c>
      <c r="AE30" s="26"/>
      <c r="AF30" s="3"/>
      <c r="AG30" s="27"/>
      <c r="AH30" s="26"/>
      <c r="AI30" s="3"/>
      <c r="AJ30" s="27"/>
      <c r="AK30" s="28">
        <v>0.1</v>
      </c>
      <c r="AL30" s="28">
        <v>0.11</v>
      </c>
      <c r="AM30" s="28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0.0264999885682746</v>
      </c>
      <c r="AR30" s="30">
        <f t="shared" si="15"/>
        <v>102.585277777778</v>
      </c>
      <c r="AS30" s="1">
        <f t="shared" si="16"/>
        <v>0.173333333333333</v>
      </c>
      <c r="AT30" s="2">
        <f t="shared" si="20"/>
        <v>51.8748740517451</v>
      </c>
      <c r="AU30" s="1">
        <f t="shared" si="17"/>
        <v>163773.892877235</v>
      </c>
    </row>
    <row r="31" s="1" customFormat="1" spans="1:47">
      <c r="A31" s="13"/>
      <c r="B31" s="13"/>
      <c r="C31" s="16">
        <v>4</v>
      </c>
      <c r="D31" s="21">
        <v>18.8767333333333</v>
      </c>
      <c r="E31" s="20">
        <f t="shared" si="18"/>
        <v>17.2238064516129</v>
      </c>
      <c r="F31" s="16" t="s">
        <v>73</v>
      </c>
      <c r="G31" s="13">
        <v>5</v>
      </c>
      <c r="H31" s="18">
        <f t="shared" si="0"/>
        <v>18.8767333333333</v>
      </c>
      <c r="I31" s="18">
        <f t="shared" si="1"/>
        <v>292.026733333333</v>
      </c>
      <c r="J31" s="18">
        <f t="shared" si="2"/>
        <v>0.174544114516166</v>
      </c>
      <c r="K31" s="18">
        <f t="shared" si="3"/>
        <v>102.585277777778</v>
      </c>
      <c r="L31" s="18">
        <f t="shared" si="4"/>
        <v>1.02585277777778</v>
      </c>
      <c r="M31" s="13" t="s">
        <v>75</v>
      </c>
      <c r="N31" s="18">
        <f>(O30-P30)*C22/100</f>
        <v>2.65689202708675</v>
      </c>
      <c r="O31" s="18">
        <f t="shared" si="19"/>
        <v>1.16568920025603</v>
      </c>
      <c r="P31" s="18">
        <f t="shared" si="5"/>
        <v>0.203464189259746</v>
      </c>
      <c r="Q31" s="25">
        <f t="shared" si="6"/>
        <v>0.035267126138356</v>
      </c>
      <c r="R31" s="18">
        <f t="shared" si="7"/>
        <v>0.177814481481481</v>
      </c>
      <c r="S31" s="26">
        <f t="shared" si="8"/>
        <v>0.198336636276888</v>
      </c>
      <c r="T31" s="3">
        <v>0.01</v>
      </c>
      <c r="U31" s="27">
        <f t="shared" si="9"/>
        <v>0.00198336636276888</v>
      </c>
      <c r="V31" s="26"/>
      <c r="W31" s="3"/>
      <c r="X31" s="27"/>
      <c r="Y31" s="29">
        <v>0.04</v>
      </c>
      <c r="Z31" s="3">
        <v>0.21</v>
      </c>
      <c r="AA31" s="28">
        <f t="shared" si="10"/>
        <v>0.0084</v>
      </c>
      <c r="AB31" s="3">
        <v>0.015</v>
      </c>
      <c r="AC31" s="3">
        <v>0.29</v>
      </c>
      <c r="AD31" s="28">
        <f t="shared" si="11"/>
        <v>0.00435</v>
      </c>
      <c r="AE31" s="26"/>
      <c r="AF31" s="3"/>
      <c r="AG31" s="27"/>
      <c r="AH31" s="26"/>
      <c r="AI31" s="3"/>
      <c r="AJ31" s="27"/>
      <c r="AK31" s="1">
        <v>0.1</v>
      </c>
      <c r="AL31" s="28">
        <v>0.11</v>
      </c>
      <c r="AM31" s="28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0.0314333663627689</v>
      </c>
      <c r="AR31" s="30">
        <f t="shared" si="15"/>
        <v>102.585277777778</v>
      </c>
      <c r="AS31" s="1">
        <f t="shared" si="16"/>
        <v>0.173333333333333</v>
      </c>
      <c r="AT31" s="2">
        <f t="shared" si="20"/>
        <v>51.8748740517451</v>
      </c>
      <c r="AU31" s="1">
        <f t="shared" si="17"/>
        <v>194262.905518007</v>
      </c>
    </row>
    <row r="32" s="1" customFormat="1" spans="1:47">
      <c r="A32" s="13"/>
      <c r="B32" s="13"/>
      <c r="C32" s="16">
        <v>5</v>
      </c>
      <c r="D32" s="21">
        <v>20.4258709677419</v>
      </c>
      <c r="E32" s="20">
        <f t="shared" si="18"/>
        <v>18.8767333333333</v>
      </c>
      <c r="F32" s="16" t="s">
        <v>75</v>
      </c>
      <c r="G32" s="13">
        <v>6</v>
      </c>
      <c r="H32" s="18">
        <f t="shared" si="0"/>
        <v>20.4258709677419</v>
      </c>
      <c r="I32" s="18">
        <f t="shared" si="1"/>
        <v>293.575870967742</v>
      </c>
      <c r="J32" s="18">
        <f t="shared" si="2"/>
        <v>0.208120406808924</v>
      </c>
      <c r="K32" s="18">
        <f t="shared" si="3"/>
        <v>102.585277777778</v>
      </c>
      <c r="L32" s="18">
        <f t="shared" si="4"/>
        <v>1.02585277777778</v>
      </c>
      <c r="M32" s="13" t="s">
        <v>73</v>
      </c>
      <c r="N32" s="13"/>
      <c r="O32" s="18">
        <f t="shared" si="19"/>
        <v>1.98807778877406</v>
      </c>
      <c r="P32" s="18">
        <f t="shared" si="5"/>
        <v>0.413759558167443</v>
      </c>
      <c r="Q32" s="25">
        <f t="shared" si="6"/>
        <v>0.0717183234156902</v>
      </c>
      <c r="R32" s="18">
        <f t="shared" si="7"/>
        <v>0.177814481481481</v>
      </c>
      <c r="S32" s="26">
        <f t="shared" si="8"/>
        <v>0.403332297899253</v>
      </c>
      <c r="T32" s="3">
        <v>0.01</v>
      </c>
      <c r="U32" s="27">
        <f t="shared" si="9"/>
        <v>0.00403332297899253</v>
      </c>
      <c r="V32" s="26"/>
      <c r="W32" s="3"/>
      <c r="X32" s="27"/>
      <c r="Y32" s="29">
        <v>0.04</v>
      </c>
      <c r="Z32" s="3">
        <v>0.21</v>
      </c>
      <c r="AA32" s="28">
        <f t="shared" si="10"/>
        <v>0.0084</v>
      </c>
      <c r="AB32" s="3">
        <v>0.015</v>
      </c>
      <c r="AC32" s="3">
        <v>0.29</v>
      </c>
      <c r="AD32" s="28">
        <f t="shared" si="11"/>
        <v>0.00435</v>
      </c>
      <c r="AE32" s="26"/>
      <c r="AF32" s="3"/>
      <c r="AG32" s="27"/>
      <c r="AH32" s="26"/>
      <c r="AI32" s="3"/>
      <c r="AJ32" s="27"/>
      <c r="AK32" s="28">
        <v>0.1</v>
      </c>
      <c r="AL32" s="28">
        <v>0.11</v>
      </c>
      <c r="AM32" s="28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0.0334833229789925</v>
      </c>
      <c r="AR32" s="30">
        <f t="shared" si="15"/>
        <v>102.585277777778</v>
      </c>
      <c r="AS32" s="1">
        <f t="shared" si="16"/>
        <v>0.173333333333333</v>
      </c>
      <c r="AT32" s="2">
        <f t="shared" si="20"/>
        <v>51.8748740517451</v>
      </c>
      <c r="AU32" s="1">
        <f t="shared" si="17"/>
        <v>206931.944012247</v>
      </c>
    </row>
    <row r="33" s="1" customFormat="1" spans="1:47">
      <c r="A33" s="13"/>
      <c r="B33" s="13"/>
      <c r="C33" s="16">
        <v>6</v>
      </c>
      <c r="D33" s="21">
        <v>23.022</v>
      </c>
      <c r="E33" s="20">
        <f t="shared" si="18"/>
        <v>20.4258709677419</v>
      </c>
      <c r="F33" s="16" t="s">
        <v>73</v>
      </c>
      <c r="G33" s="13">
        <v>7</v>
      </c>
      <c r="H33" s="18">
        <f t="shared" si="0"/>
        <v>23.022</v>
      </c>
      <c r="I33" s="18">
        <f t="shared" si="1"/>
        <v>296.172</v>
      </c>
      <c r="J33" s="18">
        <f t="shared" si="2"/>
        <v>0.278338680386295</v>
      </c>
      <c r="K33" s="18">
        <f t="shared" si="3"/>
        <v>102.585277777778</v>
      </c>
      <c r="L33" s="18">
        <f t="shared" si="4"/>
        <v>1.02585277777778</v>
      </c>
      <c r="M33" s="13" t="s">
        <v>73</v>
      </c>
      <c r="N33" s="13"/>
      <c r="O33" s="18">
        <f t="shared" si="19"/>
        <v>2.60017100838439</v>
      </c>
      <c r="P33" s="18">
        <f t="shared" si="5"/>
        <v>0.723728167252414</v>
      </c>
      <c r="Q33" s="25">
        <f t="shared" si="6"/>
        <v>0.125446215657085</v>
      </c>
      <c r="R33" s="18">
        <f t="shared" si="7"/>
        <v>0.177814481481481</v>
      </c>
      <c r="S33" s="26">
        <f t="shared" si="8"/>
        <v>0.705489308924199</v>
      </c>
      <c r="T33" s="3">
        <v>0.01</v>
      </c>
      <c r="U33" s="27">
        <f t="shared" si="9"/>
        <v>0.00705489308924199</v>
      </c>
      <c r="V33" s="26"/>
      <c r="W33" s="3"/>
      <c r="X33" s="27"/>
      <c r="Y33" s="29">
        <v>0.04</v>
      </c>
      <c r="Z33" s="3">
        <v>0.21</v>
      </c>
      <c r="AA33" s="28">
        <f t="shared" si="10"/>
        <v>0.0084</v>
      </c>
      <c r="AB33" s="3">
        <v>0.015</v>
      </c>
      <c r="AC33" s="3">
        <v>0.29</v>
      </c>
      <c r="AD33" s="28">
        <f t="shared" si="11"/>
        <v>0.00435</v>
      </c>
      <c r="AE33" s="26"/>
      <c r="AF33" s="3"/>
      <c r="AG33" s="27"/>
      <c r="AH33" s="26"/>
      <c r="AI33" s="3"/>
      <c r="AJ33" s="27"/>
      <c r="AK33" s="1">
        <v>0.1</v>
      </c>
      <c r="AL33" s="28">
        <v>0.11</v>
      </c>
      <c r="AM33" s="28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0.036504893089242</v>
      </c>
      <c r="AR33" s="30">
        <f t="shared" si="15"/>
        <v>102.585277777778</v>
      </c>
      <c r="AS33" s="1">
        <f t="shared" si="16"/>
        <v>0.173333333333333</v>
      </c>
      <c r="AT33" s="2">
        <f t="shared" si="20"/>
        <v>51.8748740517451</v>
      </c>
      <c r="AU33" s="1">
        <f t="shared" si="17"/>
        <v>225605.699220937</v>
      </c>
    </row>
    <row r="34" s="1" customFormat="1" spans="1:47">
      <c r="A34" s="13"/>
      <c r="B34" s="13"/>
      <c r="C34" s="16">
        <v>7</v>
      </c>
      <c r="D34" s="21">
        <v>25.5687741935484</v>
      </c>
      <c r="E34" s="20">
        <f t="shared" si="18"/>
        <v>23.022</v>
      </c>
      <c r="F34" s="16" t="s">
        <v>73</v>
      </c>
      <c r="G34" s="13">
        <v>8</v>
      </c>
      <c r="H34" s="18">
        <f t="shared" si="0"/>
        <v>25.5687741935484</v>
      </c>
      <c r="I34" s="18">
        <f t="shared" si="1"/>
        <v>298.718774193548</v>
      </c>
      <c r="J34" s="18">
        <f t="shared" si="2"/>
        <v>0.368383140312709</v>
      </c>
      <c r="K34" s="18">
        <f t="shared" si="3"/>
        <v>102.585277777778</v>
      </c>
      <c r="L34" s="18">
        <f t="shared" si="4"/>
        <v>1.02585277777778</v>
      </c>
      <c r="M34" s="13" t="s">
        <v>73</v>
      </c>
      <c r="N34" s="13"/>
      <c r="O34" s="18">
        <f t="shared" si="19"/>
        <v>2.90229561890976</v>
      </c>
      <c r="P34" s="18">
        <f t="shared" si="5"/>
        <v>1.06915677420979</v>
      </c>
      <c r="Q34" s="25">
        <f t="shared" si="6"/>
        <v>0.185320507529698</v>
      </c>
      <c r="R34" s="18">
        <f t="shared" si="7"/>
        <v>0.177814481481481</v>
      </c>
      <c r="S34" s="26">
        <f t="shared" si="8"/>
        <v>1.04221268136138</v>
      </c>
      <c r="T34" s="3">
        <v>0.01</v>
      </c>
      <c r="U34" s="27">
        <f t="shared" si="9"/>
        <v>0.0104221268136138</v>
      </c>
      <c r="V34" s="26"/>
      <c r="W34" s="3"/>
      <c r="X34" s="27"/>
      <c r="Y34" s="29">
        <v>0.04</v>
      </c>
      <c r="Z34" s="3">
        <v>0.21</v>
      </c>
      <c r="AA34" s="28">
        <f t="shared" si="10"/>
        <v>0.0084</v>
      </c>
      <c r="AB34" s="3">
        <v>0.015</v>
      </c>
      <c r="AC34" s="3">
        <v>0.29</v>
      </c>
      <c r="AD34" s="28">
        <f t="shared" si="11"/>
        <v>0.00435</v>
      </c>
      <c r="AE34" s="26"/>
      <c r="AF34" s="3"/>
      <c r="AG34" s="27"/>
      <c r="AH34" s="26"/>
      <c r="AI34" s="3"/>
      <c r="AJ34" s="27"/>
      <c r="AK34" s="28">
        <v>0.1</v>
      </c>
      <c r="AL34" s="28">
        <v>0.11</v>
      </c>
      <c r="AM34" s="28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0.0398721268136138</v>
      </c>
      <c r="AR34" s="30">
        <f t="shared" si="15"/>
        <v>102.585277777778</v>
      </c>
      <c r="AS34" s="1">
        <f t="shared" si="16"/>
        <v>0.173333333333333</v>
      </c>
      <c r="AT34" s="2">
        <f t="shared" si="20"/>
        <v>51.8748740517451</v>
      </c>
      <c r="AU34" s="1">
        <f t="shared" si="17"/>
        <v>246415.707264793</v>
      </c>
    </row>
    <row r="35" s="1" customFormat="1" spans="1:47">
      <c r="A35" s="13"/>
      <c r="B35" s="13"/>
      <c r="C35" s="16">
        <v>8</v>
      </c>
      <c r="D35" s="21">
        <v>25.7641935483871</v>
      </c>
      <c r="E35" s="20">
        <f t="shared" si="18"/>
        <v>25.5687741935484</v>
      </c>
      <c r="F35" s="16" t="s">
        <v>73</v>
      </c>
      <c r="G35" s="13">
        <v>9</v>
      </c>
      <c r="H35" s="18">
        <f t="shared" si="0"/>
        <v>25.7641935483871</v>
      </c>
      <c r="I35" s="18">
        <f t="shared" si="1"/>
        <v>298.914193548387</v>
      </c>
      <c r="J35" s="18">
        <f t="shared" si="2"/>
        <v>0.376317457474716</v>
      </c>
      <c r="K35" s="18">
        <f t="shared" si="3"/>
        <v>102.585277777778</v>
      </c>
      <c r="L35" s="18">
        <f t="shared" si="4"/>
        <v>1.02585277777778</v>
      </c>
      <c r="M35" s="13" t="s">
        <v>73</v>
      </c>
      <c r="N35" s="13"/>
      <c r="O35" s="18">
        <f t="shared" si="19"/>
        <v>2.85899162247774</v>
      </c>
      <c r="P35" s="18">
        <f t="shared" si="5"/>
        <v>1.07588845831234</v>
      </c>
      <c r="Q35" s="25">
        <f t="shared" si="6"/>
        <v>0.186487332774138</v>
      </c>
      <c r="R35" s="18">
        <f t="shared" si="7"/>
        <v>0.177814481481481</v>
      </c>
      <c r="S35" s="26">
        <f t="shared" si="8"/>
        <v>1.04877471857409</v>
      </c>
      <c r="T35" s="3">
        <v>0.01</v>
      </c>
      <c r="U35" s="27">
        <f t="shared" si="9"/>
        <v>0.0104877471857409</v>
      </c>
      <c r="V35" s="26"/>
      <c r="W35" s="3"/>
      <c r="X35" s="27"/>
      <c r="Y35" s="29">
        <v>0.04</v>
      </c>
      <c r="Z35" s="3">
        <v>0.21</v>
      </c>
      <c r="AA35" s="28">
        <f t="shared" si="10"/>
        <v>0.0084</v>
      </c>
      <c r="AB35" s="3">
        <v>0.015</v>
      </c>
      <c r="AC35" s="3">
        <v>0.29</v>
      </c>
      <c r="AD35" s="28">
        <f t="shared" si="11"/>
        <v>0.00435</v>
      </c>
      <c r="AE35" s="26"/>
      <c r="AF35" s="3"/>
      <c r="AG35" s="27"/>
      <c r="AH35" s="26"/>
      <c r="AI35" s="3"/>
      <c r="AJ35" s="27"/>
      <c r="AK35" s="1">
        <v>0.1</v>
      </c>
      <c r="AL35" s="28">
        <v>0.11</v>
      </c>
      <c r="AM35" s="28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0.0399377471857409</v>
      </c>
      <c r="AR35" s="30">
        <f t="shared" si="15"/>
        <v>102.585277777778</v>
      </c>
      <c r="AS35" s="1">
        <f t="shared" si="16"/>
        <v>0.173333333333333</v>
      </c>
      <c r="AT35" s="2">
        <f t="shared" si="20"/>
        <v>51.8748740517451</v>
      </c>
      <c r="AU35" s="1">
        <f t="shared" si="17"/>
        <v>246821.250979185</v>
      </c>
    </row>
    <row r="36" s="1" customFormat="1" spans="1:47">
      <c r="A36" s="13"/>
      <c r="B36" s="13"/>
      <c r="C36" s="16">
        <v>9</v>
      </c>
      <c r="D36" s="21">
        <v>25.7326666666667</v>
      </c>
      <c r="E36" s="20">
        <f t="shared" si="18"/>
        <v>25.7641935483871</v>
      </c>
      <c r="F36" s="16" t="s">
        <v>73</v>
      </c>
      <c r="G36" s="13">
        <v>10</v>
      </c>
      <c r="H36" s="18">
        <f t="shared" si="0"/>
        <v>25.7326666666667</v>
      </c>
      <c r="I36" s="18">
        <f t="shared" si="1"/>
        <v>298.882666666667</v>
      </c>
      <c r="J36" s="18">
        <f t="shared" si="2"/>
        <v>0.375026660369007</v>
      </c>
      <c r="K36" s="18">
        <f t="shared" si="3"/>
        <v>102.585277777778</v>
      </c>
      <c r="L36" s="18">
        <f t="shared" si="4"/>
        <v>1.02585277777778</v>
      </c>
      <c r="M36" s="13" t="s">
        <v>73</v>
      </c>
      <c r="N36" s="13"/>
      <c r="O36" s="18">
        <f t="shared" si="19"/>
        <v>2.80895594194318</v>
      </c>
      <c r="P36" s="18">
        <f t="shared" si="5"/>
        <v>1.05343336603063</v>
      </c>
      <c r="Q36" s="25">
        <f t="shared" si="6"/>
        <v>0.182595116778643</v>
      </c>
      <c r="R36" s="18">
        <f t="shared" si="7"/>
        <v>0.177814481481481</v>
      </c>
      <c r="S36" s="26">
        <f t="shared" si="8"/>
        <v>1.0268855228063</v>
      </c>
      <c r="T36" s="3">
        <v>0.01</v>
      </c>
      <c r="U36" s="27">
        <f t="shared" si="9"/>
        <v>0.010268855228063</v>
      </c>
      <c r="V36" s="26"/>
      <c r="W36" s="3"/>
      <c r="X36" s="27"/>
      <c r="Y36" s="29">
        <v>0.04</v>
      </c>
      <c r="Z36" s="3">
        <v>0.21</v>
      </c>
      <c r="AA36" s="28">
        <f t="shared" si="10"/>
        <v>0.0084</v>
      </c>
      <c r="AB36" s="3">
        <v>0.015</v>
      </c>
      <c r="AC36" s="3">
        <v>0.29</v>
      </c>
      <c r="AD36" s="28">
        <f t="shared" si="11"/>
        <v>0.00435</v>
      </c>
      <c r="AE36" s="26"/>
      <c r="AF36" s="3"/>
      <c r="AG36" s="27"/>
      <c r="AH36" s="26"/>
      <c r="AI36" s="3"/>
      <c r="AJ36" s="27"/>
      <c r="AK36" s="28">
        <v>0.1</v>
      </c>
      <c r="AL36" s="28">
        <v>0.11</v>
      </c>
      <c r="AM36" s="28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0.039718855228063</v>
      </c>
      <c r="AR36" s="30">
        <f t="shared" si="15"/>
        <v>102.585277777778</v>
      </c>
      <c r="AS36" s="1">
        <f t="shared" si="16"/>
        <v>0.173333333333333</v>
      </c>
      <c r="AT36" s="2">
        <f t="shared" si="20"/>
        <v>51.8748740517451</v>
      </c>
      <c r="AU36" s="1">
        <f t="shared" si="17"/>
        <v>245468.465941709</v>
      </c>
    </row>
    <row r="37" s="1" customFormat="1" spans="1:47">
      <c r="A37" s="13"/>
      <c r="B37" s="13"/>
      <c r="C37" s="16">
        <v>10</v>
      </c>
      <c r="D37" s="21">
        <v>23.8698709677419</v>
      </c>
      <c r="E37" s="20">
        <f t="shared" si="18"/>
        <v>25.7326666666667</v>
      </c>
      <c r="F37" s="16" t="s">
        <v>73</v>
      </c>
      <c r="G37" s="13">
        <v>11</v>
      </c>
      <c r="H37" s="18">
        <f t="shared" si="0"/>
        <v>23.8698709677419</v>
      </c>
      <c r="I37" s="18">
        <f t="shared" si="1"/>
        <v>297.019870967742</v>
      </c>
      <c r="J37" s="18">
        <f t="shared" si="2"/>
        <v>0.30572460194689</v>
      </c>
      <c r="K37" s="18">
        <f t="shared" si="3"/>
        <v>102.585277777778</v>
      </c>
      <c r="L37" s="18">
        <f t="shared" si="4"/>
        <v>1.02585277777778</v>
      </c>
      <c r="M37" s="13" t="s">
        <v>75</v>
      </c>
      <c r="N37" s="18">
        <f>(O36-P36)*C22/100</f>
        <v>1.66774644711692</v>
      </c>
      <c r="O37" s="18">
        <f t="shared" si="19"/>
        <v>1.11362890657341</v>
      </c>
      <c r="P37" s="18">
        <f t="shared" si="5"/>
        <v>0.340463754178705</v>
      </c>
      <c r="Q37" s="25">
        <f t="shared" si="6"/>
        <v>0.0590137173909755</v>
      </c>
      <c r="R37" s="18">
        <f t="shared" si="7"/>
        <v>0.177814481481481</v>
      </c>
      <c r="S37" s="26">
        <f t="shared" si="8"/>
        <v>0.331883640181025</v>
      </c>
      <c r="T37" s="3">
        <v>0.01</v>
      </c>
      <c r="U37" s="27">
        <f t="shared" si="9"/>
        <v>0.00331883640181025</v>
      </c>
      <c r="V37" s="26"/>
      <c r="W37" s="3"/>
      <c r="X37" s="27"/>
      <c r="Y37" s="29">
        <v>0.04</v>
      </c>
      <c r="Z37" s="3">
        <v>0.21</v>
      </c>
      <c r="AA37" s="28">
        <f t="shared" si="10"/>
        <v>0.0084</v>
      </c>
      <c r="AB37" s="3">
        <v>0.015</v>
      </c>
      <c r="AC37" s="3">
        <v>0.29</v>
      </c>
      <c r="AD37" s="28">
        <f t="shared" si="11"/>
        <v>0.00435</v>
      </c>
      <c r="AE37" s="26"/>
      <c r="AF37" s="3"/>
      <c r="AG37" s="27"/>
      <c r="AH37" s="26"/>
      <c r="AI37" s="3"/>
      <c r="AJ37" s="27"/>
      <c r="AK37" s="1">
        <v>0.1</v>
      </c>
      <c r="AL37" s="28">
        <v>0.11</v>
      </c>
      <c r="AM37" s="28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0.0327688364018102</v>
      </c>
      <c r="AR37" s="30">
        <f t="shared" si="15"/>
        <v>102.585277777778</v>
      </c>
      <c r="AS37" s="1">
        <f t="shared" si="16"/>
        <v>0.173333333333333</v>
      </c>
      <c r="AT37" s="2">
        <f t="shared" si="20"/>
        <v>51.8748740517451</v>
      </c>
      <c r="AU37" s="1">
        <f t="shared" si="17"/>
        <v>202516.310101606</v>
      </c>
    </row>
    <row r="38" s="1" customFormat="1" spans="1:48">
      <c r="A38" s="13"/>
      <c r="B38" s="13"/>
      <c r="C38" s="16">
        <v>11</v>
      </c>
      <c r="D38" s="21">
        <v>20.8644666666667</v>
      </c>
      <c r="E38" s="20">
        <f t="shared" si="18"/>
        <v>23.8698709677419</v>
      </c>
      <c r="F38" s="16" t="s">
        <v>75</v>
      </c>
      <c r="G38" s="13">
        <v>12</v>
      </c>
      <c r="H38" s="18">
        <f t="shared" si="0"/>
        <v>20.8644666666667</v>
      </c>
      <c r="I38" s="18">
        <f t="shared" si="1"/>
        <v>294.014466666667</v>
      </c>
      <c r="J38" s="18">
        <f t="shared" si="2"/>
        <v>0.218676264472984</v>
      </c>
      <c r="K38" s="18">
        <f t="shared" si="3"/>
        <v>102.585277777778</v>
      </c>
      <c r="L38" s="18">
        <f t="shared" si="4"/>
        <v>1.02585277777778</v>
      </c>
      <c r="M38" s="13" t="s">
        <v>73</v>
      </c>
      <c r="N38" s="13"/>
      <c r="O38" s="18">
        <f t="shared" si="19"/>
        <v>1.79901793017248</v>
      </c>
      <c r="P38" s="18">
        <f t="shared" si="5"/>
        <v>0.393402520690037</v>
      </c>
      <c r="Q38" s="25">
        <f t="shared" si="6"/>
        <v>0.0681897702529398</v>
      </c>
      <c r="R38" s="18">
        <f t="shared" si="7"/>
        <v>0.177814481481481</v>
      </c>
      <c r="S38" s="26">
        <f t="shared" si="8"/>
        <v>0.383488283320959</v>
      </c>
      <c r="T38" s="3">
        <v>0.01</v>
      </c>
      <c r="U38" s="27">
        <f t="shared" si="9"/>
        <v>0.00383488283320959</v>
      </c>
      <c r="V38" s="26"/>
      <c r="W38" s="3"/>
      <c r="X38" s="27"/>
      <c r="Y38" s="29">
        <v>0.04</v>
      </c>
      <c r="Z38" s="3">
        <v>0.21</v>
      </c>
      <c r="AA38" s="28">
        <f t="shared" si="10"/>
        <v>0.0084</v>
      </c>
      <c r="AB38" s="3">
        <v>0.015</v>
      </c>
      <c r="AC38" s="3">
        <v>0.29</v>
      </c>
      <c r="AD38" s="28">
        <f t="shared" si="11"/>
        <v>0.00435</v>
      </c>
      <c r="AE38" s="26"/>
      <c r="AF38" s="3"/>
      <c r="AG38" s="27"/>
      <c r="AH38" s="26"/>
      <c r="AI38" s="3"/>
      <c r="AJ38" s="27"/>
      <c r="AK38" s="28">
        <v>0.1</v>
      </c>
      <c r="AL38" s="28">
        <v>0.11</v>
      </c>
      <c r="AM38" s="28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0.0332848828332096</v>
      </c>
      <c r="AR38" s="30">
        <f t="shared" si="15"/>
        <v>102.585277777778</v>
      </c>
      <c r="AS38" s="1">
        <f t="shared" si="16"/>
        <v>0.173333333333333</v>
      </c>
      <c r="AT38" s="2">
        <f t="shared" si="20"/>
        <v>51.8748740517451</v>
      </c>
      <c r="AU38" s="1">
        <f t="shared" si="17"/>
        <v>205705.5542312</v>
      </c>
      <c r="AV38" s="1">
        <f>SUM(AU27:AU38)</f>
        <v>2393828.75626076</v>
      </c>
    </row>
    <row r="39" s="1" customFormat="1" spans="1:46">
      <c r="A39" s="13"/>
      <c r="B39" s="13"/>
      <c r="C39" s="16">
        <v>12</v>
      </c>
      <c r="D39" s="21">
        <v>19.4741290322581</v>
      </c>
      <c r="E39" s="20">
        <f t="shared" si="18"/>
        <v>20.8644666666667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4" t="s">
        <v>43</v>
      </c>
      <c r="T40" s="24"/>
      <c r="U40" s="24"/>
      <c r="V40" s="24" t="s">
        <v>44</v>
      </c>
      <c r="W40" s="24"/>
      <c r="X40" s="24"/>
      <c r="Y40" s="24" t="s">
        <v>45</v>
      </c>
      <c r="Z40" s="24"/>
      <c r="AA40" s="24"/>
      <c r="AB40" s="24" t="s">
        <v>46</v>
      </c>
      <c r="AC40" s="24"/>
      <c r="AD40" s="24"/>
      <c r="AE40" s="24" t="s">
        <v>47</v>
      </c>
      <c r="AF40" s="24"/>
      <c r="AG40" s="24"/>
      <c r="AH40" s="24" t="s">
        <v>48</v>
      </c>
      <c r="AI40" s="24"/>
      <c r="AJ40" s="24"/>
      <c r="AK40" s="32" t="s">
        <v>49</v>
      </c>
      <c r="AL40" s="33"/>
      <c r="AM40" s="34"/>
      <c r="AN40" s="24" t="s">
        <v>50</v>
      </c>
      <c r="AO40" s="24"/>
      <c r="AP40" s="24"/>
      <c r="AT40" s="2"/>
    </row>
    <row r="41" s="1" customFormat="1" spans="1:47">
      <c r="A41" s="15" t="s">
        <v>8</v>
      </c>
      <c r="B41" s="15"/>
      <c r="C41" s="16" t="s">
        <v>51</v>
      </c>
      <c r="D41" s="16" t="s">
        <v>52</v>
      </c>
      <c r="E41" s="16" t="s">
        <v>53</v>
      </c>
      <c r="F41" s="16" t="s">
        <v>54</v>
      </c>
      <c r="G41" s="13" t="s">
        <v>51</v>
      </c>
      <c r="H41" s="13" t="s">
        <v>53</v>
      </c>
      <c r="I41" s="13" t="s">
        <v>55</v>
      </c>
      <c r="J41" s="13" t="s">
        <v>56</v>
      </c>
      <c r="K41" s="23" t="s">
        <v>57</v>
      </c>
      <c r="L41" s="23" t="s">
        <v>58</v>
      </c>
      <c r="M41" s="13" t="s">
        <v>59</v>
      </c>
      <c r="N41" s="23" t="s">
        <v>60</v>
      </c>
      <c r="O41" s="13" t="s">
        <v>61</v>
      </c>
      <c r="P41" s="13" t="s">
        <v>62</v>
      </c>
      <c r="Q41" s="23" t="s">
        <v>63</v>
      </c>
      <c r="R41" s="23" t="s">
        <v>64</v>
      </c>
      <c r="S41" s="4" t="s">
        <v>65</v>
      </c>
      <c r="T41" s="3" t="s">
        <v>66</v>
      </c>
      <c r="U41" s="3"/>
      <c r="V41" s="4" t="s">
        <v>65</v>
      </c>
      <c r="W41" s="3" t="s">
        <v>66</v>
      </c>
      <c r="X41" s="3"/>
      <c r="Y41" s="4" t="s">
        <v>65</v>
      </c>
      <c r="Z41" s="3" t="s">
        <v>66</v>
      </c>
      <c r="AA41" s="3"/>
      <c r="AB41" s="4" t="s">
        <v>65</v>
      </c>
      <c r="AC41" s="3" t="s">
        <v>66</v>
      </c>
      <c r="AD41" s="3"/>
      <c r="AE41" s="4" t="s">
        <v>65</v>
      </c>
      <c r="AF41" s="3" t="s">
        <v>66</v>
      </c>
      <c r="AG41" s="3"/>
      <c r="AH41" s="4" t="s">
        <v>65</v>
      </c>
      <c r="AI41" s="3" t="s">
        <v>66</v>
      </c>
      <c r="AJ41" s="3"/>
      <c r="AK41" s="4" t="s">
        <v>65</v>
      </c>
      <c r="AL41" s="3" t="s">
        <v>66</v>
      </c>
      <c r="AM41" s="3"/>
      <c r="AN41" s="35" t="s">
        <v>65</v>
      </c>
      <c r="AO41" s="35" t="s">
        <v>66</v>
      </c>
      <c r="AP41" s="35"/>
      <c r="AQ41" s="1" t="s">
        <v>67</v>
      </c>
      <c r="AR41" s="1" t="s">
        <v>68</v>
      </c>
      <c r="AS41" s="1" t="s">
        <v>36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14</v>
      </c>
      <c r="E42" s="16"/>
      <c r="F42" s="16"/>
      <c r="G42" s="13">
        <v>1</v>
      </c>
      <c r="H42" s="18">
        <f t="shared" ref="H42:H53" si="21">E43</f>
        <v>14</v>
      </c>
      <c r="I42" s="18">
        <f t="shared" ref="I42:I53" si="22">H42+273.15</f>
        <v>287.15</v>
      </c>
      <c r="J42" s="18">
        <f t="shared" ref="J42:J53" si="23">EXP(($C$16*(I42-$C$14))/($C$17*I42*$C$14))</f>
        <v>0.0990793287932359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0.00763812866430472</v>
      </c>
      <c r="Q42" s="25">
        <f t="shared" ref="Q42:Q53" si="27">P42*$B$44</f>
        <v>0.00118390994296723</v>
      </c>
      <c r="R42" s="18">
        <f t="shared" ref="R42:R53" si="28">L42*$B$44</f>
        <v>0.0119491114583333</v>
      </c>
      <c r="S42" s="26">
        <f t="shared" ref="S42:S53" si="29">Q42/R42</f>
        <v>0.0990793287932359</v>
      </c>
      <c r="T42" s="3">
        <v>0.01</v>
      </c>
      <c r="U42" s="27">
        <f t="shared" ref="U42:U53" si="30">S42*T42</f>
        <v>0.000990793287932359</v>
      </c>
      <c r="V42" s="26"/>
      <c r="W42" s="3"/>
      <c r="X42" s="27"/>
      <c r="Y42" s="29">
        <v>0.02</v>
      </c>
      <c r="Z42" s="3">
        <v>0.49</v>
      </c>
      <c r="AA42" s="28">
        <f t="shared" ref="AA42:AA53" si="31">Y42*Z42</f>
        <v>0.0098</v>
      </c>
      <c r="AB42" s="3"/>
      <c r="AC42" s="3"/>
      <c r="AD42" s="28"/>
      <c r="AE42" s="26"/>
      <c r="AF42" s="3"/>
      <c r="AG42" s="27"/>
      <c r="AH42" s="26"/>
      <c r="AI42" s="3"/>
      <c r="AJ42" s="27"/>
      <c r="AL42" s="28"/>
      <c r="AM42" s="28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0.0157907932879324</v>
      </c>
      <c r="AR42" s="30">
        <f t="shared" ref="AR42:AR53" si="34">$B$42/12</f>
        <v>7.70910416666667</v>
      </c>
      <c r="AS42" s="1">
        <f t="shared" ref="AS42:AS53" si="35">$B$44</f>
        <v>0.155</v>
      </c>
      <c r="AT42" s="2">
        <f>$E$5/12</f>
        <v>233.947945205479</v>
      </c>
      <c r="AU42" s="1">
        <f t="shared" ref="AU42:AU53" si="36">AT42*10000*AS42*0.67*AR42*AQ42</f>
        <v>29575.6023406948</v>
      </c>
    </row>
    <row r="43" s="1" customFormat="1" spans="1:47">
      <c r="A43" s="13" t="s">
        <v>74</v>
      </c>
      <c r="B43" s="13">
        <v>1</v>
      </c>
      <c r="C43" s="16">
        <v>1</v>
      </c>
      <c r="D43" s="19">
        <v>17.9522258064516</v>
      </c>
      <c r="E43" s="20">
        <f t="shared" ref="E43:E54" si="37">D42</f>
        <v>14</v>
      </c>
      <c r="F43" s="16" t="s">
        <v>73</v>
      </c>
      <c r="G43" s="13">
        <v>2</v>
      </c>
      <c r="H43" s="18">
        <f t="shared" si="21"/>
        <v>17.9522258064516</v>
      </c>
      <c r="I43" s="18">
        <f t="shared" si="22"/>
        <v>291.102225806452</v>
      </c>
      <c r="J43" s="18">
        <f t="shared" si="23"/>
        <v>0.157006428681079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8">L43+O42-P42-N43</f>
        <v>0.146543954669029</v>
      </c>
      <c r="P43" s="18">
        <f t="shared" si="26"/>
        <v>0.0230083429673861</v>
      </c>
      <c r="Q43" s="25">
        <f t="shared" si="27"/>
        <v>0.00356629315994485</v>
      </c>
      <c r="R43" s="18">
        <f t="shared" si="28"/>
        <v>0.0119491114583333</v>
      </c>
      <c r="S43" s="26">
        <f t="shared" si="29"/>
        <v>0.298456765792214</v>
      </c>
      <c r="T43" s="3">
        <v>0.01</v>
      </c>
      <c r="U43" s="27">
        <f t="shared" si="30"/>
        <v>0.00298456765792214</v>
      </c>
      <c r="V43" s="26"/>
      <c r="W43" s="3"/>
      <c r="X43" s="27"/>
      <c r="Y43" s="29">
        <v>0.02</v>
      </c>
      <c r="Z43" s="3">
        <v>0.49</v>
      </c>
      <c r="AA43" s="28">
        <f t="shared" si="31"/>
        <v>0.0098</v>
      </c>
      <c r="AB43" s="3"/>
      <c r="AC43" s="3"/>
      <c r="AD43" s="28"/>
      <c r="AE43" s="26"/>
      <c r="AF43" s="3"/>
      <c r="AG43" s="27"/>
      <c r="AH43" s="26"/>
      <c r="AI43" s="3"/>
      <c r="AJ43" s="27"/>
      <c r="AK43" s="28"/>
      <c r="AL43" s="28"/>
      <c r="AM43" s="28"/>
      <c r="AN43" s="3">
        <v>0.01</v>
      </c>
      <c r="AO43" s="3">
        <v>0.5</v>
      </c>
      <c r="AP43" s="3">
        <f t="shared" si="32"/>
        <v>0.005</v>
      </c>
      <c r="AQ43" s="1">
        <f t="shared" si="33"/>
        <v>0.0177845676579221</v>
      </c>
      <c r="AR43" s="30">
        <f t="shared" si="34"/>
        <v>7.70910416666667</v>
      </c>
      <c r="AS43" s="1">
        <f t="shared" si="35"/>
        <v>0.155</v>
      </c>
      <c r="AT43" s="2">
        <f t="shared" ref="AT43:AT53" si="39">$E$5/12</f>
        <v>233.947945205479</v>
      </c>
      <c r="AU43" s="1">
        <f t="shared" si="36"/>
        <v>33309.8718513311</v>
      </c>
    </row>
    <row r="44" s="1" customFormat="1" spans="1:47">
      <c r="A44" s="13" t="s">
        <v>36</v>
      </c>
      <c r="B44" s="13">
        <f>I5</f>
        <v>0.155</v>
      </c>
      <c r="C44" s="16">
        <v>2</v>
      </c>
      <c r="D44" s="21">
        <v>18.113</v>
      </c>
      <c r="E44" s="20">
        <f t="shared" si="37"/>
        <v>17.9522258064516</v>
      </c>
      <c r="F44" s="16" t="s">
        <v>73</v>
      </c>
      <c r="G44" s="13">
        <v>3</v>
      </c>
      <c r="H44" s="18">
        <f t="shared" si="21"/>
        <v>18.113</v>
      </c>
      <c r="I44" s="18">
        <f t="shared" si="22"/>
        <v>291.263</v>
      </c>
      <c r="J44" s="18">
        <f t="shared" si="23"/>
        <v>0.159932157324433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8"/>
        <v>0.200626653368309</v>
      </c>
      <c r="P44" s="18">
        <f t="shared" si="26"/>
        <v>0.0320866534899749</v>
      </c>
      <c r="Q44" s="25">
        <f t="shared" si="27"/>
        <v>0.00497343129094611</v>
      </c>
      <c r="R44" s="18">
        <f t="shared" si="28"/>
        <v>0.0119491114583333</v>
      </c>
      <c r="S44" s="26">
        <f t="shared" si="29"/>
        <v>0.416217666751918</v>
      </c>
      <c r="T44" s="3">
        <v>0.01</v>
      </c>
      <c r="U44" s="27">
        <f t="shared" si="30"/>
        <v>0.00416217666751918</v>
      </c>
      <c r="V44" s="26"/>
      <c r="W44" s="3"/>
      <c r="X44" s="27"/>
      <c r="Y44" s="29">
        <v>0.02</v>
      </c>
      <c r="Z44" s="3">
        <v>0.49</v>
      </c>
      <c r="AA44" s="28">
        <f t="shared" si="31"/>
        <v>0.0098</v>
      </c>
      <c r="AB44" s="3"/>
      <c r="AC44" s="3"/>
      <c r="AD44" s="28"/>
      <c r="AE44" s="26"/>
      <c r="AF44" s="3"/>
      <c r="AG44" s="27"/>
      <c r="AH44" s="26"/>
      <c r="AI44" s="3"/>
      <c r="AJ44" s="27"/>
      <c r="AL44" s="28"/>
      <c r="AM44" s="28"/>
      <c r="AN44" s="3">
        <v>0.01</v>
      </c>
      <c r="AO44" s="3">
        <v>0.5</v>
      </c>
      <c r="AP44" s="3">
        <f t="shared" si="32"/>
        <v>0.005</v>
      </c>
      <c r="AQ44" s="1">
        <f t="shared" si="33"/>
        <v>0.0189621766675192</v>
      </c>
      <c r="AR44" s="30">
        <f t="shared" si="34"/>
        <v>7.70910416666667</v>
      </c>
      <c r="AS44" s="1">
        <f t="shared" si="35"/>
        <v>0.155</v>
      </c>
      <c r="AT44" s="2">
        <f t="shared" si="39"/>
        <v>233.947945205479</v>
      </c>
      <c r="AU44" s="1">
        <f t="shared" si="36"/>
        <v>35515.4922495969</v>
      </c>
    </row>
    <row r="45" s="1" customFormat="1" spans="1:47">
      <c r="A45" s="13"/>
      <c r="B45" s="13"/>
      <c r="C45" s="16">
        <v>3</v>
      </c>
      <c r="D45" s="21">
        <v>17.2238064516129</v>
      </c>
      <c r="E45" s="20">
        <f t="shared" si="37"/>
        <v>18.113</v>
      </c>
      <c r="F45" s="16" t="s">
        <v>73</v>
      </c>
      <c r="G45" s="13">
        <v>4</v>
      </c>
      <c r="H45" s="18">
        <f t="shared" si="21"/>
        <v>17.2238064516129</v>
      </c>
      <c r="I45" s="18">
        <f t="shared" si="22"/>
        <v>290.373806451613</v>
      </c>
      <c r="J45" s="18">
        <f t="shared" si="23"/>
        <v>0.144370152954825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8"/>
        <v>0.245631041545001</v>
      </c>
      <c r="P45" s="18">
        <f t="shared" si="26"/>
        <v>0.0354617910383047</v>
      </c>
      <c r="Q45" s="25">
        <f t="shared" si="27"/>
        <v>0.00549657761093724</v>
      </c>
      <c r="R45" s="18">
        <f t="shared" si="28"/>
        <v>0.0119491114583333</v>
      </c>
      <c r="S45" s="26">
        <f t="shared" si="29"/>
        <v>0.45999885682746</v>
      </c>
      <c r="T45" s="3">
        <v>0.01</v>
      </c>
      <c r="U45" s="27">
        <f t="shared" si="30"/>
        <v>0.0045999885682746</v>
      </c>
      <c r="V45" s="26"/>
      <c r="W45" s="3"/>
      <c r="X45" s="27"/>
      <c r="Y45" s="29">
        <v>0.02</v>
      </c>
      <c r="Z45" s="3">
        <v>0.49</v>
      </c>
      <c r="AA45" s="28">
        <f t="shared" si="31"/>
        <v>0.0098</v>
      </c>
      <c r="AB45" s="3"/>
      <c r="AC45" s="3"/>
      <c r="AD45" s="28"/>
      <c r="AE45" s="26"/>
      <c r="AF45" s="3"/>
      <c r="AG45" s="27"/>
      <c r="AH45" s="26"/>
      <c r="AI45" s="3"/>
      <c r="AJ45" s="27"/>
      <c r="AK45" s="28"/>
      <c r="AL45" s="28"/>
      <c r="AM45" s="28"/>
      <c r="AN45" s="3">
        <v>0.01</v>
      </c>
      <c r="AO45" s="3">
        <v>0.5</v>
      </c>
      <c r="AP45" s="3">
        <f t="shared" si="32"/>
        <v>0.005</v>
      </c>
      <c r="AQ45" s="1">
        <f t="shared" si="33"/>
        <v>0.0193999885682746</v>
      </c>
      <c r="AR45" s="30">
        <f t="shared" si="34"/>
        <v>7.70910416666667</v>
      </c>
      <c r="AS45" s="1">
        <f t="shared" si="35"/>
        <v>0.155</v>
      </c>
      <c r="AT45" s="2">
        <f t="shared" si="39"/>
        <v>233.947945205479</v>
      </c>
      <c r="AU45" s="1">
        <f t="shared" si="36"/>
        <v>36335.4985938419</v>
      </c>
    </row>
    <row r="46" s="1" customFormat="1" spans="1:47">
      <c r="A46" s="13"/>
      <c r="B46" s="13"/>
      <c r="C46" s="16">
        <v>4</v>
      </c>
      <c r="D46" s="21">
        <v>18.8767333333333</v>
      </c>
      <c r="E46" s="20">
        <f t="shared" si="37"/>
        <v>17.2238064516129</v>
      </c>
      <c r="F46" s="16" t="s">
        <v>73</v>
      </c>
      <c r="G46" s="13">
        <v>5</v>
      </c>
      <c r="H46" s="18">
        <f t="shared" si="21"/>
        <v>18.8767333333333</v>
      </c>
      <c r="I46" s="18">
        <f t="shared" si="22"/>
        <v>292.026733333333</v>
      </c>
      <c r="J46" s="18">
        <f t="shared" si="23"/>
        <v>0.174544114516166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0.199660787981361</v>
      </c>
      <c r="O46" s="18">
        <f t="shared" si="38"/>
        <v>0.0875995041920014</v>
      </c>
      <c r="P46" s="18">
        <f t="shared" si="26"/>
        <v>0.0152899778912481</v>
      </c>
      <c r="Q46" s="25">
        <f t="shared" si="27"/>
        <v>0.00236994657314345</v>
      </c>
      <c r="R46" s="18">
        <f t="shared" si="28"/>
        <v>0.0119491114583333</v>
      </c>
      <c r="S46" s="26">
        <f t="shared" si="29"/>
        <v>0.198336636276888</v>
      </c>
      <c r="T46" s="3">
        <v>0.01</v>
      </c>
      <c r="U46" s="27">
        <f t="shared" si="30"/>
        <v>0.00198336636276888</v>
      </c>
      <c r="V46" s="26"/>
      <c r="W46" s="3"/>
      <c r="X46" s="27"/>
      <c r="Y46" s="29">
        <v>0.04</v>
      </c>
      <c r="Z46" s="3">
        <v>0.49</v>
      </c>
      <c r="AA46" s="28">
        <f t="shared" si="31"/>
        <v>0.0196</v>
      </c>
      <c r="AB46" s="3"/>
      <c r="AC46" s="3"/>
      <c r="AD46" s="28"/>
      <c r="AE46" s="26"/>
      <c r="AF46" s="3"/>
      <c r="AG46" s="27"/>
      <c r="AH46" s="26"/>
      <c r="AI46" s="3"/>
      <c r="AJ46" s="27"/>
      <c r="AL46" s="28"/>
      <c r="AM46" s="28"/>
      <c r="AN46" s="3">
        <v>0.015</v>
      </c>
      <c r="AO46" s="3">
        <v>0.5</v>
      </c>
      <c r="AP46" s="3">
        <f t="shared" si="32"/>
        <v>0.0075</v>
      </c>
      <c r="AQ46" s="1">
        <f t="shared" si="33"/>
        <v>0.0290833663627689</v>
      </c>
      <c r="AR46" s="30">
        <f t="shared" si="34"/>
        <v>7.70910416666667</v>
      </c>
      <c r="AS46" s="1">
        <f t="shared" si="35"/>
        <v>0.155</v>
      </c>
      <c r="AT46" s="2">
        <f t="shared" si="39"/>
        <v>233.947945205479</v>
      </c>
      <c r="AU46" s="1">
        <f t="shared" si="36"/>
        <v>54472.1257880908</v>
      </c>
    </row>
    <row r="47" s="1" customFormat="1" spans="1:47">
      <c r="A47" s="13"/>
      <c r="B47" s="13"/>
      <c r="C47" s="16">
        <v>5</v>
      </c>
      <c r="D47" s="21">
        <v>20.4258709677419</v>
      </c>
      <c r="E47" s="20">
        <f t="shared" si="37"/>
        <v>18.8767333333333</v>
      </c>
      <c r="F47" s="16" t="s">
        <v>75</v>
      </c>
      <c r="G47" s="13">
        <v>6</v>
      </c>
      <c r="H47" s="18">
        <f t="shared" si="21"/>
        <v>20.4258709677419</v>
      </c>
      <c r="I47" s="18">
        <f t="shared" si="22"/>
        <v>293.575870967742</v>
      </c>
      <c r="J47" s="18">
        <f t="shared" si="23"/>
        <v>0.208120406808924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8"/>
        <v>0.14940056796742</v>
      </c>
      <c r="P47" s="18">
        <f t="shared" si="26"/>
        <v>0.0310933069828638</v>
      </c>
      <c r="Q47" s="25">
        <f t="shared" si="27"/>
        <v>0.00481946258234388</v>
      </c>
      <c r="R47" s="18">
        <f t="shared" si="28"/>
        <v>0.0119491114583333</v>
      </c>
      <c r="S47" s="26">
        <f t="shared" si="29"/>
        <v>0.403332297899253</v>
      </c>
      <c r="T47" s="3">
        <v>0.01</v>
      </c>
      <c r="U47" s="27">
        <f t="shared" si="30"/>
        <v>0.00403332297899253</v>
      </c>
      <c r="V47" s="26"/>
      <c r="W47" s="3"/>
      <c r="X47" s="27"/>
      <c r="Y47" s="29">
        <v>0.04</v>
      </c>
      <c r="Z47" s="3">
        <v>0.49</v>
      </c>
      <c r="AA47" s="28">
        <f t="shared" si="31"/>
        <v>0.0196</v>
      </c>
      <c r="AB47" s="3"/>
      <c r="AC47" s="3"/>
      <c r="AD47" s="28"/>
      <c r="AE47" s="26"/>
      <c r="AF47" s="3"/>
      <c r="AG47" s="27"/>
      <c r="AH47" s="26"/>
      <c r="AI47" s="3"/>
      <c r="AJ47" s="27"/>
      <c r="AK47" s="28"/>
      <c r="AL47" s="28"/>
      <c r="AM47" s="28"/>
      <c r="AN47" s="3">
        <v>0.015</v>
      </c>
      <c r="AO47" s="3">
        <v>0.5</v>
      </c>
      <c r="AP47" s="3">
        <f t="shared" si="32"/>
        <v>0.0075</v>
      </c>
      <c r="AQ47" s="1">
        <f t="shared" si="33"/>
        <v>0.0311333229789925</v>
      </c>
      <c r="AR47" s="30">
        <f t="shared" si="34"/>
        <v>7.70910416666667</v>
      </c>
      <c r="AS47" s="1">
        <f t="shared" si="35"/>
        <v>0.155</v>
      </c>
      <c r="AT47" s="2">
        <f t="shared" si="39"/>
        <v>233.947945205479</v>
      </c>
      <c r="AU47" s="1">
        <f t="shared" si="36"/>
        <v>58311.6226766632</v>
      </c>
    </row>
    <row r="48" s="1" customFormat="1" spans="1:47">
      <c r="A48" s="13"/>
      <c r="B48" s="13"/>
      <c r="C48" s="16">
        <v>6</v>
      </c>
      <c r="D48" s="21">
        <v>23.022</v>
      </c>
      <c r="E48" s="20">
        <f t="shared" si="37"/>
        <v>20.4258709677419</v>
      </c>
      <c r="F48" s="16" t="s">
        <v>73</v>
      </c>
      <c r="G48" s="13">
        <v>7</v>
      </c>
      <c r="H48" s="18">
        <f t="shared" si="21"/>
        <v>23.022</v>
      </c>
      <c r="I48" s="18">
        <f t="shared" si="22"/>
        <v>296.172</v>
      </c>
      <c r="J48" s="18">
        <f t="shared" si="23"/>
        <v>0.278338680386295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8"/>
        <v>0.195398302651223</v>
      </c>
      <c r="P48" s="18">
        <f t="shared" si="26"/>
        <v>0.0543869057096633</v>
      </c>
      <c r="Q48" s="25">
        <f t="shared" si="27"/>
        <v>0.00842997038499781</v>
      </c>
      <c r="R48" s="18">
        <f t="shared" si="28"/>
        <v>0.0119491114583333</v>
      </c>
      <c r="S48" s="26">
        <f t="shared" si="29"/>
        <v>0.705489308924199</v>
      </c>
      <c r="T48" s="3">
        <v>0.01</v>
      </c>
      <c r="U48" s="27">
        <f t="shared" si="30"/>
        <v>0.00705489308924199</v>
      </c>
      <c r="V48" s="26"/>
      <c r="W48" s="3"/>
      <c r="X48" s="27"/>
      <c r="Y48" s="29">
        <v>0.04</v>
      </c>
      <c r="Z48" s="3">
        <v>0.49</v>
      </c>
      <c r="AA48" s="28">
        <f t="shared" si="31"/>
        <v>0.0196</v>
      </c>
      <c r="AB48" s="3"/>
      <c r="AC48" s="3"/>
      <c r="AD48" s="28"/>
      <c r="AE48" s="26"/>
      <c r="AF48" s="3"/>
      <c r="AG48" s="27"/>
      <c r="AH48" s="26"/>
      <c r="AI48" s="3"/>
      <c r="AJ48" s="27"/>
      <c r="AL48" s="28"/>
      <c r="AM48" s="28"/>
      <c r="AN48" s="3">
        <v>0.015</v>
      </c>
      <c r="AO48" s="3">
        <v>0.5</v>
      </c>
      <c r="AP48" s="3">
        <f t="shared" si="32"/>
        <v>0.0075</v>
      </c>
      <c r="AQ48" s="1">
        <f t="shared" si="33"/>
        <v>0.034154893089242</v>
      </c>
      <c r="AR48" s="30">
        <f t="shared" si="34"/>
        <v>7.70910416666667</v>
      </c>
      <c r="AS48" s="1">
        <f t="shared" si="35"/>
        <v>0.155</v>
      </c>
      <c r="AT48" s="2">
        <f t="shared" si="39"/>
        <v>233.947945205479</v>
      </c>
      <c r="AU48" s="1">
        <f t="shared" si="36"/>
        <v>63970.9175832441</v>
      </c>
    </row>
    <row r="49" s="1" customFormat="1" spans="1:47">
      <c r="A49" s="13"/>
      <c r="B49" s="13"/>
      <c r="C49" s="16">
        <v>7</v>
      </c>
      <c r="D49" s="21">
        <v>25.5687741935484</v>
      </c>
      <c r="E49" s="20">
        <f t="shared" si="37"/>
        <v>23.022</v>
      </c>
      <c r="F49" s="16" t="s">
        <v>73</v>
      </c>
      <c r="G49" s="13">
        <v>8</v>
      </c>
      <c r="H49" s="18">
        <f t="shared" si="21"/>
        <v>25.5687741935484</v>
      </c>
      <c r="I49" s="18">
        <f t="shared" si="22"/>
        <v>298.718774193548</v>
      </c>
      <c r="J49" s="18">
        <f t="shared" si="23"/>
        <v>0.368383140312709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8"/>
        <v>0.218102438608226</v>
      </c>
      <c r="P49" s="18">
        <f t="shared" si="26"/>
        <v>0.0803452612443582</v>
      </c>
      <c r="Q49" s="25">
        <f t="shared" si="27"/>
        <v>0.0124535154928755</v>
      </c>
      <c r="R49" s="18">
        <f t="shared" si="28"/>
        <v>0.0119491114583333</v>
      </c>
      <c r="S49" s="26">
        <f t="shared" si="29"/>
        <v>1.04221268136138</v>
      </c>
      <c r="T49" s="3">
        <v>0.01</v>
      </c>
      <c r="U49" s="27">
        <f t="shared" si="30"/>
        <v>0.0104221268136138</v>
      </c>
      <c r="V49" s="26"/>
      <c r="W49" s="3"/>
      <c r="X49" s="27"/>
      <c r="Y49" s="29">
        <v>0.04</v>
      </c>
      <c r="Z49" s="3">
        <v>0.49</v>
      </c>
      <c r="AA49" s="28">
        <f t="shared" si="31"/>
        <v>0.0196</v>
      </c>
      <c r="AB49" s="3"/>
      <c r="AC49" s="3"/>
      <c r="AD49" s="28"/>
      <c r="AE49" s="26"/>
      <c r="AF49" s="3"/>
      <c r="AG49" s="27"/>
      <c r="AH49" s="26"/>
      <c r="AI49" s="3"/>
      <c r="AJ49" s="27"/>
      <c r="AK49" s="28"/>
      <c r="AL49" s="28"/>
      <c r="AM49" s="28"/>
      <c r="AN49" s="3">
        <v>0.015</v>
      </c>
      <c r="AO49" s="3">
        <v>0.5</v>
      </c>
      <c r="AP49" s="3">
        <f t="shared" si="32"/>
        <v>0.0075</v>
      </c>
      <c r="AQ49" s="1">
        <f t="shared" si="33"/>
        <v>0.0375221268136138</v>
      </c>
      <c r="AR49" s="30">
        <f t="shared" si="34"/>
        <v>7.70910416666667</v>
      </c>
      <c r="AS49" s="1">
        <f t="shared" si="35"/>
        <v>0.155</v>
      </c>
      <c r="AT49" s="2">
        <f t="shared" si="39"/>
        <v>233.947945205479</v>
      </c>
      <c r="AU49" s="1">
        <f t="shared" si="36"/>
        <v>70277.6283231221</v>
      </c>
    </row>
    <row r="50" s="1" customFormat="1" spans="1:47">
      <c r="A50" s="13"/>
      <c r="B50" s="13"/>
      <c r="C50" s="16">
        <v>8</v>
      </c>
      <c r="D50" s="21">
        <v>25.7641935483871</v>
      </c>
      <c r="E50" s="20">
        <f t="shared" si="37"/>
        <v>25.5687741935484</v>
      </c>
      <c r="F50" s="16" t="s">
        <v>73</v>
      </c>
      <c r="G50" s="13">
        <v>9</v>
      </c>
      <c r="H50" s="18">
        <f t="shared" si="21"/>
        <v>25.7641935483871</v>
      </c>
      <c r="I50" s="18">
        <f t="shared" si="22"/>
        <v>298.914193548387</v>
      </c>
      <c r="J50" s="18">
        <f t="shared" si="23"/>
        <v>0.376317457474716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8"/>
        <v>0.214848219030535</v>
      </c>
      <c r="P50" s="18">
        <f t="shared" si="26"/>
        <v>0.0808511355285417</v>
      </c>
      <c r="Q50" s="25">
        <f t="shared" si="27"/>
        <v>0.012531926006924</v>
      </c>
      <c r="R50" s="18">
        <f t="shared" si="28"/>
        <v>0.0119491114583333</v>
      </c>
      <c r="S50" s="26">
        <f t="shared" si="29"/>
        <v>1.04877471857409</v>
      </c>
      <c r="T50" s="3">
        <v>0.01</v>
      </c>
      <c r="U50" s="27">
        <f t="shared" si="30"/>
        <v>0.0104877471857409</v>
      </c>
      <c r="V50" s="26"/>
      <c r="W50" s="3"/>
      <c r="X50" s="27"/>
      <c r="Y50" s="29">
        <v>0.04</v>
      </c>
      <c r="Z50" s="3">
        <v>0.49</v>
      </c>
      <c r="AA50" s="28">
        <f t="shared" si="31"/>
        <v>0.0196</v>
      </c>
      <c r="AB50" s="3"/>
      <c r="AC50" s="3"/>
      <c r="AD50" s="28"/>
      <c r="AE50" s="26"/>
      <c r="AF50" s="3"/>
      <c r="AG50" s="27"/>
      <c r="AH50" s="26"/>
      <c r="AI50" s="3"/>
      <c r="AJ50" s="27"/>
      <c r="AL50" s="28"/>
      <c r="AM50" s="28"/>
      <c r="AN50" s="3">
        <v>0.015</v>
      </c>
      <c r="AO50" s="3">
        <v>0.5</v>
      </c>
      <c r="AP50" s="3">
        <f t="shared" si="32"/>
        <v>0.0075</v>
      </c>
      <c r="AQ50" s="1">
        <f t="shared" si="33"/>
        <v>0.0375877471857409</v>
      </c>
      <c r="AR50" s="30">
        <f t="shared" si="34"/>
        <v>7.70910416666667</v>
      </c>
      <c r="AS50" s="1">
        <f t="shared" si="35"/>
        <v>0.155</v>
      </c>
      <c r="AT50" s="2">
        <f t="shared" si="39"/>
        <v>233.947945205479</v>
      </c>
      <c r="AU50" s="1">
        <f t="shared" si="36"/>
        <v>70400.5329800378</v>
      </c>
    </row>
    <row r="51" s="1" customFormat="1" spans="1:47">
      <c r="A51" s="13"/>
      <c r="B51" s="13"/>
      <c r="C51" s="16">
        <v>9</v>
      </c>
      <c r="D51" s="21">
        <v>25.7326666666667</v>
      </c>
      <c r="E51" s="20">
        <f t="shared" si="37"/>
        <v>25.7641935483871</v>
      </c>
      <c r="F51" s="16" t="s">
        <v>73</v>
      </c>
      <c r="G51" s="13">
        <v>10</v>
      </c>
      <c r="H51" s="18">
        <f t="shared" si="21"/>
        <v>25.7326666666667</v>
      </c>
      <c r="I51" s="18">
        <f t="shared" si="22"/>
        <v>298.882666666667</v>
      </c>
      <c r="J51" s="18">
        <f t="shared" si="23"/>
        <v>0.375026660369007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8"/>
        <v>0.21108812516866</v>
      </c>
      <c r="P51" s="18">
        <f t="shared" si="26"/>
        <v>0.0791636746255574</v>
      </c>
      <c r="Q51" s="25">
        <f t="shared" si="27"/>
        <v>0.0122703695669614</v>
      </c>
      <c r="R51" s="18">
        <f t="shared" si="28"/>
        <v>0.0119491114583333</v>
      </c>
      <c r="S51" s="26">
        <f t="shared" si="29"/>
        <v>1.0268855228063</v>
      </c>
      <c r="T51" s="3">
        <v>0.01</v>
      </c>
      <c r="U51" s="27">
        <f t="shared" si="30"/>
        <v>0.010268855228063</v>
      </c>
      <c r="V51" s="26"/>
      <c r="W51" s="3"/>
      <c r="X51" s="27"/>
      <c r="Y51" s="29">
        <v>0.04</v>
      </c>
      <c r="Z51" s="3">
        <v>0.49</v>
      </c>
      <c r="AA51" s="28">
        <f t="shared" si="31"/>
        <v>0.0196</v>
      </c>
      <c r="AB51" s="3"/>
      <c r="AC51" s="3"/>
      <c r="AD51" s="28"/>
      <c r="AE51" s="26"/>
      <c r="AF51" s="3"/>
      <c r="AG51" s="27"/>
      <c r="AH51" s="26"/>
      <c r="AI51" s="3"/>
      <c r="AJ51" s="27"/>
      <c r="AK51" s="28"/>
      <c r="AL51" s="28"/>
      <c r="AM51" s="28"/>
      <c r="AN51" s="3">
        <v>0.015</v>
      </c>
      <c r="AO51" s="3">
        <v>0.5</v>
      </c>
      <c r="AP51" s="3">
        <f t="shared" si="32"/>
        <v>0.0075</v>
      </c>
      <c r="AQ51" s="1">
        <f t="shared" si="33"/>
        <v>0.037368855228063</v>
      </c>
      <c r="AR51" s="30">
        <f t="shared" si="34"/>
        <v>7.70910416666667</v>
      </c>
      <c r="AS51" s="1">
        <f t="shared" si="35"/>
        <v>0.155</v>
      </c>
      <c r="AT51" s="2">
        <f t="shared" si="39"/>
        <v>233.947945205479</v>
      </c>
      <c r="AU51" s="1">
        <f t="shared" si="36"/>
        <v>69990.5560157517</v>
      </c>
    </row>
    <row r="52" s="1" customFormat="1" spans="1:47">
      <c r="A52" s="13"/>
      <c r="B52" s="13"/>
      <c r="C52" s="16">
        <v>10</v>
      </c>
      <c r="D52" s="21">
        <v>23.8698709677419</v>
      </c>
      <c r="E52" s="20">
        <f t="shared" si="37"/>
        <v>25.7326666666667</v>
      </c>
      <c r="F52" s="16" t="s">
        <v>73</v>
      </c>
      <c r="G52" s="13">
        <v>11</v>
      </c>
      <c r="H52" s="18">
        <f t="shared" si="21"/>
        <v>23.8698709677419</v>
      </c>
      <c r="I52" s="18">
        <f t="shared" si="22"/>
        <v>297.019870967742</v>
      </c>
      <c r="J52" s="18">
        <f t="shared" si="23"/>
        <v>0.30572460194689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0.125328228015947</v>
      </c>
      <c r="O52" s="18">
        <f t="shared" si="38"/>
        <v>0.0836872641938218</v>
      </c>
      <c r="P52" s="18">
        <f t="shared" si="26"/>
        <v>0.0255852555336804</v>
      </c>
      <c r="Q52" s="25">
        <f t="shared" si="27"/>
        <v>0.00396571460772046</v>
      </c>
      <c r="R52" s="18">
        <f t="shared" si="28"/>
        <v>0.0119491114583333</v>
      </c>
      <c r="S52" s="26">
        <f t="shared" si="29"/>
        <v>0.331883640181025</v>
      </c>
      <c r="T52" s="3">
        <v>0.01</v>
      </c>
      <c r="U52" s="27">
        <f t="shared" si="30"/>
        <v>0.00331883640181025</v>
      </c>
      <c r="V52" s="26"/>
      <c r="W52" s="3"/>
      <c r="X52" s="27"/>
      <c r="Y52" s="29">
        <v>0.04</v>
      </c>
      <c r="Z52" s="3">
        <v>0.49</v>
      </c>
      <c r="AA52" s="28">
        <f t="shared" si="31"/>
        <v>0.0196</v>
      </c>
      <c r="AB52" s="3"/>
      <c r="AC52" s="3"/>
      <c r="AD52" s="28"/>
      <c r="AE52" s="26"/>
      <c r="AF52" s="3"/>
      <c r="AG52" s="27"/>
      <c r="AH52" s="26"/>
      <c r="AI52" s="3"/>
      <c r="AJ52" s="27"/>
      <c r="AL52" s="28"/>
      <c r="AM52" s="28"/>
      <c r="AN52" s="3">
        <v>0.015</v>
      </c>
      <c r="AO52" s="3">
        <v>0.5</v>
      </c>
      <c r="AP52" s="3">
        <f t="shared" si="32"/>
        <v>0.0075</v>
      </c>
      <c r="AQ52" s="1">
        <f t="shared" si="33"/>
        <v>0.0304188364018102</v>
      </c>
      <c r="AR52" s="30">
        <f t="shared" si="34"/>
        <v>7.70910416666667</v>
      </c>
      <c r="AS52" s="1">
        <f t="shared" si="35"/>
        <v>0.155</v>
      </c>
      <c r="AT52" s="2">
        <f t="shared" si="39"/>
        <v>233.947945205479</v>
      </c>
      <c r="AU52" s="1">
        <f t="shared" si="36"/>
        <v>56973.4143612738</v>
      </c>
    </row>
    <row r="53" s="1" customFormat="1" spans="1:48">
      <c r="A53" s="13"/>
      <c r="B53" s="13"/>
      <c r="C53" s="16">
        <v>11</v>
      </c>
      <c r="D53" s="21">
        <v>20.8644666666667</v>
      </c>
      <c r="E53" s="20">
        <f t="shared" si="37"/>
        <v>23.8698709677419</v>
      </c>
      <c r="F53" s="16" t="s">
        <v>75</v>
      </c>
      <c r="G53" s="13">
        <v>12</v>
      </c>
      <c r="H53" s="18">
        <f t="shared" si="21"/>
        <v>20.8644666666667</v>
      </c>
      <c r="I53" s="18">
        <f t="shared" si="22"/>
        <v>294.014466666667</v>
      </c>
      <c r="J53" s="18">
        <f t="shared" si="23"/>
        <v>0.218676264472984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8"/>
        <v>0.135193050326808</v>
      </c>
      <c r="P53" s="18">
        <f t="shared" si="26"/>
        <v>0.0295635112281745</v>
      </c>
      <c r="Q53" s="25">
        <f t="shared" si="27"/>
        <v>0.00458234424036705</v>
      </c>
      <c r="R53" s="18">
        <f t="shared" si="28"/>
        <v>0.0119491114583333</v>
      </c>
      <c r="S53" s="26">
        <f t="shared" si="29"/>
        <v>0.383488283320959</v>
      </c>
      <c r="T53" s="3">
        <v>0.01</v>
      </c>
      <c r="U53" s="27">
        <f t="shared" si="30"/>
        <v>0.00383488283320959</v>
      </c>
      <c r="V53" s="26"/>
      <c r="W53" s="3"/>
      <c r="X53" s="27"/>
      <c r="Y53" s="29">
        <v>0.04</v>
      </c>
      <c r="Z53" s="3">
        <v>0.49</v>
      </c>
      <c r="AA53" s="28">
        <f t="shared" si="31"/>
        <v>0.0196</v>
      </c>
      <c r="AB53" s="3"/>
      <c r="AC53" s="3"/>
      <c r="AD53" s="28"/>
      <c r="AE53" s="26"/>
      <c r="AF53" s="3"/>
      <c r="AG53" s="27"/>
      <c r="AH53" s="26"/>
      <c r="AI53" s="3"/>
      <c r="AJ53" s="27"/>
      <c r="AK53" s="28"/>
      <c r="AL53" s="28"/>
      <c r="AM53" s="28"/>
      <c r="AN53" s="3">
        <v>0.015</v>
      </c>
      <c r="AO53" s="3">
        <v>0.5</v>
      </c>
      <c r="AP53" s="3">
        <f t="shared" si="32"/>
        <v>0.0075</v>
      </c>
      <c r="AQ53" s="1">
        <f t="shared" si="33"/>
        <v>0.0309348828332096</v>
      </c>
      <c r="AR53" s="30">
        <f t="shared" si="34"/>
        <v>7.70910416666667</v>
      </c>
      <c r="AS53" s="1">
        <f t="shared" si="35"/>
        <v>0.155</v>
      </c>
      <c r="AT53" s="2">
        <f t="shared" si="39"/>
        <v>233.947945205479</v>
      </c>
      <c r="AU53" s="1">
        <f t="shared" si="36"/>
        <v>57939.951239194</v>
      </c>
      <c r="AV53" s="1">
        <f>SUM(AU42:AU53)</f>
        <v>637073.214002842</v>
      </c>
    </row>
    <row r="54" s="1" customFormat="1" spans="1:46">
      <c r="A54" s="13"/>
      <c r="B54" s="13"/>
      <c r="C54" s="16">
        <v>12</v>
      </c>
      <c r="D54" s="21">
        <v>19.4741290322581</v>
      </c>
      <c r="E54" s="20">
        <f t="shared" si="37"/>
        <v>20.8644666666667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8">
      <c r="S56" s="24" t="s">
        <v>43</v>
      </c>
      <c r="T56" s="24"/>
      <c r="U56" s="24"/>
      <c r="V56" s="24" t="s">
        <v>44</v>
      </c>
      <c r="W56" s="24" t="s">
        <v>45</v>
      </c>
      <c r="X56" s="24" t="s">
        <v>46</v>
      </c>
      <c r="Y56" s="24" t="s">
        <v>47</v>
      </c>
      <c r="Z56" s="24" t="s">
        <v>48</v>
      </c>
      <c r="AA56" s="24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</row>
    <row r="57" s="1" customFormat="1" spans="1:78">
      <c r="A57" s="15" t="s">
        <v>11</v>
      </c>
      <c r="B57" s="15"/>
      <c r="C57" s="16" t="s">
        <v>51</v>
      </c>
      <c r="D57" s="16" t="s">
        <v>52</v>
      </c>
      <c r="E57" s="16" t="s">
        <v>53</v>
      </c>
      <c r="F57" s="16" t="s">
        <v>54</v>
      </c>
      <c r="G57" s="13" t="s">
        <v>51</v>
      </c>
      <c r="H57" s="13" t="s">
        <v>53</v>
      </c>
      <c r="I57" s="13" t="s">
        <v>55</v>
      </c>
      <c r="J57" s="13" t="s">
        <v>56</v>
      </c>
      <c r="K57" s="23" t="s">
        <v>57</v>
      </c>
      <c r="L57" s="23" t="s">
        <v>58</v>
      </c>
      <c r="M57" s="13" t="s">
        <v>59</v>
      </c>
      <c r="N57" s="23" t="s">
        <v>60</v>
      </c>
      <c r="O57" s="13" t="s">
        <v>61</v>
      </c>
      <c r="P57" s="13" t="s">
        <v>62</v>
      </c>
      <c r="Q57" s="23" t="s">
        <v>63</v>
      </c>
      <c r="R57" s="23" t="s">
        <v>64</v>
      </c>
      <c r="S57" s="4" t="s">
        <v>65</v>
      </c>
      <c r="T57" s="3" t="s">
        <v>66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</row>
    <row r="58" s="1" customFormat="1" spans="1:78">
      <c r="A58" s="13" t="s">
        <v>71</v>
      </c>
      <c r="B58" s="13">
        <f>F7</f>
        <v>108.2955</v>
      </c>
      <c r="C58" s="16" t="s">
        <v>72</v>
      </c>
      <c r="D58" s="17">
        <v>14</v>
      </c>
      <c r="E58" s="16"/>
      <c r="F58" s="16"/>
      <c r="G58" s="13">
        <v>1</v>
      </c>
      <c r="H58" s="18">
        <f t="shared" ref="H58:H69" si="40">E59</f>
        <v>14</v>
      </c>
      <c r="I58" s="18">
        <f t="shared" ref="I58:I69" si="41">H58+273.15</f>
        <v>287.15</v>
      </c>
      <c r="J58" s="18">
        <f t="shared" ref="J58:J69" si="42">EXP(($C$16*(I58-$C$14))/($C$17*I58*$C$14))</f>
        <v>0.0990793287932359</v>
      </c>
      <c r="K58" s="18">
        <f t="shared" ref="K58:K69" si="43">$B$58/12</f>
        <v>9.024625</v>
      </c>
      <c r="L58" s="18">
        <f t="shared" ref="L58:L69" si="44">K58*$B$59/100</f>
        <v>2.43664875</v>
      </c>
      <c r="M58" s="13" t="s">
        <v>73</v>
      </c>
      <c r="N58" s="13"/>
      <c r="O58" s="18">
        <f>L58</f>
        <v>2.43664875</v>
      </c>
      <c r="P58" s="18">
        <f t="shared" ref="P58:P69" si="45">O58*J58</f>
        <v>0.241421522654877</v>
      </c>
      <c r="Q58" s="25">
        <f t="shared" ref="Q58:Q69" si="46">P58*$B$60</f>
        <v>0.108639685194695</v>
      </c>
      <c r="R58" s="18">
        <f t="shared" ref="R58:R69" si="47">L58*$B$60</f>
        <v>1.0964919375</v>
      </c>
      <c r="S58" s="26">
        <f t="shared" ref="S58:S69" si="48">Q58/R58</f>
        <v>0.0990793287932359</v>
      </c>
      <c r="T58" s="3">
        <v>0.27</v>
      </c>
      <c r="U58" s="27">
        <f t="shared" ref="U58:U69" si="49">S58*T58</f>
        <v>0.0267514187741737</v>
      </c>
      <c r="V58" s="3">
        <v>220.1</v>
      </c>
      <c r="W58" s="28">
        <v>12.1</v>
      </c>
      <c r="X58" s="28">
        <v>4.5</v>
      </c>
      <c r="Y58" s="28">
        <v>1.5</v>
      </c>
      <c r="Z58" s="28">
        <v>6.8</v>
      </c>
      <c r="AA58" s="3">
        <v>30.2</v>
      </c>
      <c r="AB58" s="2">
        <f t="shared" ref="AB58:AB69" si="50">U58*0.67*AD58+(V58+W58+X58+Y58+Z58+AA58)/1000</f>
        <v>0.283265552760413</v>
      </c>
      <c r="AC58" s="30">
        <f t="shared" ref="AC58:AC69" si="51">$B$58/12</f>
        <v>9.024625</v>
      </c>
      <c r="AD58" s="1">
        <f t="shared" ref="AD58:AD69" si="52">$B$60</f>
        <v>0.45</v>
      </c>
      <c r="AE58" s="31">
        <f t="shared" ref="AE58:AE69" si="53">$E$7/12</f>
        <v>786.493096774448</v>
      </c>
      <c r="AF58" s="1">
        <f t="shared" ref="AF58:AF69" si="54">AE58*10000*AC58*AB58</f>
        <v>20105637.313449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</row>
    <row r="59" s="1" customFormat="1" spans="1:78">
      <c r="A59" s="13" t="s">
        <v>74</v>
      </c>
      <c r="B59" s="13">
        <v>27</v>
      </c>
      <c r="C59" s="16">
        <v>1</v>
      </c>
      <c r="D59" s="19">
        <v>17.9522258064516</v>
      </c>
      <c r="E59" s="20">
        <f t="shared" ref="E59:E70" si="55">D58</f>
        <v>14</v>
      </c>
      <c r="F59" s="16" t="s">
        <v>73</v>
      </c>
      <c r="G59" s="13">
        <v>2</v>
      </c>
      <c r="H59" s="18">
        <f t="shared" si="40"/>
        <v>17.9522258064516</v>
      </c>
      <c r="I59" s="18">
        <f t="shared" si="41"/>
        <v>291.102225806452</v>
      </c>
      <c r="J59" s="18">
        <f t="shared" si="42"/>
        <v>0.157006428681079</v>
      </c>
      <c r="K59" s="18">
        <f t="shared" si="43"/>
        <v>9.024625</v>
      </c>
      <c r="L59" s="18">
        <f t="shared" si="44"/>
        <v>2.43664875</v>
      </c>
      <c r="M59" s="13" t="s">
        <v>73</v>
      </c>
      <c r="N59" s="13"/>
      <c r="O59" s="18">
        <f t="shared" ref="O59:O69" si="56">L59+O58-P58-N59</f>
        <v>4.63187597734512</v>
      </c>
      <c r="P59" s="18">
        <f t="shared" si="45"/>
        <v>0.72723430529664</v>
      </c>
      <c r="Q59" s="25">
        <f t="shared" si="46"/>
        <v>0.327255437383488</v>
      </c>
      <c r="R59" s="18">
        <f t="shared" si="47"/>
        <v>1.0964919375</v>
      </c>
      <c r="S59" s="26">
        <f t="shared" si="48"/>
        <v>0.298456765792214</v>
      </c>
      <c r="T59" s="3">
        <v>0.27</v>
      </c>
      <c r="U59" s="27">
        <f t="shared" si="49"/>
        <v>0.0805833267638977</v>
      </c>
      <c r="V59" s="3">
        <v>220.1</v>
      </c>
      <c r="W59" s="28">
        <v>12.1</v>
      </c>
      <c r="X59" s="28">
        <v>4.5</v>
      </c>
      <c r="Y59" s="28">
        <v>1.5</v>
      </c>
      <c r="Z59" s="28">
        <v>6.8</v>
      </c>
      <c r="AA59" s="3">
        <v>30.2</v>
      </c>
      <c r="AB59" s="2">
        <f t="shared" si="50"/>
        <v>0.299495873019315</v>
      </c>
      <c r="AC59" s="30">
        <f t="shared" si="51"/>
        <v>9.024625</v>
      </c>
      <c r="AD59" s="1">
        <f t="shared" si="52"/>
        <v>0.45</v>
      </c>
      <c r="AE59" s="31">
        <f t="shared" si="53"/>
        <v>786.493096774448</v>
      </c>
      <c r="AF59" s="1">
        <f t="shared" si="54"/>
        <v>21257633.8390647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</row>
    <row r="60" s="1" customFormat="1" spans="1:78">
      <c r="A60" s="13" t="s">
        <v>36</v>
      </c>
      <c r="B60" s="13">
        <f>H7</f>
        <v>0.45</v>
      </c>
      <c r="C60" s="16">
        <v>2</v>
      </c>
      <c r="D60" s="21">
        <v>18.113</v>
      </c>
      <c r="E60" s="20">
        <f t="shared" si="55"/>
        <v>17.9522258064516</v>
      </c>
      <c r="F60" s="16" t="s">
        <v>73</v>
      </c>
      <c r="G60" s="13">
        <v>3</v>
      </c>
      <c r="H60" s="18">
        <f t="shared" si="40"/>
        <v>18.113</v>
      </c>
      <c r="I60" s="18">
        <f t="shared" si="41"/>
        <v>291.263</v>
      </c>
      <c r="J60" s="18">
        <f t="shared" si="42"/>
        <v>0.159932157324433</v>
      </c>
      <c r="K60" s="18">
        <f t="shared" si="43"/>
        <v>9.024625</v>
      </c>
      <c r="L60" s="18">
        <f t="shared" si="44"/>
        <v>2.43664875</v>
      </c>
      <c r="M60" s="13" t="s">
        <v>73</v>
      </c>
      <c r="N60" s="13"/>
      <c r="O60" s="18">
        <f t="shared" si="56"/>
        <v>6.34129042204848</v>
      </c>
      <c r="P60" s="18">
        <f t="shared" si="45"/>
        <v>1.01417625741898</v>
      </c>
      <c r="Q60" s="25">
        <f t="shared" si="46"/>
        <v>0.45637931583854</v>
      </c>
      <c r="R60" s="18">
        <f t="shared" si="47"/>
        <v>1.0964919375</v>
      </c>
      <c r="S60" s="26">
        <f t="shared" si="48"/>
        <v>0.416217666751918</v>
      </c>
      <c r="T60" s="3">
        <v>0.27</v>
      </c>
      <c r="U60" s="27">
        <f t="shared" si="49"/>
        <v>0.112378770023018</v>
      </c>
      <c r="V60" s="3">
        <v>220.1</v>
      </c>
      <c r="W60" s="28">
        <v>12.1</v>
      </c>
      <c r="X60" s="28">
        <v>4.5</v>
      </c>
      <c r="Y60" s="28">
        <v>1.5</v>
      </c>
      <c r="Z60" s="28">
        <v>6.8</v>
      </c>
      <c r="AA60" s="3">
        <v>30.2</v>
      </c>
      <c r="AB60" s="2">
        <f t="shared" si="50"/>
        <v>0.30908219916194</v>
      </c>
      <c r="AC60" s="30">
        <f t="shared" si="51"/>
        <v>9.024625</v>
      </c>
      <c r="AD60" s="1">
        <f t="shared" si="52"/>
        <v>0.45</v>
      </c>
      <c r="AE60" s="31">
        <f t="shared" si="53"/>
        <v>786.493096774448</v>
      </c>
      <c r="AF60" s="1">
        <f t="shared" si="54"/>
        <v>21938052.6005901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</row>
    <row r="61" s="1" customFormat="1" spans="1:78">
      <c r="A61" s="13"/>
      <c r="B61" s="13"/>
      <c r="C61" s="16">
        <v>3</v>
      </c>
      <c r="D61" s="21">
        <v>17.2238064516129</v>
      </c>
      <c r="E61" s="20">
        <f t="shared" si="55"/>
        <v>18.113</v>
      </c>
      <c r="F61" s="16" t="s">
        <v>73</v>
      </c>
      <c r="G61" s="13">
        <v>4</v>
      </c>
      <c r="H61" s="18">
        <f t="shared" si="40"/>
        <v>17.2238064516129</v>
      </c>
      <c r="I61" s="18">
        <f t="shared" si="41"/>
        <v>290.373806451613</v>
      </c>
      <c r="J61" s="18">
        <f t="shared" si="42"/>
        <v>0.144370152954825</v>
      </c>
      <c r="K61" s="18">
        <f t="shared" si="43"/>
        <v>9.024625</v>
      </c>
      <c r="L61" s="18">
        <f t="shared" si="44"/>
        <v>2.43664875</v>
      </c>
      <c r="M61" s="13" t="s">
        <v>73</v>
      </c>
      <c r="N61" s="13"/>
      <c r="O61" s="18">
        <f t="shared" si="56"/>
        <v>7.7637629146295</v>
      </c>
      <c r="P61" s="18">
        <f t="shared" si="45"/>
        <v>1.12085563949006</v>
      </c>
      <c r="Q61" s="25">
        <f t="shared" si="46"/>
        <v>0.504385037770527</v>
      </c>
      <c r="R61" s="18">
        <f t="shared" si="47"/>
        <v>1.0964919375</v>
      </c>
      <c r="S61" s="26">
        <f t="shared" si="48"/>
        <v>0.45999885682746</v>
      </c>
      <c r="T61" s="3">
        <v>0.27</v>
      </c>
      <c r="U61" s="27">
        <f t="shared" si="49"/>
        <v>0.124199691343414</v>
      </c>
      <c r="V61" s="3">
        <v>220.1</v>
      </c>
      <c r="W61" s="28">
        <v>12.1</v>
      </c>
      <c r="X61" s="28">
        <v>4.5</v>
      </c>
      <c r="Y61" s="28">
        <v>1.5</v>
      </c>
      <c r="Z61" s="28">
        <v>6.8</v>
      </c>
      <c r="AA61" s="3">
        <v>30.2</v>
      </c>
      <c r="AB61" s="2">
        <f t="shared" si="50"/>
        <v>0.312646206940039</v>
      </c>
      <c r="AC61" s="30">
        <f t="shared" si="51"/>
        <v>9.024625</v>
      </c>
      <c r="AD61" s="1">
        <f t="shared" si="52"/>
        <v>0.45</v>
      </c>
      <c r="AE61" s="31">
        <f t="shared" si="53"/>
        <v>786.493096774448</v>
      </c>
      <c r="AF61" s="1">
        <f t="shared" si="54"/>
        <v>22191018.9322548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</row>
    <row r="62" s="1" customFormat="1" spans="1:78">
      <c r="A62" s="13"/>
      <c r="B62" s="13"/>
      <c r="C62" s="16">
        <v>4</v>
      </c>
      <c r="D62" s="21">
        <v>18.8767333333333</v>
      </c>
      <c r="E62" s="20">
        <f t="shared" si="55"/>
        <v>17.2238064516129</v>
      </c>
      <c r="F62" s="16" t="s">
        <v>73</v>
      </c>
      <c r="G62" s="13">
        <v>5</v>
      </c>
      <c r="H62" s="18">
        <f t="shared" si="40"/>
        <v>18.8767333333333</v>
      </c>
      <c r="I62" s="18">
        <f t="shared" si="41"/>
        <v>292.026733333333</v>
      </c>
      <c r="J62" s="18">
        <f t="shared" si="42"/>
        <v>0.174544114516166</v>
      </c>
      <c r="K62" s="18">
        <f t="shared" si="43"/>
        <v>9.024625</v>
      </c>
      <c r="L62" s="18">
        <f t="shared" si="44"/>
        <v>2.43664875</v>
      </c>
      <c r="M62" s="13" t="s">
        <v>75</v>
      </c>
      <c r="N62" s="18">
        <f>(O61-P61)*$C$22/100</f>
        <v>6.31076191138247</v>
      </c>
      <c r="O62" s="18">
        <f t="shared" si="56"/>
        <v>2.76879411375697</v>
      </c>
      <c r="P62" s="18">
        <f t="shared" si="45"/>
        <v>0.483276716863283</v>
      </c>
      <c r="Q62" s="25">
        <f t="shared" si="46"/>
        <v>0.217474522588477</v>
      </c>
      <c r="R62" s="18">
        <f t="shared" si="47"/>
        <v>1.0964919375</v>
      </c>
      <c r="S62" s="26">
        <f t="shared" si="48"/>
        <v>0.198336636276888</v>
      </c>
      <c r="T62" s="3">
        <v>0.27</v>
      </c>
      <c r="U62" s="27">
        <f t="shared" si="49"/>
        <v>0.0535508917947597</v>
      </c>
      <c r="V62" s="3">
        <v>220.1</v>
      </c>
      <c r="W62" s="28">
        <v>12.1</v>
      </c>
      <c r="X62" s="28">
        <v>4.5</v>
      </c>
      <c r="Y62" s="28">
        <v>1.5</v>
      </c>
      <c r="Z62" s="28">
        <v>6.8</v>
      </c>
      <c r="AA62" s="3">
        <v>30.2</v>
      </c>
      <c r="AB62" s="2">
        <f t="shared" si="50"/>
        <v>0.29134559387612</v>
      </c>
      <c r="AC62" s="30">
        <f t="shared" si="51"/>
        <v>9.024625</v>
      </c>
      <c r="AD62" s="1">
        <f t="shared" si="52"/>
        <v>0.45</v>
      </c>
      <c r="AE62" s="31">
        <f t="shared" si="53"/>
        <v>786.493096774448</v>
      </c>
      <c r="AF62" s="1">
        <f t="shared" si="54"/>
        <v>20679142.8970508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</row>
    <row r="63" s="1" customFormat="1" spans="1:78">
      <c r="A63" s="13"/>
      <c r="B63" s="13"/>
      <c r="C63" s="16">
        <v>5</v>
      </c>
      <c r="D63" s="21">
        <v>20.4258709677419</v>
      </c>
      <c r="E63" s="20">
        <f t="shared" si="55"/>
        <v>18.8767333333333</v>
      </c>
      <c r="F63" s="16" t="s">
        <v>75</v>
      </c>
      <c r="G63" s="13">
        <v>6</v>
      </c>
      <c r="H63" s="18">
        <f t="shared" si="40"/>
        <v>20.4258709677419</v>
      </c>
      <c r="I63" s="18">
        <f t="shared" si="41"/>
        <v>293.575870967742</v>
      </c>
      <c r="J63" s="18">
        <f t="shared" si="42"/>
        <v>0.208120406808924</v>
      </c>
      <c r="K63" s="18">
        <f t="shared" si="43"/>
        <v>9.024625</v>
      </c>
      <c r="L63" s="18">
        <f t="shared" si="44"/>
        <v>2.43664875</v>
      </c>
      <c r="M63" s="13" t="s">
        <v>73</v>
      </c>
      <c r="N63" s="13"/>
      <c r="O63" s="18">
        <f t="shared" si="56"/>
        <v>4.72216614689369</v>
      </c>
      <c r="P63" s="18">
        <f t="shared" si="45"/>
        <v>0.982779139510844</v>
      </c>
      <c r="Q63" s="25">
        <f t="shared" si="46"/>
        <v>0.44225061277988</v>
      </c>
      <c r="R63" s="18">
        <f t="shared" si="47"/>
        <v>1.0964919375</v>
      </c>
      <c r="S63" s="26">
        <f t="shared" si="48"/>
        <v>0.403332297899253</v>
      </c>
      <c r="T63" s="3">
        <v>0.27</v>
      </c>
      <c r="U63" s="27">
        <f t="shared" si="49"/>
        <v>0.108899720432798</v>
      </c>
      <c r="V63" s="3">
        <v>220.1</v>
      </c>
      <c r="W63" s="28">
        <v>12.1</v>
      </c>
      <c r="X63" s="28">
        <v>4.5</v>
      </c>
      <c r="Y63" s="28">
        <v>1.5</v>
      </c>
      <c r="Z63" s="28">
        <v>6.8</v>
      </c>
      <c r="AA63" s="3">
        <v>30.2</v>
      </c>
      <c r="AB63" s="2">
        <f t="shared" si="50"/>
        <v>0.308033265710489</v>
      </c>
      <c r="AC63" s="30">
        <f t="shared" si="51"/>
        <v>9.024625</v>
      </c>
      <c r="AD63" s="1">
        <f t="shared" si="52"/>
        <v>0.45</v>
      </c>
      <c r="AE63" s="31">
        <f t="shared" si="53"/>
        <v>786.493096774448</v>
      </c>
      <c r="AF63" s="1">
        <f t="shared" si="54"/>
        <v>21863601.3468626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</row>
    <row r="64" s="1" customFormat="1" spans="1:78">
      <c r="A64" s="13"/>
      <c r="B64" s="13"/>
      <c r="C64" s="16">
        <v>6</v>
      </c>
      <c r="D64" s="21">
        <v>23.022</v>
      </c>
      <c r="E64" s="20">
        <f t="shared" si="55"/>
        <v>20.4258709677419</v>
      </c>
      <c r="F64" s="16" t="s">
        <v>73</v>
      </c>
      <c r="G64" s="13">
        <v>7</v>
      </c>
      <c r="H64" s="18">
        <f t="shared" si="40"/>
        <v>23.022</v>
      </c>
      <c r="I64" s="18">
        <f t="shared" si="41"/>
        <v>296.172</v>
      </c>
      <c r="J64" s="18">
        <f t="shared" si="42"/>
        <v>0.278338680386295</v>
      </c>
      <c r="K64" s="18">
        <f t="shared" si="43"/>
        <v>9.024625</v>
      </c>
      <c r="L64" s="18">
        <f t="shared" si="44"/>
        <v>2.43664875</v>
      </c>
      <c r="M64" s="13" t="s">
        <v>73</v>
      </c>
      <c r="N64" s="13"/>
      <c r="O64" s="18">
        <f t="shared" si="56"/>
        <v>6.17603575738284</v>
      </c>
      <c r="P64" s="18">
        <f t="shared" si="45"/>
        <v>1.71902964272851</v>
      </c>
      <c r="Q64" s="25">
        <f t="shared" si="46"/>
        <v>0.773563339227831</v>
      </c>
      <c r="R64" s="18">
        <f t="shared" si="47"/>
        <v>1.0964919375</v>
      </c>
      <c r="S64" s="26">
        <f t="shared" si="48"/>
        <v>0.705489308924199</v>
      </c>
      <c r="T64" s="3">
        <v>0.27</v>
      </c>
      <c r="U64" s="27">
        <f t="shared" si="49"/>
        <v>0.190482113409534</v>
      </c>
      <c r="V64" s="3">
        <v>229.1</v>
      </c>
      <c r="W64" s="28">
        <v>15.1</v>
      </c>
      <c r="X64" s="28">
        <v>6</v>
      </c>
      <c r="Y64" s="28">
        <v>3</v>
      </c>
      <c r="Z64" s="28">
        <v>7</v>
      </c>
      <c r="AA64" s="3">
        <v>30.2</v>
      </c>
      <c r="AB64" s="2">
        <f t="shared" si="50"/>
        <v>0.347830357192974</v>
      </c>
      <c r="AC64" s="30">
        <f t="shared" si="51"/>
        <v>9.024625</v>
      </c>
      <c r="AD64" s="1">
        <f t="shared" si="52"/>
        <v>0.45</v>
      </c>
      <c r="AE64" s="31">
        <f t="shared" si="53"/>
        <v>786.493096774448</v>
      </c>
      <c r="AF64" s="1">
        <f t="shared" si="54"/>
        <v>24688321.4008176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</row>
    <row r="65" s="1" customFormat="1" spans="1:78">
      <c r="A65" s="13"/>
      <c r="B65" s="13"/>
      <c r="C65" s="16">
        <v>7</v>
      </c>
      <c r="D65" s="21">
        <v>25.5687741935484</v>
      </c>
      <c r="E65" s="20">
        <f t="shared" si="55"/>
        <v>23.022</v>
      </c>
      <c r="F65" s="16" t="s">
        <v>73</v>
      </c>
      <c r="G65" s="13">
        <v>8</v>
      </c>
      <c r="H65" s="18">
        <f t="shared" si="40"/>
        <v>25.5687741935484</v>
      </c>
      <c r="I65" s="18">
        <f t="shared" si="41"/>
        <v>298.718774193548</v>
      </c>
      <c r="J65" s="18">
        <f t="shared" si="42"/>
        <v>0.368383140312709</v>
      </c>
      <c r="K65" s="18">
        <f t="shared" si="43"/>
        <v>9.024625</v>
      </c>
      <c r="L65" s="18">
        <f t="shared" si="44"/>
        <v>2.43664875</v>
      </c>
      <c r="M65" s="13" t="s">
        <v>73</v>
      </c>
      <c r="N65" s="13"/>
      <c r="O65" s="18">
        <f t="shared" si="56"/>
        <v>6.89365486465433</v>
      </c>
      <c r="P65" s="18">
        <f t="shared" si="45"/>
        <v>2.53950622727335</v>
      </c>
      <c r="Q65" s="25">
        <f t="shared" si="46"/>
        <v>1.14277780227301</v>
      </c>
      <c r="R65" s="18">
        <f t="shared" si="47"/>
        <v>1.0964919375</v>
      </c>
      <c r="S65" s="26">
        <f t="shared" si="48"/>
        <v>1.04221268136138</v>
      </c>
      <c r="T65" s="3">
        <v>0.27</v>
      </c>
      <c r="U65" s="27">
        <f t="shared" si="49"/>
        <v>0.281397423967572</v>
      </c>
      <c r="V65" s="3">
        <v>229.1</v>
      </c>
      <c r="W65" s="28">
        <v>15.1</v>
      </c>
      <c r="X65" s="28">
        <v>6</v>
      </c>
      <c r="Y65" s="28">
        <v>3</v>
      </c>
      <c r="Z65" s="28">
        <v>7</v>
      </c>
      <c r="AA65" s="3">
        <v>30.2</v>
      </c>
      <c r="AB65" s="2">
        <f t="shared" si="50"/>
        <v>0.375241323326223</v>
      </c>
      <c r="AC65" s="30">
        <f t="shared" si="51"/>
        <v>9.024625</v>
      </c>
      <c r="AD65" s="1">
        <f t="shared" si="52"/>
        <v>0.45</v>
      </c>
      <c r="AE65" s="31">
        <f t="shared" si="53"/>
        <v>786.493096774448</v>
      </c>
      <c r="AF65" s="1">
        <f t="shared" si="54"/>
        <v>26633898.3977936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</row>
    <row r="66" s="1" customFormat="1" spans="1:78">
      <c r="A66" s="13"/>
      <c r="B66" s="13"/>
      <c r="C66" s="16">
        <v>8</v>
      </c>
      <c r="D66" s="21">
        <v>25.7641935483871</v>
      </c>
      <c r="E66" s="20">
        <f t="shared" si="55"/>
        <v>25.5687741935484</v>
      </c>
      <c r="F66" s="16" t="s">
        <v>73</v>
      </c>
      <c r="G66" s="13">
        <v>9</v>
      </c>
      <c r="H66" s="18">
        <f t="shared" si="40"/>
        <v>25.7641935483871</v>
      </c>
      <c r="I66" s="18">
        <f t="shared" si="41"/>
        <v>298.914193548387</v>
      </c>
      <c r="J66" s="18">
        <f t="shared" si="42"/>
        <v>0.376317457474716</v>
      </c>
      <c r="K66" s="18">
        <f t="shared" si="43"/>
        <v>9.024625</v>
      </c>
      <c r="L66" s="18">
        <f t="shared" si="44"/>
        <v>2.43664875</v>
      </c>
      <c r="M66" s="13" t="s">
        <v>73</v>
      </c>
      <c r="N66" s="13"/>
      <c r="O66" s="18">
        <f t="shared" si="56"/>
        <v>6.79079738738099</v>
      </c>
      <c r="P66" s="18">
        <f t="shared" si="45"/>
        <v>2.55549560704516</v>
      </c>
      <c r="Q66" s="25">
        <f t="shared" si="46"/>
        <v>1.14997302317032</v>
      </c>
      <c r="R66" s="18">
        <f t="shared" si="47"/>
        <v>1.0964919375</v>
      </c>
      <c r="S66" s="26">
        <f t="shared" si="48"/>
        <v>1.04877471857409</v>
      </c>
      <c r="T66" s="3">
        <v>0.27</v>
      </c>
      <c r="U66" s="27">
        <f t="shared" si="49"/>
        <v>0.283169174015004</v>
      </c>
      <c r="V66" s="3">
        <v>229.1</v>
      </c>
      <c r="W66" s="28">
        <v>15.1</v>
      </c>
      <c r="X66" s="28">
        <v>6</v>
      </c>
      <c r="Y66" s="28">
        <v>3</v>
      </c>
      <c r="Z66" s="28">
        <v>7</v>
      </c>
      <c r="AA66" s="3">
        <v>30.2</v>
      </c>
      <c r="AB66" s="2">
        <f t="shared" si="50"/>
        <v>0.375775505965524</v>
      </c>
      <c r="AC66" s="30">
        <f t="shared" si="51"/>
        <v>9.024625</v>
      </c>
      <c r="AD66" s="1">
        <f t="shared" si="52"/>
        <v>0.45</v>
      </c>
      <c r="AE66" s="31">
        <f t="shared" si="53"/>
        <v>786.493096774448</v>
      </c>
      <c r="AF66" s="1">
        <f t="shared" si="54"/>
        <v>26671813.6412824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</row>
    <row r="67" s="1" customFormat="1" spans="1:78">
      <c r="A67" s="13"/>
      <c r="B67" s="13"/>
      <c r="C67" s="16">
        <v>9</v>
      </c>
      <c r="D67" s="21">
        <v>25.7326666666667</v>
      </c>
      <c r="E67" s="20">
        <f t="shared" si="55"/>
        <v>25.7641935483871</v>
      </c>
      <c r="F67" s="16" t="s">
        <v>73</v>
      </c>
      <c r="G67" s="13">
        <v>10</v>
      </c>
      <c r="H67" s="18">
        <f t="shared" si="40"/>
        <v>25.7326666666667</v>
      </c>
      <c r="I67" s="18">
        <f t="shared" si="41"/>
        <v>298.882666666667</v>
      </c>
      <c r="J67" s="18">
        <f t="shared" si="42"/>
        <v>0.375026660369007</v>
      </c>
      <c r="K67" s="18">
        <f t="shared" si="43"/>
        <v>9.024625</v>
      </c>
      <c r="L67" s="18">
        <f t="shared" si="44"/>
        <v>2.43664875</v>
      </c>
      <c r="M67" s="13" t="s">
        <v>73</v>
      </c>
      <c r="N67" s="13"/>
      <c r="O67" s="18">
        <f t="shared" si="56"/>
        <v>6.67195053033583</v>
      </c>
      <c r="P67" s="18">
        <f t="shared" si="45"/>
        <v>2.50215932553907</v>
      </c>
      <c r="Q67" s="25">
        <f t="shared" si="46"/>
        <v>1.12597169649258</v>
      </c>
      <c r="R67" s="18">
        <f t="shared" si="47"/>
        <v>1.0964919375</v>
      </c>
      <c r="S67" s="26">
        <f t="shared" si="48"/>
        <v>1.0268855228063</v>
      </c>
      <c r="T67" s="3">
        <v>0.27</v>
      </c>
      <c r="U67" s="27">
        <f t="shared" si="49"/>
        <v>0.277259091157701</v>
      </c>
      <c r="V67" s="3">
        <v>220.1</v>
      </c>
      <c r="W67" s="28">
        <v>12.1</v>
      </c>
      <c r="X67" s="28">
        <v>4.5</v>
      </c>
      <c r="Y67" s="28">
        <v>1.5</v>
      </c>
      <c r="Z67" s="28">
        <v>6.8</v>
      </c>
      <c r="AA67" s="3">
        <v>30.2</v>
      </c>
      <c r="AB67" s="2">
        <f t="shared" si="50"/>
        <v>0.358793615984047</v>
      </c>
      <c r="AC67" s="30">
        <f t="shared" si="51"/>
        <v>9.024625</v>
      </c>
      <c r="AD67" s="1">
        <f t="shared" si="52"/>
        <v>0.45</v>
      </c>
      <c r="AE67" s="31">
        <f t="shared" si="53"/>
        <v>786.493096774448</v>
      </c>
      <c r="AF67" s="1">
        <f t="shared" si="54"/>
        <v>25466472.1603391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</row>
    <row r="68" s="1" customFormat="1" spans="1:78">
      <c r="A68" s="13"/>
      <c r="B68" s="13"/>
      <c r="C68" s="16">
        <v>10</v>
      </c>
      <c r="D68" s="21">
        <v>23.8698709677419</v>
      </c>
      <c r="E68" s="20">
        <f t="shared" si="55"/>
        <v>25.7326666666667</v>
      </c>
      <c r="F68" s="16" t="s">
        <v>73</v>
      </c>
      <c r="G68" s="13">
        <v>11</v>
      </c>
      <c r="H68" s="18">
        <f t="shared" si="40"/>
        <v>23.8698709677419</v>
      </c>
      <c r="I68" s="18">
        <f t="shared" si="41"/>
        <v>297.019870967742</v>
      </c>
      <c r="J68" s="18">
        <f t="shared" si="42"/>
        <v>0.30572460194689</v>
      </c>
      <c r="K68" s="18">
        <f t="shared" si="43"/>
        <v>9.024625</v>
      </c>
      <c r="L68" s="18">
        <f t="shared" si="44"/>
        <v>2.43664875</v>
      </c>
      <c r="M68" s="13" t="s">
        <v>75</v>
      </c>
      <c r="N68" s="18">
        <f>(O67-P67)*$C$22/100</f>
        <v>3.96130164455692</v>
      </c>
      <c r="O68" s="18">
        <f t="shared" si="56"/>
        <v>2.64513831023984</v>
      </c>
      <c r="P68" s="18">
        <f t="shared" si="45"/>
        <v>0.808683856992544</v>
      </c>
      <c r="Q68" s="25">
        <f t="shared" si="46"/>
        <v>0.363907735646645</v>
      </c>
      <c r="R68" s="18">
        <f t="shared" si="47"/>
        <v>1.0964919375</v>
      </c>
      <c r="S68" s="26">
        <f t="shared" si="48"/>
        <v>0.331883640181025</v>
      </c>
      <c r="T68" s="3">
        <v>0.27</v>
      </c>
      <c r="U68" s="27">
        <f t="shared" si="49"/>
        <v>0.0896085828488767</v>
      </c>
      <c r="V68" s="3">
        <v>220.1</v>
      </c>
      <c r="W68" s="28">
        <v>12.1</v>
      </c>
      <c r="X68" s="28">
        <v>4.5</v>
      </c>
      <c r="Y68" s="28">
        <v>1.5</v>
      </c>
      <c r="Z68" s="28">
        <v>6.8</v>
      </c>
      <c r="AA68" s="3">
        <v>30.2</v>
      </c>
      <c r="AB68" s="2">
        <f t="shared" si="50"/>
        <v>0.302216987728936</v>
      </c>
      <c r="AC68" s="30">
        <f t="shared" si="51"/>
        <v>9.024625</v>
      </c>
      <c r="AD68" s="1">
        <f t="shared" si="52"/>
        <v>0.45</v>
      </c>
      <c r="AE68" s="31">
        <f t="shared" si="53"/>
        <v>786.493096774448</v>
      </c>
      <c r="AF68" s="1">
        <f t="shared" si="54"/>
        <v>21450773.2621494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</row>
    <row r="69" s="1" customFormat="1" spans="1:78">
      <c r="A69" s="13"/>
      <c r="B69" s="13"/>
      <c r="C69" s="16">
        <v>11</v>
      </c>
      <c r="D69" s="21">
        <v>20.8644666666667</v>
      </c>
      <c r="E69" s="20">
        <f t="shared" si="55"/>
        <v>23.8698709677419</v>
      </c>
      <c r="F69" s="16" t="s">
        <v>75</v>
      </c>
      <c r="G69" s="13">
        <v>12</v>
      </c>
      <c r="H69" s="18">
        <f t="shared" si="40"/>
        <v>20.8644666666667</v>
      </c>
      <c r="I69" s="18">
        <f t="shared" si="41"/>
        <v>294.014466666667</v>
      </c>
      <c r="J69" s="18">
        <f t="shared" si="42"/>
        <v>0.218676264472984</v>
      </c>
      <c r="K69" s="18">
        <f t="shared" si="43"/>
        <v>9.024625</v>
      </c>
      <c r="L69" s="18">
        <f t="shared" si="44"/>
        <v>2.43664875</v>
      </c>
      <c r="M69" s="13" t="s">
        <v>73</v>
      </c>
      <c r="N69" s="13"/>
      <c r="O69" s="18">
        <f t="shared" si="56"/>
        <v>4.27310320324729</v>
      </c>
      <c r="P69" s="18">
        <f t="shared" si="45"/>
        <v>0.93442624619366</v>
      </c>
      <c r="Q69" s="25">
        <f t="shared" si="46"/>
        <v>0.420491810787147</v>
      </c>
      <c r="R69" s="18">
        <f t="shared" si="47"/>
        <v>1.0964919375</v>
      </c>
      <c r="S69" s="26">
        <f t="shared" si="48"/>
        <v>0.383488283320959</v>
      </c>
      <c r="T69" s="3">
        <v>0.27</v>
      </c>
      <c r="U69" s="27">
        <f t="shared" si="49"/>
        <v>0.103541836496659</v>
      </c>
      <c r="V69" s="3">
        <v>220.1</v>
      </c>
      <c r="W69" s="28">
        <v>12.1</v>
      </c>
      <c r="X69" s="28">
        <v>4.5</v>
      </c>
      <c r="Y69" s="28">
        <v>1.5</v>
      </c>
      <c r="Z69" s="28">
        <v>6.8</v>
      </c>
      <c r="AA69" s="3">
        <v>30.2</v>
      </c>
      <c r="AB69" s="2">
        <f t="shared" si="50"/>
        <v>0.306417863703743</v>
      </c>
      <c r="AC69" s="30">
        <f t="shared" si="51"/>
        <v>9.024625</v>
      </c>
      <c r="AD69" s="1">
        <f t="shared" si="52"/>
        <v>0.45</v>
      </c>
      <c r="AE69" s="31">
        <f t="shared" si="53"/>
        <v>786.493096774448</v>
      </c>
      <c r="AF69" s="1">
        <f t="shared" si="54"/>
        <v>21748943.2582014</v>
      </c>
      <c r="AG69" s="1">
        <f>SUM(AF58:AF69)</f>
        <v>274695309.049855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</row>
    <row r="70" s="1" customFormat="1" spans="1:46">
      <c r="A70" s="13"/>
      <c r="B70" s="13"/>
      <c r="C70" s="16">
        <v>12</v>
      </c>
      <c r="D70" s="21">
        <v>19.4741290322581</v>
      </c>
      <c r="E70" s="20">
        <f t="shared" si="55"/>
        <v>20.8644666666667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46">
      <c r="AT71" s="2"/>
    </row>
    <row r="72" s="1" customFormat="1" spans="19:46">
      <c r="S72" s="24" t="s">
        <v>43</v>
      </c>
      <c r="T72" s="24"/>
      <c r="U72" s="24"/>
      <c r="V72" s="24" t="s">
        <v>44</v>
      </c>
      <c r="W72" s="24"/>
      <c r="X72" s="24"/>
      <c r="Y72" s="24" t="s">
        <v>45</v>
      </c>
      <c r="Z72" s="24"/>
      <c r="AA72" s="24"/>
      <c r="AB72" s="24" t="s">
        <v>46</v>
      </c>
      <c r="AC72" s="24"/>
      <c r="AD72" s="24"/>
      <c r="AE72" s="24" t="s">
        <v>47</v>
      </c>
      <c r="AF72" s="24"/>
      <c r="AG72" s="24"/>
      <c r="AH72" s="24" t="s">
        <v>48</v>
      </c>
      <c r="AI72" s="24"/>
      <c r="AJ72" s="24"/>
      <c r="AK72" s="32" t="s">
        <v>78</v>
      </c>
      <c r="AL72" s="33"/>
      <c r="AM72" s="34"/>
      <c r="AN72" s="33" t="s">
        <v>79</v>
      </c>
      <c r="AO72" s="33"/>
      <c r="AP72" s="34"/>
      <c r="AQ72" s="24" t="s">
        <v>50</v>
      </c>
      <c r="AR72" s="24"/>
      <c r="AS72" s="24"/>
      <c r="AT72" s="2"/>
    </row>
    <row r="73" s="1" customFormat="1" spans="1:50">
      <c r="A73" s="15" t="s">
        <v>12</v>
      </c>
      <c r="B73" s="15"/>
      <c r="C73" s="16" t="s">
        <v>51</v>
      </c>
      <c r="D73" s="16" t="s">
        <v>52</v>
      </c>
      <c r="E73" s="16" t="s">
        <v>53</v>
      </c>
      <c r="F73" s="16" t="s">
        <v>54</v>
      </c>
      <c r="G73" s="13" t="s">
        <v>51</v>
      </c>
      <c r="H73" s="13" t="s">
        <v>53</v>
      </c>
      <c r="I73" s="13" t="s">
        <v>55</v>
      </c>
      <c r="J73" s="13" t="s">
        <v>56</v>
      </c>
      <c r="K73" s="23" t="s">
        <v>57</v>
      </c>
      <c r="L73" s="23" t="s">
        <v>58</v>
      </c>
      <c r="M73" s="13" t="s">
        <v>59</v>
      </c>
      <c r="N73" s="23" t="s">
        <v>60</v>
      </c>
      <c r="O73" s="13" t="s">
        <v>61</v>
      </c>
      <c r="P73" s="13" t="s">
        <v>62</v>
      </c>
      <c r="Q73" s="23" t="s">
        <v>63</v>
      </c>
      <c r="R73" s="23" t="s">
        <v>64</v>
      </c>
      <c r="S73" s="4" t="s">
        <v>65</v>
      </c>
      <c r="T73" s="3" t="s">
        <v>66</v>
      </c>
      <c r="U73" s="3"/>
      <c r="V73" s="4" t="s">
        <v>65</v>
      </c>
      <c r="W73" s="3" t="s">
        <v>66</v>
      </c>
      <c r="X73" s="3"/>
      <c r="Y73" s="4" t="s">
        <v>65</v>
      </c>
      <c r="Z73" s="3" t="s">
        <v>66</v>
      </c>
      <c r="AA73" s="3"/>
      <c r="AB73" s="4" t="s">
        <v>65</v>
      </c>
      <c r="AC73" s="3" t="s">
        <v>66</v>
      </c>
      <c r="AD73" s="3"/>
      <c r="AE73" s="4" t="s">
        <v>65</v>
      </c>
      <c r="AF73" s="3" t="s">
        <v>66</v>
      </c>
      <c r="AG73" s="3"/>
      <c r="AH73" s="4" t="s">
        <v>65</v>
      </c>
      <c r="AI73" s="3" t="s">
        <v>66</v>
      </c>
      <c r="AJ73" s="3"/>
      <c r="AK73" s="4" t="s">
        <v>65</v>
      </c>
      <c r="AL73" s="3" t="s">
        <v>66</v>
      </c>
      <c r="AM73" s="3"/>
      <c r="AN73" s="4" t="s">
        <v>65</v>
      </c>
      <c r="AO73" s="3" t="s">
        <v>66</v>
      </c>
      <c r="AP73" s="3"/>
      <c r="AQ73" s="35" t="s">
        <v>65</v>
      </c>
      <c r="AR73" s="35" t="s">
        <v>66</v>
      </c>
      <c r="AS73" s="35"/>
      <c r="AT73" s="2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14</v>
      </c>
      <c r="E74" s="16"/>
      <c r="F74" s="16"/>
      <c r="G74" s="13">
        <v>1</v>
      </c>
      <c r="H74" s="18">
        <f t="shared" ref="H74:H85" si="57">E75</f>
        <v>14</v>
      </c>
      <c r="I74" s="18">
        <f t="shared" ref="I74:I85" si="58">H74+273.15</f>
        <v>287.15</v>
      </c>
      <c r="J74" s="18">
        <f t="shared" ref="J74:J85" si="59">EXP(($C$16*(I74-$C$14))/($C$17*I74*$C$14))</f>
        <v>0.0990793287932359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0.0516421277536104</v>
      </c>
      <c r="Q74" s="25">
        <f t="shared" ref="Q74:Q85" si="63">P74*$B$76</f>
        <v>0.0134269532159387</v>
      </c>
      <c r="R74" s="18">
        <f t="shared" ref="R74:R85" si="64">L74*$B$76</f>
        <v>0.1355172</v>
      </c>
      <c r="S74" s="26">
        <f t="shared" ref="S74:S85" si="65">Q74/R74</f>
        <v>0.0990793287932359</v>
      </c>
      <c r="T74" s="3">
        <v>0.01</v>
      </c>
      <c r="U74" s="27">
        <f t="shared" ref="U74:U85" si="66">S74*T74</f>
        <v>0.000990793287932359</v>
      </c>
      <c r="V74" s="26"/>
      <c r="W74" s="3"/>
      <c r="X74" s="3"/>
      <c r="Y74" s="29"/>
      <c r="Z74" s="3"/>
      <c r="AA74" s="28"/>
      <c r="AB74" s="3"/>
      <c r="AC74" s="3"/>
      <c r="AD74" s="28"/>
      <c r="AE74" s="26">
        <v>0.001</v>
      </c>
      <c r="AF74" s="3">
        <v>0.49</v>
      </c>
      <c r="AG74" s="27">
        <f t="shared" ref="AG74:AG85" si="67">AF74*AE74</f>
        <v>0.00049</v>
      </c>
      <c r="AH74" s="36"/>
      <c r="AI74" s="3"/>
      <c r="AJ74" s="27"/>
      <c r="AK74" s="37"/>
      <c r="AL74" s="28"/>
      <c r="AM74" s="28"/>
      <c r="AN74" s="37"/>
      <c r="AO74" s="28"/>
      <c r="AP74" s="27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0.00648079328793236</v>
      </c>
      <c r="AU74" s="30">
        <f t="shared" ref="AU74:AU85" si="70">$B$74/12</f>
        <v>52.122</v>
      </c>
      <c r="AV74" s="1">
        <f t="shared" ref="AV74:AV85" si="71">$B$76</f>
        <v>0.26</v>
      </c>
      <c r="AW74" s="2">
        <f>$E$8/12</f>
        <v>0.091978407364225</v>
      </c>
      <c r="AX74" s="1">
        <f t="shared" ref="AX74:AX85" si="72">AW74*10000*AV74*0.67*AU74*AT74</f>
        <v>54.1231764739099</v>
      </c>
    </row>
    <row r="75" s="1" customFormat="1" spans="1:50">
      <c r="A75" s="13" t="s">
        <v>74</v>
      </c>
      <c r="B75" s="13">
        <v>1</v>
      </c>
      <c r="C75" s="16">
        <v>1</v>
      </c>
      <c r="D75" s="19">
        <v>17.9522258064516</v>
      </c>
      <c r="E75" s="20">
        <f t="shared" ref="E75:E86" si="73">D74</f>
        <v>14</v>
      </c>
      <c r="F75" s="16" t="s">
        <v>73</v>
      </c>
      <c r="G75" s="13">
        <v>2</v>
      </c>
      <c r="H75" s="18">
        <f t="shared" si="57"/>
        <v>17.9522258064516</v>
      </c>
      <c r="I75" s="18">
        <f t="shared" si="58"/>
        <v>291.102225806452</v>
      </c>
      <c r="J75" s="18">
        <f t="shared" si="59"/>
        <v>0.157006428681079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4">L75+O74-P74-N75</f>
        <v>0.99079787224639</v>
      </c>
      <c r="P75" s="18">
        <f t="shared" si="62"/>
        <v>0.155561635466218</v>
      </c>
      <c r="Q75" s="25">
        <f t="shared" si="63"/>
        <v>0.0404460252212166</v>
      </c>
      <c r="R75" s="18">
        <f t="shared" si="64"/>
        <v>0.1355172</v>
      </c>
      <c r="S75" s="26">
        <f t="shared" si="65"/>
        <v>0.298456765792214</v>
      </c>
      <c r="T75" s="3">
        <v>0.01</v>
      </c>
      <c r="U75" s="27">
        <f t="shared" si="66"/>
        <v>0.00298456765792214</v>
      </c>
      <c r="V75" s="26"/>
      <c r="W75" s="3"/>
      <c r="X75" s="3"/>
      <c r="Y75" s="29"/>
      <c r="Z75" s="3"/>
      <c r="AA75" s="28"/>
      <c r="AB75" s="3"/>
      <c r="AC75" s="3"/>
      <c r="AD75" s="28"/>
      <c r="AE75" s="26">
        <v>0.001</v>
      </c>
      <c r="AF75" s="3">
        <v>0.49</v>
      </c>
      <c r="AG75" s="27">
        <f t="shared" si="67"/>
        <v>0.00049</v>
      </c>
      <c r="AH75" s="36"/>
      <c r="AI75" s="3"/>
      <c r="AJ75" s="27"/>
      <c r="AK75" s="37"/>
      <c r="AL75" s="28"/>
      <c r="AM75" s="28"/>
      <c r="AN75" s="37"/>
      <c r="AO75" s="28"/>
      <c r="AP75" s="27"/>
      <c r="AQ75" s="3">
        <v>0.01</v>
      </c>
      <c r="AR75" s="3">
        <v>0.5</v>
      </c>
      <c r="AS75" s="3">
        <f t="shared" si="68"/>
        <v>0.005</v>
      </c>
      <c r="AT75" s="2">
        <f t="shared" si="69"/>
        <v>0.00847456765792214</v>
      </c>
      <c r="AU75" s="30">
        <f t="shared" si="70"/>
        <v>52.122</v>
      </c>
      <c r="AV75" s="1">
        <f t="shared" si="71"/>
        <v>0.26</v>
      </c>
      <c r="AW75" s="2">
        <f t="shared" ref="AW75:AW85" si="75">$E$8/12</f>
        <v>0.091978407364225</v>
      </c>
      <c r="AX75" s="1">
        <f t="shared" si="72"/>
        <v>70.7738235909919</v>
      </c>
    </row>
    <row r="76" s="1" customFormat="1" spans="1:50">
      <c r="A76" s="13" t="s">
        <v>36</v>
      </c>
      <c r="B76" s="13">
        <f>H8</f>
        <v>0.26</v>
      </c>
      <c r="C76" s="16">
        <v>2</v>
      </c>
      <c r="D76" s="21">
        <v>18.113</v>
      </c>
      <c r="E76" s="20">
        <f t="shared" si="73"/>
        <v>17.9522258064516</v>
      </c>
      <c r="F76" s="16" t="s">
        <v>73</v>
      </c>
      <c r="G76" s="13">
        <v>3</v>
      </c>
      <c r="H76" s="18">
        <f t="shared" si="57"/>
        <v>18.113</v>
      </c>
      <c r="I76" s="18">
        <f t="shared" si="58"/>
        <v>291.263</v>
      </c>
      <c r="J76" s="18">
        <f t="shared" si="59"/>
        <v>0.159932157324433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4"/>
        <v>1.35645623678017</v>
      </c>
      <c r="P76" s="18">
        <f t="shared" si="62"/>
        <v>0.216940972264435</v>
      </c>
      <c r="Q76" s="25">
        <f t="shared" si="63"/>
        <v>0.0564046527887531</v>
      </c>
      <c r="R76" s="18">
        <f t="shared" si="64"/>
        <v>0.1355172</v>
      </c>
      <c r="S76" s="26">
        <f t="shared" si="65"/>
        <v>0.416217666751918</v>
      </c>
      <c r="T76" s="3">
        <v>0.01</v>
      </c>
      <c r="U76" s="27">
        <f t="shared" si="66"/>
        <v>0.00416217666751918</v>
      </c>
      <c r="V76" s="26"/>
      <c r="W76" s="3"/>
      <c r="X76" s="3"/>
      <c r="Y76" s="29"/>
      <c r="Z76" s="3"/>
      <c r="AA76" s="28"/>
      <c r="AB76" s="3"/>
      <c r="AC76" s="3"/>
      <c r="AD76" s="28"/>
      <c r="AE76" s="26">
        <v>0.001</v>
      </c>
      <c r="AF76" s="3">
        <v>0.49</v>
      </c>
      <c r="AG76" s="27">
        <f t="shared" si="67"/>
        <v>0.00049</v>
      </c>
      <c r="AH76" s="36"/>
      <c r="AI76" s="3"/>
      <c r="AJ76" s="27"/>
      <c r="AK76" s="37"/>
      <c r="AL76" s="28"/>
      <c r="AM76" s="28"/>
      <c r="AN76" s="37"/>
      <c r="AO76" s="28"/>
      <c r="AP76" s="27"/>
      <c r="AQ76" s="3">
        <v>0.01</v>
      </c>
      <c r="AR76" s="3">
        <v>0.5</v>
      </c>
      <c r="AS76" s="3">
        <f t="shared" si="68"/>
        <v>0.005</v>
      </c>
      <c r="AT76" s="2">
        <f t="shared" si="69"/>
        <v>0.00965217666751918</v>
      </c>
      <c r="AU76" s="30">
        <f t="shared" si="70"/>
        <v>52.122</v>
      </c>
      <c r="AV76" s="1">
        <f t="shared" si="71"/>
        <v>0.26</v>
      </c>
      <c r="AW76" s="2">
        <f t="shared" si="75"/>
        <v>0.091978407364225</v>
      </c>
      <c r="AX76" s="1">
        <f t="shared" si="72"/>
        <v>80.6084128784434</v>
      </c>
    </row>
    <row r="77" s="1" customFormat="1" spans="1:50">
      <c r="A77" s="13"/>
      <c r="B77" s="13"/>
      <c r="C77" s="16">
        <v>3</v>
      </c>
      <c r="D77" s="21">
        <v>17.2238064516129</v>
      </c>
      <c r="E77" s="20">
        <f t="shared" si="73"/>
        <v>18.113</v>
      </c>
      <c r="F77" s="16" t="s">
        <v>73</v>
      </c>
      <c r="G77" s="13">
        <v>4</v>
      </c>
      <c r="H77" s="18">
        <f t="shared" si="57"/>
        <v>17.2238064516129</v>
      </c>
      <c r="I77" s="18">
        <f t="shared" si="58"/>
        <v>290.373806451613</v>
      </c>
      <c r="J77" s="18">
        <f t="shared" si="59"/>
        <v>0.144370152954825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4"/>
        <v>1.66073526451574</v>
      </c>
      <c r="P77" s="18">
        <f t="shared" si="62"/>
        <v>0.239760604155609</v>
      </c>
      <c r="Q77" s="25">
        <f t="shared" si="63"/>
        <v>0.0623377570804583</v>
      </c>
      <c r="R77" s="18">
        <f t="shared" si="64"/>
        <v>0.1355172</v>
      </c>
      <c r="S77" s="26">
        <f t="shared" si="65"/>
        <v>0.45999885682746</v>
      </c>
      <c r="T77" s="3">
        <v>0.01</v>
      </c>
      <c r="U77" s="27">
        <f t="shared" si="66"/>
        <v>0.0045999885682746</v>
      </c>
      <c r="V77" s="26"/>
      <c r="W77" s="3"/>
      <c r="X77" s="3"/>
      <c r="Y77" s="29"/>
      <c r="Z77" s="3"/>
      <c r="AA77" s="28"/>
      <c r="AB77" s="3"/>
      <c r="AC77" s="3"/>
      <c r="AD77" s="28"/>
      <c r="AE77" s="26">
        <v>0.001</v>
      </c>
      <c r="AF77" s="3">
        <v>0.49</v>
      </c>
      <c r="AG77" s="27">
        <f t="shared" si="67"/>
        <v>0.00049</v>
      </c>
      <c r="AH77" s="36"/>
      <c r="AI77" s="3"/>
      <c r="AJ77" s="27"/>
      <c r="AK77" s="37"/>
      <c r="AL77" s="28"/>
      <c r="AM77" s="28"/>
      <c r="AN77" s="37"/>
      <c r="AO77" s="28"/>
      <c r="AP77" s="27"/>
      <c r="AQ77" s="3">
        <v>0.01</v>
      </c>
      <c r="AR77" s="3">
        <v>0.5</v>
      </c>
      <c r="AS77" s="3">
        <f t="shared" si="68"/>
        <v>0.005</v>
      </c>
      <c r="AT77" s="2">
        <f t="shared" si="69"/>
        <v>0.0100899885682746</v>
      </c>
      <c r="AU77" s="30">
        <f t="shared" si="70"/>
        <v>52.122</v>
      </c>
      <c r="AV77" s="1">
        <f t="shared" si="71"/>
        <v>0.26</v>
      </c>
      <c r="AW77" s="2">
        <f t="shared" si="75"/>
        <v>0.091978407364225</v>
      </c>
      <c r="AX77" s="1">
        <f t="shared" si="72"/>
        <v>84.2647200177386</v>
      </c>
    </row>
    <row r="78" s="1" customFormat="1" spans="1:50">
      <c r="A78" s="13"/>
      <c r="B78" s="13"/>
      <c r="C78" s="16">
        <v>4</v>
      </c>
      <c r="D78" s="21">
        <v>18.8767333333333</v>
      </c>
      <c r="E78" s="20">
        <f t="shared" si="73"/>
        <v>17.2238064516129</v>
      </c>
      <c r="F78" s="16" t="s">
        <v>73</v>
      </c>
      <c r="G78" s="13">
        <v>5</v>
      </c>
      <c r="H78" s="18">
        <f t="shared" si="57"/>
        <v>18.8767333333333</v>
      </c>
      <c r="I78" s="18">
        <f t="shared" si="58"/>
        <v>292.026733333333</v>
      </c>
      <c r="J78" s="18">
        <f t="shared" si="59"/>
        <v>0.174544114516166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1.34992592734212</v>
      </c>
      <c r="O78" s="18">
        <f t="shared" si="74"/>
        <v>0.592268733018006</v>
      </c>
      <c r="P78" s="18">
        <f t="shared" si="62"/>
        <v>0.103377021560239</v>
      </c>
      <c r="Q78" s="25">
        <f t="shared" si="63"/>
        <v>0.0268780256056623</v>
      </c>
      <c r="R78" s="18">
        <f t="shared" si="64"/>
        <v>0.1355172</v>
      </c>
      <c r="S78" s="26">
        <f t="shared" si="65"/>
        <v>0.198336636276888</v>
      </c>
      <c r="T78" s="3">
        <v>0.01</v>
      </c>
      <c r="U78" s="27">
        <f t="shared" si="66"/>
        <v>0.00198336636276888</v>
      </c>
      <c r="V78" s="26"/>
      <c r="W78" s="3"/>
      <c r="X78" s="3"/>
      <c r="Y78" s="29"/>
      <c r="Z78" s="3"/>
      <c r="AA78" s="28"/>
      <c r="AB78" s="3"/>
      <c r="AC78" s="3"/>
      <c r="AD78" s="28"/>
      <c r="AE78" s="26">
        <v>0.005</v>
      </c>
      <c r="AF78" s="3">
        <v>0.49</v>
      </c>
      <c r="AG78" s="27">
        <f t="shared" si="67"/>
        <v>0.00245</v>
      </c>
      <c r="AH78" s="36"/>
      <c r="AI78" s="3"/>
      <c r="AJ78" s="27"/>
      <c r="AK78" s="37"/>
      <c r="AL78" s="28"/>
      <c r="AM78" s="28"/>
      <c r="AN78" s="37"/>
      <c r="AO78" s="28"/>
      <c r="AP78" s="27"/>
      <c r="AQ78" s="3">
        <v>0.015</v>
      </c>
      <c r="AR78" s="3">
        <v>0.5</v>
      </c>
      <c r="AS78" s="3">
        <f t="shared" si="68"/>
        <v>0.0075</v>
      </c>
      <c r="AT78" s="2">
        <f t="shared" si="69"/>
        <v>0.0119333663627689</v>
      </c>
      <c r="AU78" s="30">
        <f t="shared" si="70"/>
        <v>52.122</v>
      </c>
      <c r="AV78" s="1">
        <f t="shared" si="71"/>
        <v>0.26</v>
      </c>
      <c r="AW78" s="2">
        <f t="shared" si="75"/>
        <v>0.091978407364225</v>
      </c>
      <c r="AX78" s="1">
        <f t="shared" si="72"/>
        <v>99.6593572553246</v>
      </c>
    </row>
    <row r="79" s="1" customFormat="1" spans="1:50">
      <c r="A79" s="13"/>
      <c r="B79" s="13"/>
      <c r="C79" s="16">
        <v>5</v>
      </c>
      <c r="D79" s="21">
        <v>20.4258709677419</v>
      </c>
      <c r="E79" s="20">
        <f t="shared" si="73"/>
        <v>18.8767333333333</v>
      </c>
      <c r="F79" s="16" t="s">
        <v>75</v>
      </c>
      <c r="G79" s="13">
        <v>6</v>
      </c>
      <c r="H79" s="18">
        <f t="shared" si="57"/>
        <v>20.4258709677419</v>
      </c>
      <c r="I79" s="18">
        <f t="shared" si="58"/>
        <v>293.575870967742</v>
      </c>
      <c r="J79" s="18">
        <f t="shared" si="59"/>
        <v>0.208120406808924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4"/>
        <v>1.01011171145777</v>
      </c>
      <c r="P79" s="18">
        <f t="shared" si="62"/>
        <v>0.210224860311049</v>
      </c>
      <c r="Q79" s="25">
        <f t="shared" si="63"/>
        <v>0.0546584636808727</v>
      </c>
      <c r="R79" s="18">
        <f t="shared" si="64"/>
        <v>0.1355172</v>
      </c>
      <c r="S79" s="26">
        <f t="shared" si="65"/>
        <v>0.403332297899254</v>
      </c>
      <c r="T79" s="3">
        <v>0.01</v>
      </c>
      <c r="U79" s="27">
        <f t="shared" si="66"/>
        <v>0.00403332297899254</v>
      </c>
      <c r="V79" s="26"/>
      <c r="W79" s="3"/>
      <c r="X79" s="3"/>
      <c r="Y79" s="29"/>
      <c r="Z79" s="3"/>
      <c r="AA79" s="28"/>
      <c r="AB79" s="3"/>
      <c r="AC79" s="3"/>
      <c r="AD79" s="28"/>
      <c r="AE79" s="26">
        <v>0.005</v>
      </c>
      <c r="AF79" s="3">
        <v>0.49</v>
      </c>
      <c r="AG79" s="27">
        <f t="shared" si="67"/>
        <v>0.00245</v>
      </c>
      <c r="AH79" s="36"/>
      <c r="AI79" s="3"/>
      <c r="AJ79" s="27"/>
      <c r="AK79" s="37"/>
      <c r="AL79" s="28"/>
      <c r="AM79" s="28"/>
      <c r="AN79" s="37"/>
      <c r="AO79" s="28"/>
      <c r="AP79" s="27"/>
      <c r="AQ79" s="3">
        <v>0.015</v>
      </c>
      <c r="AR79" s="3">
        <v>0.5</v>
      </c>
      <c r="AS79" s="3">
        <f t="shared" si="68"/>
        <v>0.0075</v>
      </c>
      <c r="AT79" s="2">
        <f t="shared" si="69"/>
        <v>0.0139833229789925</v>
      </c>
      <c r="AU79" s="30">
        <f t="shared" si="70"/>
        <v>52.122</v>
      </c>
      <c r="AV79" s="1">
        <f t="shared" si="71"/>
        <v>0.26</v>
      </c>
      <c r="AW79" s="2">
        <f t="shared" si="75"/>
        <v>0.091978407364225</v>
      </c>
      <c r="AX79" s="1">
        <f t="shared" si="72"/>
        <v>116.779200270581</v>
      </c>
    </row>
    <row r="80" s="1" customFormat="1" spans="1:50">
      <c r="A80" s="13"/>
      <c r="B80" s="13"/>
      <c r="C80" s="16">
        <v>6</v>
      </c>
      <c r="D80" s="21">
        <v>23.022</v>
      </c>
      <c r="E80" s="20">
        <f t="shared" si="73"/>
        <v>20.4258709677419</v>
      </c>
      <c r="F80" s="16" t="s">
        <v>73</v>
      </c>
      <c r="G80" s="13">
        <v>7</v>
      </c>
      <c r="H80" s="18">
        <f t="shared" si="57"/>
        <v>23.022</v>
      </c>
      <c r="I80" s="18">
        <f t="shared" si="58"/>
        <v>296.172</v>
      </c>
      <c r="J80" s="18">
        <f t="shared" si="59"/>
        <v>0.278338680386295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4"/>
        <v>1.32110685114672</v>
      </c>
      <c r="P80" s="18">
        <f t="shared" si="62"/>
        <v>0.367715137597471</v>
      </c>
      <c r="Q80" s="25">
        <f t="shared" si="63"/>
        <v>0.0956059357753425</v>
      </c>
      <c r="R80" s="18">
        <f t="shared" si="64"/>
        <v>0.1355172</v>
      </c>
      <c r="S80" s="26">
        <f t="shared" si="65"/>
        <v>0.705489308924199</v>
      </c>
      <c r="T80" s="3">
        <v>0.01</v>
      </c>
      <c r="U80" s="27">
        <f t="shared" si="66"/>
        <v>0.00705489308924199</v>
      </c>
      <c r="V80" s="26"/>
      <c r="W80" s="3"/>
      <c r="X80" s="3"/>
      <c r="Y80" s="29"/>
      <c r="Z80" s="3"/>
      <c r="AA80" s="28"/>
      <c r="AB80" s="3"/>
      <c r="AC80" s="3"/>
      <c r="AD80" s="28"/>
      <c r="AE80" s="26">
        <v>0.005</v>
      </c>
      <c r="AF80" s="3">
        <v>0.49</v>
      </c>
      <c r="AG80" s="27">
        <f t="shared" si="67"/>
        <v>0.00245</v>
      </c>
      <c r="AH80" s="36"/>
      <c r="AI80" s="3"/>
      <c r="AJ80" s="27"/>
      <c r="AK80" s="37"/>
      <c r="AL80" s="28"/>
      <c r="AM80" s="28"/>
      <c r="AN80" s="37"/>
      <c r="AO80" s="28"/>
      <c r="AP80" s="27"/>
      <c r="AQ80" s="3">
        <v>0.015</v>
      </c>
      <c r="AR80" s="3">
        <v>0.5</v>
      </c>
      <c r="AS80" s="3">
        <f t="shared" si="68"/>
        <v>0.0075</v>
      </c>
      <c r="AT80" s="2">
        <f t="shared" si="69"/>
        <v>0.017004893089242</v>
      </c>
      <c r="AU80" s="30">
        <f t="shared" si="70"/>
        <v>52.122</v>
      </c>
      <c r="AV80" s="1">
        <f t="shared" si="71"/>
        <v>0.26</v>
      </c>
      <c r="AW80" s="2">
        <f t="shared" si="75"/>
        <v>0.091978407364225</v>
      </c>
      <c r="AX80" s="1">
        <f t="shared" si="72"/>
        <v>142.013298171812</v>
      </c>
    </row>
    <row r="81" s="1" customFormat="1" spans="1:50">
      <c r="A81" s="13"/>
      <c r="B81" s="13"/>
      <c r="C81" s="16">
        <v>7</v>
      </c>
      <c r="D81" s="21">
        <v>25.5687741935484</v>
      </c>
      <c r="E81" s="20">
        <f t="shared" si="73"/>
        <v>23.022</v>
      </c>
      <c r="F81" s="16" t="s">
        <v>73</v>
      </c>
      <c r="G81" s="13">
        <v>8</v>
      </c>
      <c r="H81" s="18">
        <f t="shared" si="57"/>
        <v>25.5687741935484</v>
      </c>
      <c r="I81" s="18">
        <f t="shared" si="58"/>
        <v>298.718774193548</v>
      </c>
      <c r="J81" s="18">
        <f t="shared" si="59"/>
        <v>0.368383140312709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4"/>
        <v>1.47461171354925</v>
      </c>
      <c r="P81" s="18">
        <f t="shared" si="62"/>
        <v>0.543222093779177</v>
      </c>
      <c r="Q81" s="25">
        <f t="shared" si="63"/>
        <v>0.141237744382586</v>
      </c>
      <c r="R81" s="18">
        <f t="shared" si="64"/>
        <v>0.1355172</v>
      </c>
      <c r="S81" s="26">
        <f t="shared" si="65"/>
        <v>1.04221268136138</v>
      </c>
      <c r="T81" s="3">
        <v>0.01</v>
      </c>
      <c r="U81" s="27">
        <f t="shared" si="66"/>
        <v>0.0104221268136138</v>
      </c>
      <c r="V81" s="26"/>
      <c r="W81" s="3"/>
      <c r="X81" s="3"/>
      <c r="Y81" s="29"/>
      <c r="Z81" s="3"/>
      <c r="AA81" s="28"/>
      <c r="AB81" s="3"/>
      <c r="AC81" s="3"/>
      <c r="AD81" s="28"/>
      <c r="AE81" s="26">
        <v>0.005</v>
      </c>
      <c r="AF81" s="3">
        <v>0.49</v>
      </c>
      <c r="AG81" s="27">
        <f t="shared" si="67"/>
        <v>0.00245</v>
      </c>
      <c r="AH81" s="36"/>
      <c r="AI81" s="3"/>
      <c r="AJ81" s="27"/>
      <c r="AK81" s="37"/>
      <c r="AL81" s="28"/>
      <c r="AM81" s="28"/>
      <c r="AN81" s="37"/>
      <c r="AO81" s="28"/>
      <c r="AP81" s="27"/>
      <c r="AQ81" s="3">
        <v>0.015</v>
      </c>
      <c r="AR81" s="3">
        <v>0.5</v>
      </c>
      <c r="AS81" s="3">
        <f t="shared" si="68"/>
        <v>0.0075</v>
      </c>
      <c r="AT81" s="2">
        <f t="shared" si="69"/>
        <v>0.0203721268136138</v>
      </c>
      <c r="AU81" s="30">
        <f t="shared" si="70"/>
        <v>52.122</v>
      </c>
      <c r="AV81" s="1">
        <f t="shared" si="71"/>
        <v>0.26</v>
      </c>
      <c r="AW81" s="2">
        <f t="shared" si="75"/>
        <v>0.091978407364225</v>
      </c>
      <c r="AX81" s="1">
        <f t="shared" si="72"/>
        <v>170.134143413463</v>
      </c>
    </row>
    <row r="82" s="1" customFormat="1" spans="1:50">
      <c r="A82" s="13"/>
      <c r="B82" s="13"/>
      <c r="C82" s="16">
        <v>8</v>
      </c>
      <c r="D82" s="21">
        <v>25.7641935483871</v>
      </c>
      <c r="E82" s="20">
        <f t="shared" si="73"/>
        <v>25.5687741935484</v>
      </c>
      <c r="F82" s="16" t="s">
        <v>73</v>
      </c>
      <c r="G82" s="13">
        <v>9</v>
      </c>
      <c r="H82" s="18">
        <f t="shared" si="57"/>
        <v>25.7641935483871</v>
      </c>
      <c r="I82" s="18">
        <f t="shared" si="58"/>
        <v>298.914193548387</v>
      </c>
      <c r="J82" s="18">
        <f t="shared" si="59"/>
        <v>0.376317457474716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4"/>
        <v>1.45260961977007</v>
      </c>
      <c r="P82" s="18">
        <f t="shared" si="62"/>
        <v>0.546642358815187</v>
      </c>
      <c r="Q82" s="25">
        <f t="shared" si="63"/>
        <v>0.142127013291949</v>
      </c>
      <c r="R82" s="18">
        <f t="shared" si="64"/>
        <v>0.1355172</v>
      </c>
      <c r="S82" s="26">
        <f t="shared" si="65"/>
        <v>1.04877471857409</v>
      </c>
      <c r="T82" s="3">
        <v>0.01</v>
      </c>
      <c r="U82" s="27">
        <f t="shared" si="66"/>
        <v>0.0104877471857409</v>
      </c>
      <c r="V82" s="26"/>
      <c r="W82" s="3"/>
      <c r="X82" s="3"/>
      <c r="Y82" s="29"/>
      <c r="Z82" s="3"/>
      <c r="AA82" s="28"/>
      <c r="AB82" s="3"/>
      <c r="AC82" s="3"/>
      <c r="AD82" s="28"/>
      <c r="AE82" s="26">
        <v>0.005</v>
      </c>
      <c r="AF82" s="3">
        <v>0.49</v>
      </c>
      <c r="AG82" s="27">
        <f t="shared" si="67"/>
        <v>0.00245</v>
      </c>
      <c r="AH82" s="36"/>
      <c r="AI82" s="3"/>
      <c r="AJ82" s="27"/>
      <c r="AK82" s="37"/>
      <c r="AL82" s="28"/>
      <c r="AM82" s="28"/>
      <c r="AN82" s="37"/>
      <c r="AO82" s="28"/>
      <c r="AP82" s="27"/>
      <c r="AQ82" s="3">
        <v>0.015</v>
      </c>
      <c r="AR82" s="3">
        <v>0.5</v>
      </c>
      <c r="AS82" s="3">
        <f t="shared" si="68"/>
        <v>0.0075</v>
      </c>
      <c r="AT82" s="2">
        <f t="shared" si="69"/>
        <v>0.0204377471857409</v>
      </c>
      <c r="AU82" s="30">
        <f t="shared" si="70"/>
        <v>52.122</v>
      </c>
      <c r="AV82" s="1">
        <f t="shared" si="71"/>
        <v>0.26</v>
      </c>
      <c r="AW82" s="2">
        <f t="shared" si="75"/>
        <v>0.091978407364225</v>
      </c>
      <c r="AX82" s="1">
        <f t="shared" si="72"/>
        <v>170.682160118074</v>
      </c>
    </row>
    <row r="83" s="1" customFormat="1" spans="1:50">
      <c r="A83" s="13"/>
      <c r="B83" s="13"/>
      <c r="C83" s="16">
        <v>9</v>
      </c>
      <c r="D83" s="21">
        <v>25.7326666666667</v>
      </c>
      <c r="E83" s="20">
        <f t="shared" si="73"/>
        <v>25.7641935483871</v>
      </c>
      <c r="F83" s="16" t="s">
        <v>73</v>
      </c>
      <c r="G83" s="13">
        <v>10</v>
      </c>
      <c r="H83" s="18">
        <f t="shared" si="57"/>
        <v>25.7326666666667</v>
      </c>
      <c r="I83" s="18">
        <f t="shared" si="58"/>
        <v>298.882666666667</v>
      </c>
      <c r="J83" s="18">
        <f t="shared" si="59"/>
        <v>0.375026660369007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4"/>
        <v>1.42718726095488</v>
      </c>
      <c r="P83" s="18">
        <f t="shared" si="62"/>
        <v>0.5352332721971</v>
      </c>
      <c r="Q83" s="25">
        <f t="shared" si="63"/>
        <v>0.139160650771246</v>
      </c>
      <c r="R83" s="18">
        <f t="shared" si="64"/>
        <v>0.1355172</v>
      </c>
      <c r="S83" s="26">
        <f t="shared" si="65"/>
        <v>1.0268855228063</v>
      </c>
      <c r="T83" s="3">
        <v>0.01</v>
      </c>
      <c r="U83" s="27">
        <f t="shared" si="66"/>
        <v>0.010268855228063</v>
      </c>
      <c r="V83" s="26"/>
      <c r="W83" s="3"/>
      <c r="X83" s="3"/>
      <c r="Y83" s="29"/>
      <c r="Z83" s="3"/>
      <c r="AA83" s="28"/>
      <c r="AB83" s="3"/>
      <c r="AC83" s="3"/>
      <c r="AD83" s="28"/>
      <c r="AE83" s="26">
        <v>0.005</v>
      </c>
      <c r="AF83" s="3">
        <v>0.49</v>
      </c>
      <c r="AG83" s="27">
        <f t="shared" si="67"/>
        <v>0.00245</v>
      </c>
      <c r="AH83" s="36"/>
      <c r="AI83" s="3"/>
      <c r="AJ83" s="27"/>
      <c r="AK83" s="37"/>
      <c r="AL83" s="28"/>
      <c r="AM83" s="28"/>
      <c r="AN83" s="37"/>
      <c r="AO83" s="28"/>
      <c r="AP83" s="27"/>
      <c r="AQ83" s="3">
        <v>0.015</v>
      </c>
      <c r="AR83" s="3">
        <v>0.5</v>
      </c>
      <c r="AS83" s="3">
        <f t="shared" si="68"/>
        <v>0.0075</v>
      </c>
      <c r="AT83" s="2">
        <f t="shared" si="69"/>
        <v>0.020218855228063</v>
      </c>
      <c r="AU83" s="30">
        <f t="shared" si="70"/>
        <v>52.122</v>
      </c>
      <c r="AV83" s="1">
        <f t="shared" si="71"/>
        <v>0.26</v>
      </c>
      <c r="AW83" s="2">
        <f t="shared" si="75"/>
        <v>0.091978407364225</v>
      </c>
      <c r="AX83" s="1">
        <f t="shared" si="72"/>
        <v>168.854123405936</v>
      </c>
    </row>
    <row r="84" s="1" customFormat="1" spans="1:50">
      <c r="A84" s="13"/>
      <c r="B84" s="13"/>
      <c r="C84" s="16">
        <v>10</v>
      </c>
      <c r="D84" s="21">
        <v>23.8698709677419</v>
      </c>
      <c r="E84" s="20">
        <f t="shared" si="73"/>
        <v>25.7326666666667</v>
      </c>
      <c r="F84" s="16" t="s">
        <v>73</v>
      </c>
      <c r="G84" s="13">
        <v>11</v>
      </c>
      <c r="H84" s="18">
        <f t="shared" si="57"/>
        <v>23.8698709677419</v>
      </c>
      <c r="I84" s="18">
        <f t="shared" si="58"/>
        <v>297.019870967742</v>
      </c>
      <c r="J84" s="18">
        <f t="shared" si="59"/>
        <v>0.30572460194689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0.847356289319894</v>
      </c>
      <c r="O84" s="18">
        <f t="shared" si="74"/>
        <v>0.565817699437889</v>
      </c>
      <c r="P84" s="18">
        <f t="shared" si="62"/>
        <v>0.172984390935154</v>
      </c>
      <c r="Q84" s="25">
        <f t="shared" si="63"/>
        <v>0.04497594164314</v>
      </c>
      <c r="R84" s="18">
        <f t="shared" si="64"/>
        <v>0.1355172</v>
      </c>
      <c r="S84" s="26">
        <f t="shared" si="65"/>
        <v>0.331883640181025</v>
      </c>
      <c r="T84" s="3">
        <v>0.01</v>
      </c>
      <c r="U84" s="27">
        <f t="shared" si="66"/>
        <v>0.00331883640181025</v>
      </c>
      <c r="V84" s="26"/>
      <c r="W84" s="3"/>
      <c r="X84" s="3"/>
      <c r="Y84" s="29"/>
      <c r="Z84" s="3"/>
      <c r="AA84" s="28"/>
      <c r="AB84" s="3"/>
      <c r="AC84" s="3"/>
      <c r="AD84" s="28"/>
      <c r="AE84" s="26">
        <v>0.005</v>
      </c>
      <c r="AF84" s="3">
        <v>0.49</v>
      </c>
      <c r="AG84" s="27">
        <f t="shared" si="67"/>
        <v>0.00245</v>
      </c>
      <c r="AH84" s="36"/>
      <c r="AI84" s="3"/>
      <c r="AJ84" s="27"/>
      <c r="AK84" s="37"/>
      <c r="AL84" s="28"/>
      <c r="AM84" s="28"/>
      <c r="AN84" s="37"/>
      <c r="AO84" s="28"/>
      <c r="AP84" s="27"/>
      <c r="AQ84" s="3">
        <v>0.015</v>
      </c>
      <c r="AR84" s="3">
        <v>0.5</v>
      </c>
      <c r="AS84" s="3">
        <f t="shared" si="68"/>
        <v>0.0075</v>
      </c>
      <c r="AT84" s="2">
        <f t="shared" si="69"/>
        <v>0.0132688364018102</v>
      </c>
      <c r="AU84" s="30">
        <f t="shared" si="70"/>
        <v>52.122</v>
      </c>
      <c r="AV84" s="1">
        <f t="shared" si="71"/>
        <v>0.26</v>
      </c>
      <c r="AW84" s="2">
        <f t="shared" si="75"/>
        <v>0.091978407364225</v>
      </c>
      <c r="AX84" s="1">
        <f t="shared" si="72"/>
        <v>110.812294463374</v>
      </c>
    </row>
    <row r="85" s="1" customFormat="1" spans="1:51">
      <c r="A85" s="13"/>
      <c r="B85" s="13"/>
      <c r="C85" s="16">
        <v>11</v>
      </c>
      <c r="D85" s="21">
        <v>20.8644666666667</v>
      </c>
      <c r="E85" s="20">
        <f t="shared" si="73"/>
        <v>23.8698709677419</v>
      </c>
      <c r="F85" s="16" t="s">
        <v>75</v>
      </c>
      <c r="G85" s="13">
        <v>12</v>
      </c>
      <c r="H85" s="18">
        <f t="shared" si="57"/>
        <v>20.8644666666667</v>
      </c>
      <c r="I85" s="18">
        <f t="shared" si="58"/>
        <v>294.014466666667</v>
      </c>
      <c r="J85" s="18">
        <f t="shared" si="59"/>
        <v>0.218676264472984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4"/>
        <v>0.914053308502735</v>
      </c>
      <c r="P85" s="18">
        <f t="shared" si="62"/>
        <v>0.19988176303255</v>
      </c>
      <c r="Q85" s="25">
        <f t="shared" si="63"/>
        <v>0.051969258388463</v>
      </c>
      <c r="R85" s="18">
        <f t="shared" si="64"/>
        <v>0.1355172</v>
      </c>
      <c r="S85" s="26">
        <f t="shared" si="65"/>
        <v>0.383488283320959</v>
      </c>
      <c r="T85" s="3">
        <v>0.01</v>
      </c>
      <c r="U85" s="27">
        <f t="shared" si="66"/>
        <v>0.00383488283320959</v>
      </c>
      <c r="V85" s="26"/>
      <c r="W85" s="3"/>
      <c r="X85" s="3"/>
      <c r="Y85" s="29"/>
      <c r="Z85" s="3"/>
      <c r="AA85" s="28"/>
      <c r="AB85" s="3"/>
      <c r="AC85" s="3"/>
      <c r="AD85" s="28"/>
      <c r="AE85" s="26">
        <v>0.005</v>
      </c>
      <c r="AF85" s="3">
        <v>0.49</v>
      </c>
      <c r="AG85" s="27">
        <f t="shared" si="67"/>
        <v>0.00245</v>
      </c>
      <c r="AH85" s="36"/>
      <c r="AI85" s="3"/>
      <c r="AJ85" s="27"/>
      <c r="AK85" s="37"/>
      <c r="AL85" s="28"/>
      <c r="AM85" s="28"/>
      <c r="AN85" s="37"/>
      <c r="AO85" s="28"/>
      <c r="AP85" s="27"/>
      <c r="AQ85" s="3">
        <v>0.015</v>
      </c>
      <c r="AR85" s="3">
        <v>0.5</v>
      </c>
      <c r="AS85" s="3">
        <f t="shared" si="68"/>
        <v>0.0075</v>
      </c>
      <c r="AT85" s="2">
        <f t="shared" si="69"/>
        <v>0.0137848828332096</v>
      </c>
      <c r="AU85" s="30">
        <f t="shared" si="70"/>
        <v>52.122</v>
      </c>
      <c r="AV85" s="1">
        <f t="shared" si="71"/>
        <v>0.26</v>
      </c>
      <c r="AW85" s="2">
        <f t="shared" si="75"/>
        <v>0.091978407364225</v>
      </c>
      <c r="AX85" s="1">
        <f t="shared" si="72"/>
        <v>115.121963177444</v>
      </c>
      <c r="AY85" s="1">
        <f>SUM(AX74:AX85)</f>
        <v>1383.82667323709</v>
      </c>
    </row>
    <row r="86" s="1" customFormat="1" spans="1:46">
      <c r="A86" s="13"/>
      <c r="B86" s="13"/>
      <c r="C86" s="16">
        <v>12</v>
      </c>
      <c r="D86" s="21">
        <v>19.4741290322581</v>
      </c>
      <c r="E86" s="20">
        <f t="shared" si="73"/>
        <v>20.8644666666667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4" t="s">
        <v>43</v>
      </c>
      <c r="T88" s="24"/>
      <c r="U88" s="24"/>
      <c r="V88" s="24" t="s">
        <v>44</v>
      </c>
      <c r="W88" s="24"/>
      <c r="X88" s="24"/>
      <c r="Y88" s="24" t="s">
        <v>45</v>
      </c>
      <c r="Z88" s="24"/>
      <c r="AA88" s="24"/>
      <c r="AB88" s="24" t="s">
        <v>46</v>
      </c>
      <c r="AC88" s="24"/>
      <c r="AD88" s="24"/>
      <c r="AE88" s="24" t="s">
        <v>47</v>
      </c>
      <c r="AF88" s="24"/>
      <c r="AG88" s="24"/>
      <c r="AH88" s="24" t="s">
        <v>48</v>
      </c>
      <c r="AI88" s="24"/>
      <c r="AJ88" s="24"/>
      <c r="AK88" s="32" t="s">
        <v>78</v>
      </c>
      <c r="AL88" s="33"/>
      <c r="AM88" s="34"/>
      <c r="AN88" s="33" t="s">
        <v>79</v>
      </c>
      <c r="AO88" s="33"/>
      <c r="AP88" s="34"/>
      <c r="AQ88" s="24" t="s">
        <v>50</v>
      </c>
      <c r="AR88" s="24"/>
      <c r="AS88" s="24"/>
      <c r="AT88" s="2"/>
    </row>
    <row r="89" s="1" customFormat="1" spans="1:53">
      <c r="A89" s="15" t="s">
        <v>80</v>
      </c>
      <c r="B89" s="15"/>
      <c r="C89" s="16" t="s">
        <v>51</v>
      </c>
      <c r="D89" s="16" t="s">
        <v>52</v>
      </c>
      <c r="E89" s="16" t="s">
        <v>53</v>
      </c>
      <c r="F89" s="16" t="s">
        <v>54</v>
      </c>
      <c r="G89" s="13" t="s">
        <v>51</v>
      </c>
      <c r="H89" s="13" t="s">
        <v>53</v>
      </c>
      <c r="I89" s="13" t="s">
        <v>55</v>
      </c>
      <c r="J89" s="13" t="s">
        <v>56</v>
      </c>
      <c r="K89" s="23" t="s">
        <v>57</v>
      </c>
      <c r="L89" s="23" t="s">
        <v>58</v>
      </c>
      <c r="M89" s="13" t="s">
        <v>59</v>
      </c>
      <c r="N89" s="23" t="s">
        <v>60</v>
      </c>
      <c r="O89" s="13" t="s">
        <v>61</v>
      </c>
      <c r="P89" s="13" t="s">
        <v>62</v>
      </c>
      <c r="Q89" s="23" t="s">
        <v>63</v>
      </c>
      <c r="R89" s="23" t="s">
        <v>64</v>
      </c>
      <c r="S89" s="4" t="s">
        <v>65</v>
      </c>
      <c r="T89" s="3" t="s">
        <v>66</v>
      </c>
      <c r="U89" s="3"/>
      <c r="V89" s="4" t="s">
        <v>65</v>
      </c>
      <c r="W89" s="3" t="s">
        <v>66</v>
      </c>
      <c r="X89" s="3"/>
      <c r="Y89" s="4" t="s">
        <v>65</v>
      </c>
      <c r="Z89" s="3" t="s">
        <v>66</v>
      </c>
      <c r="AA89" s="3"/>
      <c r="AB89" s="4" t="s">
        <v>65</v>
      </c>
      <c r="AC89" s="3" t="s">
        <v>66</v>
      </c>
      <c r="AD89" s="3"/>
      <c r="AE89" s="4" t="s">
        <v>65</v>
      </c>
      <c r="AF89" s="3" t="s">
        <v>66</v>
      </c>
      <c r="AG89" s="3"/>
      <c r="AH89" s="4" t="s">
        <v>65</v>
      </c>
      <c r="AI89" s="3" t="s">
        <v>66</v>
      </c>
      <c r="AJ89" s="3"/>
      <c r="AK89" s="4" t="s">
        <v>65</v>
      </c>
      <c r="AL89" s="3" t="s">
        <v>66</v>
      </c>
      <c r="AM89" s="3"/>
      <c r="AN89" s="4" t="s">
        <v>65</v>
      </c>
      <c r="AO89" s="3" t="s">
        <v>66</v>
      </c>
      <c r="AP89" s="3"/>
      <c r="AQ89" s="35" t="s">
        <v>65</v>
      </c>
      <c r="AR89" s="35" t="s">
        <v>66</v>
      </c>
      <c r="AS89" s="35"/>
      <c r="AT89" s="2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14</v>
      </c>
      <c r="E90" s="16"/>
      <c r="F90" s="16"/>
      <c r="G90" s="13">
        <v>1</v>
      </c>
      <c r="H90" s="18">
        <f t="shared" ref="H90:H101" si="76">E91</f>
        <v>14</v>
      </c>
      <c r="I90" s="18">
        <f t="shared" ref="I90:I101" si="77">H90+273.15</f>
        <v>287.15</v>
      </c>
      <c r="J90" s="18">
        <f t="shared" ref="J90:J101" si="78">EXP(($C$16*(I90-$C$14))/($C$17*I90*$C$14))</f>
        <v>0.0990793287932359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0.0282078849074343</v>
      </c>
      <c r="Q90" s="25">
        <f t="shared" ref="Q90:Q101" si="82">P90*$B$76</f>
        <v>0.00733405007593291</v>
      </c>
      <c r="R90" s="18">
        <f t="shared" ref="R90:R101" si="83">L90*$B$76</f>
        <v>0.074022</v>
      </c>
      <c r="S90" s="26">
        <f t="shared" ref="S90:S101" si="84">Q90/R90</f>
        <v>0.0990793287932359</v>
      </c>
      <c r="T90" s="3">
        <v>0.01</v>
      </c>
      <c r="U90" s="27">
        <f t="shared" ref="U90:U101" si="85">S90*T90</f>
        <v>0.000990793287932359</v>
      </c>
      <c r="V90" s="26"/>
      <c r="W90" s="3"/>
      <c r="X90" s="3"/>
      <c r="Y90" s="29"/>
      <c r="Z90" s="3"/>
      <c r="AA90" s="28"/>
      <c r="AB90" s="3"/>
      <c r="AC90" s="3"/>
      <c r="AD90" s="28"/>
      <c r="AE90" s="26">
        <v>0.001</v>
      </c>
      <c r="AF90" s="3">
        <v>0.49</v>
      </c>
      <c r="AG90" s="27">
        <f t="shared" ref="AG90:AG101" si="86">AF90*AE90</f>
        <v>0.00049</v>
      </c>
      <c r="AH90" s="36"/>
      <c r="AI90" s="3"/>
      <c r="AJ90" s="27"/>
      <c r="AK90" s="37"/>
      <c r="AL90" s="28"/>
      <c r="AM90" s="28"/>
      <c r="AN90" s="37"/>
      <c r="AO90" s="28"/>
      <c r="AP90" s="27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0.00648079328793236</v>
      </c>
      <c r="AU90" s="30">
        <f t="shared" ref="AU90:AU101" si="89">$B$90/12</f>
        <v>28.47</v>
      </c>
      <c r="AV90" s="1">
        <f t="shared" ref="AV90:AV101" si="90">$B$76</f>
        <v>0.26</v>
      </c>
      <c r="AW90" s="2">
        <f>$E$9/12</f>
        <v>0.206266666666667</v>
      </c>
      <c r="AX90" s="1">
        <f t="shared" ref="AX90:AX101" si="91">AW90*10000*AV90*0.67*AU90*AT90</f>
        <v>66.2968413725649</v>
      </c>
      <c r="AZ90" s="2">
        <f>$E$10/12</f>
        <v>0.033303956430343</v>
      </c>
      <c r="BA90" s="1">
        <f t="shared" ref="BA90:BA101" si="92">AZ90*10000*AV90*0.67*AU90*AT90</f>
        <v>10.7043331441884</v>
      </c>
    </row>
    <row r="91" s="1" customFormat="1" spans="1:53">
      <c r="A91" s="13" t="s">
        <v>74</v>
      </c>
      <c r="B91" s="13">
        <v>1</v>
      </c>
      <c r="C91" s="16">
        <v>1</v>
      </c>
      <c r="D91" s="19">
        <v>17.9522258064516</v>
      </c>
      <c r="E91" s="20">
        <f t="shared" ref="E91:E102" si="93">D90</f>
        <v>14</v>
      </c>
      <c r="F91" s="16" t="s">
        <v>73</v>
      </c>
      <c r="G91" s="13">
        <v>2</v>
      </c>
      <c r="H91" s="18">
        <f t="shared" si="76"/>
        <v>17.9522258064516</v>
      </c>
      <c r="I91" s="18">
        <f t="shared" si="77"/>
        <v>291.102225806452</v>
      </c>
      <c r="J91" s="18">
        <f t="shared" si="78"/>
        <v>0.157006428681079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4">L91+O90-P90-N91</f>
        <v>0.541192115092566</v>
      </c>
      <c r="P91" s="18">
        <f t="shared" si="81"/>
        <v>0.0849706412210432</v>
      </c>
      <c r="Q91" s="25">
        <f t="shared" si="82"/>
        <v>0.0220923667174712</v>
      </c>
      <c r="R91" s="18">
        <f t="shared" si="83"/>
        <v>0.074022</v>
      </c>
      <c r="S91" s="26">
        <f t="shared" si="84"/>
        <v>0.298456765792214</v>
      </c>
      <c r="T91" s="3">
        <v>0.01</v>
      </c>
      <c r="U91" s="27">
        <f t="shared" si="85"/>
        <v>0.00298456765792214</v>
      </c>
      <c r="V91" s="26"/>
      <c r="W91" s="3"/>
      <c r="X91" s="3"/>
      <c r="Y91" s="29"/>
      <c r="Z91" s="3"/>
      <c r="AA91" s="28"/>
      <c r="AB91" s="3"/>
      <c r="AC91" s="3"/>
      <c r="AD91" s="28"/>
      <c r="AE91" s="26">
        <v>0.001</v>
      </c>
      <c r="AF91" s="3">
        <v>0.49</v>
      </c>
      <c r="AG91" s="27">
        <f t="shared" si="86"/>
        <v>0.00049</v>
      </c>
      <c r="AH91" s="36"/>
      <c r="AI91" s="3"/>
      <c r="AJ91" s="27"/>
      <c r="AK91" s="37"/>
      <c r="AL91" s="28"/>
      <c r="AM91" s="28"/>
      <c r="AN91" s="37"/>
      <c r="AO91" s="28"/>
      <c r="AP91" s="27"/>
      <c r="AQ91" s="3">
        <v>0.01</v>
      </c>
      <c r="AR91" s="3">
        <v>0.5</v>
      </c>
      <c r="AS91" s="3">
        <f t="shared" si="87"/>
        <v>0.005</v>
      </c>
      <c r="AT91" s="2">
        <f t="shared" si="88"/>
        <v>0.00847456765792214</v>
      </c>
      <c r="AU91" s="30">
        <f t="shared" si="89"/>
        <v>28.47</v>
      </c>
      <c r="AV91" s="1">
        <f t="shared" si="90"/>
        <v>0.26</v>
      </c>
      <c r="AW91" s="2">
        <f t="shared" ref="AW91:AW101" si="95">$E$9/12</f>
        <v>0.206266666666667</v>
      </c>
      <c r="AX91" s="1">
        <f t="shared" si="91"/>
        <v>86.6926381936157</v>
      </c>
      <c r="AZ91" s="2">
        <f t="shared" ref="AZ91:AZ101" si="96">$E$10/12</f>
        <v>0.033303956430343</v>
      </c>
      <c r="BA91" s="1">
        <f t="shared" si="92"/>
        <v>13.9974523847689</v>
      </c>
    </row>
    <row r="92" s="1" customFormat="1" spans="1:53">
      <c r="A92" s="13" t="s">
        <v>36</v>
      </c>
      <c r="B92" s="13">
        <f>H9</f>
        <v>0.26</v>
      </c>
      <c r="C92" s="16">
        <v>2</v>
      </c>
      <c r="D92" s="21">
        <v>18.113</v>
      </c>
      <c r="E92" s="20">
        <f t="shared" si="93"/>
        <v>17.9522258064516</v>
      </c>
      <c r="F92" s="16" t="s">
        <v>73</v>
      </c>
      <c r="G92" s="13">
        <v>3</v>
      </c>
      <c r="H92" s="18">
        <f t="shared" si="76"/>
        <v>18.113</v>
      </c>
      <c r="I92" s="18">
        <f t="shared" si="77"/>
        <v>291.263</v>
      </c>
      <c r="J92" s="18">
        <f t="shared" si="78"/>
        <v>0.159932157324433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4"/>
        <v>0.740921473871523</v>
      </c>
      <c r="P92" s="18">
        <f t="shared" si="81"/>
        <v>0.118497169724271</v>
      </c>
      <c r="Q92" s="25">
        <f t="shared" si="82"/>
        <v>0.0308092641283105</v>
      </c>
      <c r="R92" s="18">
        <f t="shared" si="83"/>
        <v>0.074022</v>
      </c>
      <c r="S92" s="26">
        <f t="shared" si="84"/>
        <v>0.416217666751918</v>
      </c>
      <c r="T92" s="3">
        <v>0.01</v>
      </c>
      <c r="U92" s="27">
        <f t="shared" si="85"/>
        <v>0.00416217666751918</v>
      </c>
      <c r="V92" s="26"/>
      <c r="W92" s="3"/>
      <c r="X92" s="3"/>
      <c r="Y92" s="29"/>
      <c r="Z92" s="3"/>
      <c r="AA92" s="28"/>
      <c r="AB92" s="3"/>
      <c r="AC92" s="3"/>
      <c r="AD92" s="28"/>
      <c r="AE92" s="26">
        <v>0.001</v>
      </c>
      <c r="AF92" s="3">
        <v>0.49</v>
      </c>
      <c r="AG92" s="27">
        <f t="shared" si="86"/>
        <v>0.00049</v>
      </c>
      <c r="AH92" s="36"/>
      <c r="AI92" s="3"/>
      <c r="AJ92" s="27"/>
      <c r="AK92" s="37"/>
      <c r="AL92" s="28"/>
      <c r="AM92" s="28"/>
      <c r="AN92" s="37"/>
      <c r="AO92" s="28"/>
      <c r="AP92" s="27"/>
      <c r="AQ92" s="3">
        <v>0.01</v>
      </c>
      <c r="AR92" s="3">
        <v>0.5</v>
      </c>
      <c r="AS92" s="3">
        <f t="shared" si="87"/>
        <v>0.005</v>
      </c>
      <c r="AT92" s="2">
        <f t="shared" si="88"/>
        <v>0.00965217666751918</v>
      </c>
      <c r="AU92" s="30">
        <f t="shared" si="89"/>
        <v>28.47</v>
      </c>
      <c r="AV92" s="1">
        <f t="shared" si="90"/>
        <v>0.26</v>
      </c>
      <c r="AW92" s="2">
        <f t="shared" si="95"/>
        <v>0.206266666666667</v>
      </c>
      <c r="AX92" s="1">
        <f t="shared" si="91"/>
        <v>98.7392741900967</v>
      </c>
      <c r="AZ92" s="2">
        <f t="shared" si="96"/>
        <v>0.033303956430343</v>
      </c>
      <c r="BA92" s="1">
        <f t="shared" si="92"/>
        <v>15.9425104343439</v>
      </c>
    </row>
    <row r="93" s="1" customFormat="1" spans="1:53">
      <c r="A93" s="13"/>
      <c r="B93" s="13"/>
      <c r="C93" s="16">
        <v>3</v>
      </c>
      <c r="D93" s="21">
        <v>17.2238064516129</v>
      </c>
      <c r="E93" s="20">
        <f t="shared" si="93"/>
        <v>18.113</v>
      </c>
      <c r="F93" s="16" t="s">
        <v>73</v>
      </c>
      <c r="G93" s="13">
        <v>4</v>
      </c>
      <c r="H93" s="18">
        <f t="shared" si="76"/>
        <v>17.2238064516129</v>
      </c>
      <c r="I93" s="18">
        <f t="shared" si="77"/>
        <v>290.373806451613</v>
      </c>
      <c r="J93" s="18">
        <f t="shared" si="78"/>
        <v>0.144370152954825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4"/>
        <v>0.907124304147251</v>
      </c>
      <c r="P93" s="18">
        <f t="shared" si="81"/>
        <v>0.130961674538778</v>
      </c>
      <c r="Q93" s="25">
        <f t="shared" si="82"/>
        <v>0.0340500353800822</v>
      </c>
      <c r="R93" s="18">
        <f t="shared" si="83"/>
        <v>0.074022</v>
      </c>
      <c r="S93" s="26">
        <f t="shared" si="84"/>
        <v>0.45999885682746</v>
      </c>
      <c r="T93" s="3">
        <v>0.01</v>
      </c>
      <c r="U93" s="27">
        <f t="shared" si="85"/>
        <v>0.0045999885682746</v>
      </c>
      <c r="V93" s="26"/>
      <c r="W93" s="3"/>
      <c r="X93" s="3"/>
      <c r="Y93" s="29"/>
      <c r="Z93" s="3"/>
      <c r="AA93" s="28"/>
      <c r="AB93" s="3"/>
      <c r="AC93" s="3"/>
      <c r="AD93" s="28"/>
      <c r="AE93" s="26">
        <v>0.001</v>
      </c>
      <c r="AF93" s="3">
        <v>0.49</v>
      </c>
      <c r="AG93" s="27">
        <f t="shared" si="86"/>
        <v>0.00049</v>
      </c>
      <c r="AH93" s="36"/>
      <c r="AI93" s="3"/>
      <c r="AJ93" s="27"/>
      <c r="AK93" s="37"/>
      <c r="AL93" s="28"/>
      <c r="AM93" s="28"/>
      <c r="AN93" s="37"/>
      <c r="AO93" s="28"/>
      <c r="AP93" s="27"/>
      <c r="AQ93" s="3">
        <v>0.01</v>
      </c>
      <c r="AR93" s="3">
        <v>0.5</v>
      </c>
      <c r="AS93" s="3">
        <f t="shared" si="87"/>
        <v>0.005</v>
      </c>
      <c r="AT93" s="2">
        <f t="shared" si="88"/>
        <v>0.0100899885682746</v>
      </c>
      <c r="AU93" s="30">
        <f t="shared" si="89"/>
        <v>28.47</v>
      </c>
      <c r="AV93" s="1">
        <f t="shared" si="90"/>
        <v>0.26</v>
      </c>
      <c r="AW93" s="2">
        <f t="shared" si="95"/>
        <v>0.206266666666667</v>
      </c>
      <c r="AX93" s="1">
        <f t="shared" si="91"/>
        <v>103.217976849762</v>
      </c>
      <c r="AZ93" s="2">
        <f t="shared" si="96"/>
        <v>0.033303956430343</v>
      </c>
      <c r="BA93" s="1">
        <f t="shared" si="92"/>
        <v>16.665644814961</v>
      </c>
    </row>
    <row r="94" s="1" customFormat="1" spans="1:53">
      <c r="A94" s="13"/>
      <c r="B94" s="13"/>
      <c r="C94" s="16">
        <v>4</v>
      </c>
      <c r="D94" s="21">
        <v>18.8767333333333</v>
      </c>
      <c r="E94" s="20">
        <f t="shared" si="93"/>
        <v>17.2238064516129</v>
      </c>
      <c r="F94" s="16" t="s">
        <v>73</v>
      </c>
      <c r="G94" s="13">
        <v>5</v>
      </c>
      <c r="H94" s="18">
        <f t="shared" si="76"/>
        <v>18.8767333333333</v>
      </c>
      <c r="I94" s="18">
        <f t="shared" si="77"/>
        <v>292.026733333333</v>
      </c>
      <c r="J94" s="18">
        <f t="shared" si="78"/>
        <v>0.174544114516166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0.73735449812805</v>
      </c>
      <c r="O94" s="18">
        <f t="shared" si="94"/>
        <v>0.323508131480424</v>
      </c>
      <c r="P94" s="18">
        <f t="shared" si="81"/>
        <v>0.05646644034803</v>
      </c>
      <c r="Q94" s="25">
        <f t="shared" si="82"/>
        <v>0.0146812744904878</v>
      </c>
      <c r="R94" s="18">
        <f t="shared" si="83"/>
        <v>0.074022</v>
      </c>
      <c r="S94" s="26">
        <f t="shared" si="84"/>
        <v>0.198336636276888</v>
      </c>
      <c r="T94" s="3">
        <v>0.01</v>
      </c>
      <c r="U94" s="27">
        <f t="shared" si="85"/>
        <v>0.00198336636276888</v>
      </c>
      <c r="V94" s="26"/>
      <c r="W94" s="3"/>
      <c r="X94" s="3"/>
      <c r="Y94" s="29"/>
      <c r="Z94" s="3"/>
      <c r="AA94" s="28"/>
      <c r="AB94" s="3"/>
      <c r="AC94" s="3"/>
      <c r="AD94" s="28"/>
      <c r="AE94" s="26">
        <v>0.005</v>
      </c>
      <c r="AF94" s="3">
        <v>0.49</v>
      </c>
      <c r="AG94" s="27">
        <f t="shared" si="86"/>
        <v>0.00245</v>
      </c>
      <c r="AH94" s="36"/>
      <c r="AI94" s="3"/>
      <c r="AJ94" s="27"/>
      <c r="AK94" s="37"/>
      <c r="AL94" s="28"/>
      <c r="AM94" s="28"/>
      <c r="AN94" s="37"/>
      <c r="AO94" s="28"/>
      <c r="AP94" s="27"/>
      <c r="AQ94" s="3">
        <v>0.015</v>
      </c>
      <c r="AR94" s="3">
        <v>0.5</v>
      </c>
      <c r="AS94" s="3">
        <f t="shared" si="87"/>
        <v>0.0075</v>
      </c>
      <c r="AT94" s="2">
        <f t="shared" si="88"/>
        <v>0.0119333663627689</v>
      </c>
      <c r="AU94" s="30">
        <f t="shared" si="89"/>
        <v>28.47</v>
      </c>
      <c r="AV94" s="1">
        <f t="shared" si="90"/>
        <v>0.26</v>
      </c>
      <c r="AW94" s="2">
        <f t="shared" si="95"/>
        <v>0.206266666666667</v>
      </c>
      <c r="AX94" s="1">
        <f t="shared" si="91"/>
        <v>122.075255550328</v>
      </c>
      <c r="AZ94" s="2">
        <f t="shared" si="96"/>
        <v>0.033303956430343</v>
      </c>
      <c r="BA94" s="1">
        <f t="shared" si="92"/>
        <v>19.710353872355</v>
      </c>
    </row>
    <row r="95" s="1" customFormat="1" spans="1:53">
      <c r="A95" s="13"/>
      <c r="B95" s="13"/>
      <c r="C95" s="16">
        <v>5</v>
      </c>
      <c r="D95" s="21">
        <v>20.4258709677419</v>
      </c>
      <c r="E95" s="20">
        <f t="shared" si="93"/>
        <v>18.8767333333333</v>
      </c>
      <c r="F95" s="16" t="s">
        <v>75</v>
      </c>
      <c r="G95" s="13">
        <v>6</v>
      </c>
      <c r="H95" s="18">
        <f t="shared" si="76"/>
        <v>20.4258709677419</v>
      </c>
      <c r="I95" s="18">
        <f t="shared" si="77"/>
        <v>293.575870967742</v>
      </c>
      <c r="J95" s="18">
        <f t="shared" si="78"/>
        <v>0.208120406808924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4"/>
        <v>0.551741691132394</v>
      </c>
      <c r="P95" s="18">
        <f t="shared" si="81"/>
        <v>0.114828705211917</v>
      </c>
      <c r="Q95" s="25">
        <f t="shared" si="82"/>
        <v>0.0298554633550985</v>
      </c>
      <c r="R95" s="18">
        <f t="shared" si="83"/>
        <v>0.074022</v>
      </c>
      <c r="S95" s="26">
        <f t="shared" si="84"/>
        <v>0.403332297899254</v>
      </c>
      <c r="T95" s="3">
        <v>0.01</v>
      </c>
      <c r="U95" s="27">
        <f t="shared" si="85"/>
        <v>0.00403332297899254</v>
      </c>
      <c r="V95" s="26"/>
      <c r="W95" s="3"/>
      <c r="X95" s="3"/>
      <c r="Y95" s="29"/>
      <c r="Z95" s="3"/>
      <c r="AA95" s="28"/>
      <c r="AB95" s="3"/>
      <c r="AC95" s="3"/>
      <c r="AD95" s="28"/>
      <c r="AE95" s="26">
        <v>0.005</v>
      </c>
      <c r="AF95" s="3">
        <v>0.49</v>
      </c>
      <c r="AG95" s="27">
        <f t="shared" si="86"/>
        <v>0.00245</v>
      </c>
      <c r="AH95" s="36"/>
      <c r="AI95" s="3"/>
      <c r="AJ95" s="27"/>
      <c r="AK95" s="37"/>
      <c r="AL95" s="28"/>
      <c r="AM95" s="28"/>
      <c r="AN95" s="37"/>
      <c r="AO95" s="28"/>
      <c r="AP95" s="27"/>
      <c r="AQ95" s="3">
        <v>0.015</v>
      </c>
      <c r="AR95" s="3">
        <v>0.5</v>
      </c>
      <c r="AS95" s="3">
        <f t="shared" si="87"/>
        <v>0.0075</v>
      </c>
      <c r="AT95" s="2">
        <f t="shared" si="88"/>
        <v>0.0139833229789925</v>
      </c>
      <c r="AU95" s="30">
        <f t="shared" si="89"/>
        <v>28.47</v>
      </c>
      <c r="AV95" s="1">
        <f t="shared" si="90"/>
        <v>0.26</v>
      </c>
      <c r="AW95" s="2">
        <f t="shared" si="95"/>
        <v>0.206266666666667</v>
      </c>
      <c r="AX95" s="1">
        <f t="shared" si="91"/>
        <v>143.045782238701</v>
      </c>
      <c r="AZ95" s="2">
        <f t="shared" si="96"/>
        <v>0.033303956430343</v>
      </c>
      <c r="BA95" s="1">
        <f t="shared" si="92"/>
        <v>23.0962693886007</v>
      </c>
    </row>
    <row r="96" s="1" customFormat="1" spans="1:53">
      <c r="A96" s="13"/>
      <c r="B96" s="13"/>
      <c r="C96" s="16">
        <v>6</v>
      </c>
      <c r="D96" s="21">
        <v>23.022</v>
      </c>
      <c r="E96" s="20">
        <f t="shared" si="93"/>
        <v>20.4258709677419</v>
      </c>
      <c r="F96" s="16" t="s">
        <v>73</v>
      </c>
      <c r="G96" s="13">
        <v>7</v>
      </c>
      <c r="H96" s="18">
        <f t="shared" si="76"/>
        <v>23.022</v>
      </c>
      <c r="I96" s="18">
        <f t="shared" si="77"/>
        <v>296.172</v>
      </c>
      <c r="J96" s="18">
        <f t="shared" si="78"/>
        <v>0.278338680386295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4"/>
        <v>0.721612985920476</v>
      </c>
      <c r="P96" s="18">
        <f t="shared" si="81"/>
        <v>0.200852806250719</v>
      </c>
      <c r="Q96" s="25">
        <f t="shared" si="82"/>
        <v>0.0522217296251871</v>
      </c>
      <c r="R96" s="18">
        <f t="shared" si="83"/>
        <v>0.074022</v>
      </c>
      <c r="S96" s="26">
        <f t="shared" si="84"/>
        <v>0.705489308924199</v>
      </c>
      <c r="T96" s="3">
        <v>0.01</v>
      </c>
      <c r="U96" s="27">
        <f t="shared" si="85"/>
        <v>0.00705489308924199</v>
      </c>
      <c r="V96" s="26"/>
      <c r="W96" s="3"/>
      <c r="X96" s="3"/>
      <c r="Y96" s="29"/>
      <c r="Z96" s="3"/>
      <c r="AA96" s="28"/>
      <c r="AB96" s="3"/>
      <c r="AC96" s="3"/>
      <c r="AD96" s="28"/>
      <c r="AE96" s="26">
        <v>0.005</v>
      </c>
      <c r="AF96" s="3">
        <v>0.49</v>
      </c>
      <c r="AG96" s="27">
        <f t="shared" si="86"/>
        <v>0.00245</v>
      </c>
      <c r="AH96" s="36"/>
      <c r="AI96" s="3"/>
      <c r="AJ96" s="27"/>
      <c r="AK96" s="37"/>
      <c r="AL96" s="28"/>
      <c r="AM96" s="28"/>
      <c r="AN96" s="37"/>
      <c r="AO96" s="28"/>
      <c r="AP96" s="27"/>
      <c r="AQ96" s="3">
        <v>0.015</v>
      </c>
      <c r="AR96" s="3">
        <v>0.5</v>
      </c>
      <c r="AS96" s="3">
        <f t="shared" si="87"/>
        <v>0.0075</v>
      </c>
      <c r="AT96" s="2">
        <f t="shared" si="88"/>
        <v>0.017004893089242</v>
      </c>
      <c r="AU96" s="30">
        <f t="shared" si="89"/>
        <v>28.47</v>
      </c>
      <c r="AV96" s="1">
        <f t="shared" si="90"/>
        <v>0.26</v>
      </c>
      <c r="AW96" s="2">
        <f t="shared" si="95"/>
        <v>0.206266666666667</v>
      </c>
      <c r="AX96" s="1">
        <f t="shared" si="91"/>
        <v>173.95566400708</v>
      </c>
      <c r="AZ96" s="2">
        <f t="shared" si="96"/>
        <v>0.033303956430343</v>
      </c>
      <c r="BA96" s="1">
        <f t="shared" si="92"/>
        <v>28.0869999429695</v>
      </c>
    </row>
    <row r="97" s="1" customFormat="1" spans="1:53">
      <c r="A97" s="13"/>
      <c r="B97" s="13"/>
      <c r="C97" s="16">
        <v>7</v>
      </c>
      <c r="D97" s="21">
        <v>25.5687741935484</v>
      </c>
      <c r="E97" s="20">
        <f t="shared" si="93"/>
        <v>23.022</v>
      </c>
      <c r="F97" s="16" t="s">
        <v>73</v>
      </c>
      <c r="G97" s="13">
        <v>8</v>
      </c>
      <c r="H97" s="18">
        <f t="shared" si="76"/>
        <v>25.5687741935484</v>
      </c>
      <c r="I97" s="18">
        <f t="shared" si="77"/>
        <v>298.718774193548</v>
      </c>
      <c r="J97" s="18">
        <f t="shared" si="78"/>
        <v>0.368383140312709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4"/>
        <v>0.805460179669757</v>
      </c>
      <c r="P97" s="18">
        <f t="shared" si="81"/>
        <v>0.296717950383584</v>
      </c>
      <c r="Q97" s="25">
        <f t="shared" si="82"/>
        <v>0.0771466670997318</v>
      </c>
      <c r="R97" s="18">
        <f t="shared" si="83"/>
        <v>0.074022</v>
      </c>
      <c r="S97" s="26">
        <f t="shared" si="84"/>
        <v>1.04221268136138</v>
      </c>
      <c r="T97" s="3">
        <v>0.01</v>
      </c>
      <c r="U97" s="27">
        <f t="shared" si="85"/>
        <v>0.0104221268136138</v>
      </c>
      <c r="V97" s="26"/>
      <c r="W97" s="3"/>
      <c r="X97" s="3"/>
      <c r="Y97" s="29"/>
      <c r="Z97" s="3"/>
      <c r="AA97" s="28"/>
      <c r="AB97" s="3"/>
      <c r="AC97" s="3"/>
      <c r="AD97" s="28"/>
      <c r="AE97" s="26">
        <v>0.005</v>
      </c>
      <c r="AF97" s="3">
        <v>0.49</v>
      </c>
      <c r="AG97" s="27">
        <f t="shared" si="86"/>
        <v>0.00245</v>
      </c>
      <c r="AH97" s="36"/>
      <c r="AI97" s="3"/>
      <c r="AJ97" s="27"/>
      <c r="AK97" s="37"/>
      <c r="AL97" s="28"/>
      <c r="AM97" s="28"/>
      <c r="AN97" s="37"/>
      <c r="AO97" s="28"/>
      <c r="AP97" s="27"/>
      <c r="AQ97" s="3">
        <v>0.015</v>
      </c>
      <c r="AR97" s="3">
        <v>0.5</v>
      </c>
      <c r="AS97" s="3">
        <f t="shared" si="87"/>
        <v>0.0075</v>
      </c>
      <c r="AT97" s="2">
        <f t="shared" si="88"/>
        <v>0.0203721268136138</v>
      </c>
      <c r="AU97" s="30">
        <f t="shared" si="89"/>
        <v>28.47</v>
      </c>
      <c r="AV97" s="1">
        <f t="shared" si="90"/>
        <v>0.26</v>
      </c>
      <c r="AW97" s="2">
        <f t="shared" si="95"/>
        <v>0.206266666666667</v>
      </c>
      <c r="AX97" s="1">
        <f t="shared" si="91"/>
        <v>208.401595264401</v>
      </c>
      <c r="AZ97" s="2">
        <f t="shared" si="96"/>
        <v>0.033303956430343</v>
      </c>
      <c r="BA97" s="1">
        <f t="shared" si="92"/>
        <v>33.648663455234</v>
      </c>
    </row>
    <row r="98" s="1" customFormat="1" spans="1:53">
      <c r="A98" s="13"/>
      <c r="B98" s="13"/>
      <c r="C98" s="16">
        <v>8</v>
      </c>
      <c r="D98" s="21">
        <v>25.7641935483871</v>
      </c>
      <c r="E98" s="20">
        <f t="shared" si="93"/>
        <v>25.5687741935484</v>
      </c>
      <c r="F98" s="16" t="s">
        <v>73</v>
      </c>
      <c r="G98" s="13">
        <v>9</v>
      </c>
      <c r="H98" s="18">
        <f t="shared" si="76"/>
        <v>25.7641935483871</v>
      </c>
      <c r="I98" s="18">
        <f t="shared" si="77"/>
        <v>298.914193548387</v>
      </c>
      <c r="J98" s="18">
        <f t="shared" si="78"/>
        <v>0.376317457474716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4"/>
        <v>0.793442229286173</v>
      </c>
      <c r="P98" s="18">
        <f t="shared" si="81"/>
        <v>0.298586162378043</v>
      </c>
      <c r="Q98" s="25">
        <f t="shared" si="82"/>
        <v>0.0776324022182913</v>
      </c>
      <c r="R98" s="18">
        <f t="shared" si="83"/>
        <v>0.074022</v>
      </c>
      <c r="S98" s="26">
        <f t="shared" si="84"/>
        <v>1.04877471857409</v>
      </c>
      <c r="T98" s="3">
        <v>0.01</v>
      </c>
      <c r="U98" s="27">
        <f t="shared" si="85"/>
        <v>0.0104877471857409</v>
      </c>
      <c r="V98" s="26"/>
      <c r="W98" s="3"/>
      <c r="X98" s="3"/>
      <c r="Y98" s="29"/>
      <c r="Z98" s="3"/>
      <c r="AA98" s="28"/>
      <c r="AB98" s="3"/>
      <c r="AC98" s="3"/>
      <c r="AD98" s="28"/>
      <c r="AE98" s="26">
        <v>0.005</v>
      </c>
      <c r="AF98" s="3">
        <v>0.49</v>
      </c>
      <c r="AG98" s="27">
        <f t="shared" si="86"/>
        <v>0.00245</v>
      </c>
      <c r="AH98" s="36"/>
      <c r="AI98" s="3"/>
      <c r="AJ98" s="27"/>
      <c r="AK98" s="37"/>
      <c r="AL98" s="28"/>
      <c r="AM98" s="28"/>
      <c r="AN98" s="37"/>
      <c r="AO98" s="28"/>
      <c r="AP98" s="27"/>
      <c r="AQ98" s="3">
        <v>0.015</v>
      </c>
      <c r="AR98" s="3">
        <v>0.5</v>
      </c>
      <c r="AS98" s="3">
        <f t="shared" si="87"/>
        <v>0.0075</v>
      </c>
      <c r="AT98" s="2">
        <f t="shared" si="88"/>
        <v>0.0204377471857409</v>
      </c>
      <c r="AU98" s="30">
        <f t="shared" si="89"/>
        <v>28.47</v>
      </c>
      <c r="AV98" s="1">
        <f t="shared" si="90"/>
        <v>0.26</v>
      </c>
      <c r="AW98" s="2">
        <f t="shared" si="95"/>
        <v>0.206266666666667</v>
      </c>
      <c r="AX98" s="1">
        <f t="shared" si="91"/>
        <v>209.072874721782</v>
      </c>
      <c r="AZ98" s="2">
        <f t="shared" si="96"/>
        <v>0.033303956430343</v>
      </c>
      <c r="BA98" s="1">
        <f t="shared" si="92"/>
        <v>33.7570486934428</v>
      </c>
    </row>
    <row r="99" s="1" customFormat="1" spans="1:53">
      <c r="A99" s="13"/>
      <c r="B99" s="13"/>
      <c r="C99" s="16">
        <v>9</v>
      </c>
      <c r="D99" s="21">
        <v>25.7326666666667</v>
      </c>
      <c r="E99" s="20">
        <f t="shared" si="93"/>
        <v>25.7641935483871</v>
      </c>
      <c r="F99" s="16" t="s">
        <v>73</v>
      </c>
      <c r="G99" s="13">
        <v>10</v>
      </c>
      <c r="H99" s="18">
        <f t="shared" si="76"/>
        <v>25.7326666666667</v>
      </c>
      <c r="I99" s="18">
        <f t="shared" si="77"/>
        <v>298.882666666667</v>
      </c>
      <c r="J99" s="18">
        <f t="shared" si="78"/>
        <v>0.375026660369007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4"/>
        <v>0.77955606690813</v>
      </c>
      <c r="P99" s="18">
        <f t="shared" si="81"/>
        <v>0.292354308342954</v>
      </c>
      <c r="Q99" s="25">
        <f t="shared" si="82"/>
        <v>0.0760121201691681</v>
      </c>
      <c r="R99" s="18">
        <f t="shared" si="83"/>
        <v>0.074022</v>
      </c>
      <c r="S99" s="26">
        <f t="shared" si="84"/>
        <v>1.0268855228063</v>
      </c>
      <c r="T99" s="3">
        <v>0.01</v>
      </c>
      <c r="U99" s="27">
        <f t="shared" si="85"/>
        <v>0.010268855228063</v>
      </c>
      <c r="V99" s="26"/>
      <c r="W99" s="3"/>
      <c r="X99" s="3"/>
      <c r="Y99" s="29"/>
      <c r="Z99" s="3"/>
      <c r="AA99" s="28"/>
      <c r="AB99" s="3"/>
      <c r="AC99" s="3"/>
      <c r="AD99" s="28"/>
      <c r="AE99" s="26">
        <v>0.005</v>
      </c>
      <c r="AF99" s="3">
        <v>0.49</v>
      </c>
      <c r="AG99" s="27">
        <f t="shared" si="86"/>
        <v>0.00245</v>
      </c>
      <c r="AH99" s="36"/>
      <c r="AI99" s="3"/>
      <c r="AJ99" s="27"/>
      <c r="AK99" s="37"/>
      <c r="AL99" s="28"/>
      <c r="AM99" s="28"/>
      <c r="AN99" s="37"/>
      <c r="AO99" s="28"/>
      <c r="AP99" s="27"/>
      <c r="AQ99" s="3">
        <v>0.015</v>
      </c>
      <c r="AR99" s="3">
        <v>0.5</v>
      </c>
      <c r="AS99" s="3">
        <f t="shared" si="87"/>
        <v>0.0075</v>
      </c>
      <c r="AT99" s="2">
        <f t="shared" si="88"/>
        <v>0.020218855228063</v>
      </c>
      <c r="AU99" s="30">
        <f t="shared" si="89"/>
        <v>28.47</v>
      </c>
      <c r="AV99" s="1">
        <f t="shared" si="90"/>
        <v>0.26</v>
      </c>
      <c r="AW99" s="2">
        <f t="shared" si="95"/>
        <v>0.206266666666667</v>
      </c>
      <c r="AX99" s="1">
        <f t="shared" si="91"/>
        <v>206.833666533655</v>
      </c>
      <c r="AZ99" s="2">
        <f t="shared" si="96"/>
        <v>0.033303956430343</v>
      </c>
      <c r="BA99" s="1">
        <f t="shared" si="92"/>
        <v>33.3955046148914</v>
      </c>
    </row>
    <row r="100" s="1" customFormat="1" spans="1:53">
      <c r="A100" s="13"/>
      <c r="B100" s="13"/>
      <c r="C100" s="16">
        <v>10</v>
      </c>
      <c r="D100" s="21">
        <v>23.8698709677419</v>
      </c>
      <c r="E100" s="20">
        <f t="shared" si="93"/>
        <v>25.7326666666667</v>
      </c>
      <c r="F100" s="16" t="s">
        <v>73</v>
      </c>
      <c r="G100" s="13">
        <v>11</v>
      </c>
      <c r="H100" s="18">
        <f t="shared" si="76"/>
        <v>23.8698709677419</v>
      </c>
      <c r="I100" s="18">
        <f t="shared" si="77"/>
        <v>297.019870967742</v>
      </c>
      <c r="J100" s="18">
        <f t="shared" si="78"/>
        <v>0.30572460194689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0.462841670636917</v>
      </c>
      <c r="O100" s="18">
        <f t="shared" si="94"/>
        <v>0.309060087928259</v>
      </c>
      <c r="P100" s="18">
        <f t="shared" si="81"/>
        <v>0.0944872723595377</v>
      </c>
      <c r="Q100" s="25">
        <f t="shared" si="82"/>
        <v>0.0245666908134798</v>
      </c>
      <c r="R100" s="18">
        <f t="shared" si="83"/>
        <v>0.074022</v>
      </c>
      <c r="S100" s="26">
        <f t="shared" si="84"/>
        <v>0.331883640181025</v>
      </c>
      <c r="T100" s="3">
        <v>0.01</v>
      </c>
      <c r="U100" s="27">
        <f t="shared" si="85"/>
        <v>0.00331883640181025</v>
      </c>
      <c r="V100" s="26"/>
      <c r="W100" s="3"/>
      <c r="X100" s="3"/>
      <c r="Y100" s="29"/>
      <c r="Z100" s="3"/>
      <c r="AA100" s="28"/>
      <c r="AB100" s="3"/>
      <c r="AC100" s="3"/>
      <c r="AD100" s="28"/>
      <c r="AE100" s="26">
        <v>0.005</v>
      </c>
      <c r="AF100" s="3">
        <v>0.49</v>
      </c>
      <c r="AG100" s="27">
        <f t="shared" si="86"/>
        <v>0.00245</v>
      </c>
      <c r="AH100" s="36"/>
      <c r="AI100" s="3"/>
      <c r="AJ100" s="27"/>
      <c r="AK100" s="37"/>
      <c r="AL100" s="28"/>
      <c r="AM100" s="28"/>
      <c r="AN100" s="37"/>
      <c r="AO100" s="28"/>
      <c r="AP100" s="27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0.0132688364018102</v>
      </c>
      <c r="AU100" s="30">
        <f t="shared" si="89"/>
        <v>28.47</v>
      </c>
      <c r="AV100" s="1">
        <f t="shared" si="90"/>
        <v>0.26</v>
      </c>
      <c r="AW100" s="2">
        <f t="shared" si="95"/>
        <v>0.206266666666667</v>
      </c>
      <c r="AX100" s="1">
        <f t="shared" si="91"/>
        <v>135.736769103152</v>
      </c>
      <c r="AZ100" s="2">
        <f t="shared" si="96"/>
        <v>0.033303956430343</v>
      </c>
      <c r="BA100" s="1">
        <f t="shared" si="92"/>
        <v>21.9161511516171</v>
      </c>
    </row>
    <row r="101" s="1" customFormat="1" spans="1:54">
      <c r="A101" s="13"/>
      <c r="B101" s="13"/>
      <c r="C101" s="16">
        <v>11</v>
      </c>
      <c r="D101" s="21">
        <v>20.8644666666667</v>
      </c>
      <c r="E101" s="20">
        <f t="shared" si="93"/>
        <v>23.8698709677419</v>
      </c>
      <c r="F101" s="16" t="s">
        <v>75</v>
      </c>
      <c r="G101" s="13">
        <v>12</v>
      </c>
      <c r="H101" s="18">
        <f t="shared" si="76"/>
        <v>20.8644666666667</v>
      </c>
      <c r="I101" s="18">
        <f t="shared" si="77"/>
        <v>294.014466666667</v>
      </c>
      <c r="J101" s="18">
        <f t="shared" si="78"/>
        <v>0.218676264472984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4"/>
        <v>0.499272815568721</v>
      </c>
      <c r="P101" s="18">
        <f t="shared" si="81"/>
        <v>0.109179114261477</v>
      </c>
      <c r="Q101" s="25">
        <f t="shared" si="82"/>
        <v>0.028386569707984</v>
      </c>
      <c r="R101" s="18">
        <f t="shared" si="83"/>
        <v>0.074022</v>
      </c>
      <c r="S101" s="26">
        <f t="shared" si="84"/>
        <v>0.383488283320959</v>
      </c>
      <c r="T101" s="3">
        <v>0.01</v>
      </c>
      <c r="U101" s="27">
        <f t="shared" si="85"/>
        <v>0.00383488283320959</v>
      </c>
      <c r="V101" s="26"/>
      <c r="W101" s="3"/>
      <c r="X101" s="3"/>
      <c r="Y101" s="29"/>
      <c r="Z101" s="3"/>
      <c r="AA101" s="28"/>
      <c r="AB101" s="3"/>
      <c r="AC101" s="3"/>
      <c r="AD101" s="28"/>
      <c r="AE101" s="26">
        <v>0.005</v>
      </c>
      <c r="AF101" s="3">
        <v>0.49</v>
      </c>
      <c r="AG101" s="27">
        <f t="shared" si="86"/>
        <v>0.00245</v>
      </c>
      <c r="AH101" s="36"/>
      <c r="AI101" s="3"/>
      <c r="AJ101" s="27"/>
      <c r="AK101" s="37"/>
      <c r="AL101" s="28"/>
      <c r="AM101" s="28"/>
      <c r="AN101" s="37"/>
      <c r="AO101" s="28"/>
      <c r="AP101" s="27"/>
      <c r="AQ101" s="3">
        <v>0.015</v>
      </c>
      <c r="AR101" s="3">
        <v>0.5</v>
      </c>
      <c r="AS101" s="3">
        <f t="shared" si="87"/>
        <v>0.0075</v>
      </c>
      <c r="AT101" s="2">
        <f t="shared" si="88"/>
        <v>0.0137848828332096</v>
      </c>
      <c r="AU101" s="30">
        <f t="shared" si="89"/>
        <v>28.47</v>
      </c>
      <c r="AV101" s="1">
        <f t="shared" si="90"/>
        <v>0.26</v>
      </c>
      <c r="AW101" s="2">
        <f t="shared" si="95"/>
        <v>0.206266666666667</v>
      </c>
      <c r="AX101" s="1">
        <f t="shared" si="91"/>
        <v>141.015790803638</v>
      </c>
      <c r="AY101" s="1">
        <f>SUM(AX90:AX101)</f>
        <v>1695.08412882878</v>
      </c>
      <c r="AZ101" s="2">
        <f t="shared" si="96"/>
        <v>0.033303956430343</v>
      </c>
      <c r="BA101" s="1">
        <f t="shared" si="92"/>
        <v>22.7685055894379</v>
      </c>
      <c r="BB101" s="1">
        <f>SUM(BA90:BA101)</f>
        <v>273.689437486811</v>
      </c>
    </row>
    <row r="102" s="1" customFormat="1" spans="1:46">
      <c r="A102" s="13"/>
      <c r="B102" s="13"/>
      <c r="C102" s="16">
        <v>12</v>
      </c>
      <c r="D102" s="21">
        <v>19.4741290322581</v>
      </c>
      <c r="E102" s="20">
        <f t="shared" si="93"/>
        <v>20.8644666666667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workbookViewId="0">
      <pane xSplit="4" topLeftCell="E1" activePane="topRight" state="frozen"/>
      <selection/>
      <selection pane="topRight" activeCell="J10" sqref="J10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8.77777777777778" style="1" customWidth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36</v>
      </c>
      <c r="M1" s="2"/>
    </row>
    <row r="2" s="1" customFormat="1" spans="1:13">
      <c r="A2" s="4"/>
      <c r="B2" s="5" t="s">
        <v>5</v>
      </c>
      <c r="C2" s="3"/>
      <c r="D2" s="3"/>
      <c r="E2" s="6">
        <v>325.8016</v>
      </c>
      <c r="F2" s="3">
        <v>1069.523</v>
      </c>
      <c r="G2" s="7">
        <f>(F2+F3+F4)/3</f>
        <v>1305.751</v>
      </c>
      <c r="H2" s="3">
        <v>0.13</v>
      </c>
      <c r="I2" s="22">
        <f>(H2+H3+H4)/3</f>
        <v>0.12</v>
      </c>
      <c r="M2" s="2"/>
    </row>
    <row r="3" s="1" customFormat="1" spans="1:13">
      <c r="A3" s="4"/>
      <c r="B3" s="5" t="s">
        <v>6</v>
      </c>
      <c r="C3" s="3"/>
      <c r="D3" s="3"/>
      <c r="E3" s="8"/>
      <c r="F3" s="3">
        <v>1192.09</v>
      </c>
      <c r="G3" s="9"/>
      <c r="H3" s="3">
        <v>0.13</v>
      </c>
      <c r="I3" s="22"/>
      <c r="M3" s="2"/>
    </row>
    <row r="4" s="1" customFormat="1" spans="1:13">
      <c r="A4" s="4"/>
      <c r="B4" s="5" t="s">
        <v>7</v>
      </c>
      <c r="C4" s="3"/>
      <c r="D4" s="3"/>
      <c r="E4" s="10"/>
      <c r="F4" s="3">
        <v>1655.64</v>
      </c>
      <c r="G4" s="11"/>
      <c r="H4" s="3">
        <v>0.1</v>
      </c>
      <c r="I4" s="22"/>
      <c r="M4" s="2"/>
    </row>
    <row r="5" s="1" customFormat="1" spans="1:13">
      <c r="A5" s="4"/>
      <c r="B5" s="5" t="s">
        <v>9</v>
      </c>
      <c r="C5" s="3"/>
      <c r="D5" s="3"/>
      <c r="E5" s="6">
        <v>897.349808219178</v>
      </c>
      <c r="F5" s="3">
        <v>91.104</v>
      </c>
      <c r="G5" s="7">
        <f>(F5+F6)/2</f>
        <v>92.50925</v>
      </c>
      <c r="H5" s="3">
        <v>0.18</v>
      </c>
      <c r="I5" s="22">
        <f>(H5+H6)/2</f>
        <v>0.155</v>
      </c>
      <c r="M5" s="2"/>
    </row>
    <row r="6" s="1" customFormat="1" spans="1:13">
      <c r="A6" s="4"/>
      <c r="B6" s="5" t="s">
        <v>10</v>
      </c>
      <c r="C6" s="3"/>
      <c r="D6" s="3"/>
      <c r="E6" s="10"/>
      <c r="F6" s="3">
        <v>93.9145</v>
      </c>
      <c r="G6" s="11"/>
      <c r="H6" s="3">
        <v>0.13</v>
      </c>
      <c r="I6" s="22"/>
      <c r="M6" s="2"/>
    </row>
    <row r="7" s="1" customFormat="1" spans="1:13">
      <c r="A7" s="4" t="s">
        <v>11</v>
      </c>
      <c r="B7" s="5"/>
      <c r="C7" s="3"/>
      <c r="D7" s="3"/>
      <c r="E7" s="12">
        <v>6341.54317469507</v>
      </c>
      <c r="F7" s="3">
        <v>108.2955</v>
      </c>
      <c r="G7" s="3"/>
      <c r="H7" s="3">
        <v>0.45</v>
      </c>
      <c r="M7" s="2"/>
    </row>
    <row r="8" s="1" customFormat="1" spans="1:13">
      <c r="A8" s="4" t="s">
        <v>12</v>
      </c>
      <c r="B8" s="5"/>
      <c r="C8" s="3"/>
      <c r="D8" s="3"/>
      <c r="E8" s="3">
        <v>0.554</v>
      </c>
      <c r="F8" s="3">
        <v>625.464</v>
      </c>
      <c r="G8" s="3"/>
      <c r="H8" s="3">
        <v>0.26</v>
      </c>
      <c r="M8" s="2"/>
    </row>
    <row r="9" s="1" customFormat="1" spans="1:13">
      <c r="A9" s="4" t="s">
        <v>13</v>
      </c>
      <c r="B9" s="5"/>
      <c r="C9" s="3"/>
      <c r="D9" s="3"/>
      <c r="E9" s="3">
        <v>0.4012</v>
      </c>
      <c r="F9" s="3">
        <v>341.64</v>
      </c>
      <c r="G9" s="3"/>
      <c r="H9" s="3">
        <v>0.26</v>
      </c>
      <c r="M9" s="2"/>
    </row>
    <row r="10" s="1" customFormat="1" spans="1:13">
      <c r="A10" s="4" t="s">
        <v>14</v>
      </c>
      <c r="B10" s="5"/>
      <c r="C10" s="3"/>
      <c r="D10" s="3"/>
      <c r="E10" s="3">
        <v>0.07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15</v>
      </c>
      <c r="B11" s="5"/>
      <c r="C11" s="3"/>
      <c r="D11" s="3"/>
      <c r="E11" s="3">
        <v>0.02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16</v>
      </c>
      <c r="B14" s="4" t="s">
        <v>17</v>
      </c>
      <c r="C14" s="4">
        <v>308.16</v>
      </c>
      <c r="D14" s="13"/>
      <c r="E14" s="13"/>
      <c r="F14" s="13"/>
      <c r="G14" s="14" t="s">
        <v>18</v>
      </c>
      <c r="H14" s="14" t="s">
        <v>19</v>
      </c>
      <c r="I14" s="14">
        <f>AV38+AV53+AG69+AY85+AY101+BB101</f>
        <v>187821105.134687</v>
      </c>
      <c r="J14" s="14" t="s">
        <v>20</v>
      </c>
      <c r="K14" s="14">
        <f>I14/(10000*1000)</f>
        <v>18.7821105134687</v>
      </c>
      <c r="L14" s="14" t="s">
        <v>21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22</v>
      </c>
      <c r="B15" s="4" t="s">
        <v>17</v>
      </c>
      <c r="C15" s="4"/>
      <c r="D15" s="13"/>
      <c r="E15" s="13"/>
      <c r="F15" s="13"/>
      <c r="G15" s="14"/>
      <c r="H15" s="14" t="s">
        <v>23</v>
      </c>
      <c r="I15" s="14">
        <v>94107315.5809267</v>
      </c>
      <c r="J15" s="14" t="s">
        <v>20</v>
      </c>
      <c r="K15" s="14">
        <f>I15/(10000*1000)</f>
        <v>9.41073155809267</v>
      </c>
      <c r="L15" s="14" t="s">
        <v>21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24</v>
      </c>
      <c r="B16" s="4" t="s">
        <v>25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26</v>
      </c>
      <c r="B17" s="4" t="s">
        <v>27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29</v>
      </c>
      <c r="AT17" s="2"/>
    </row>
    <row r="18" s="1" customFormat="1" spans="1:46">
      <c r="A18" s="4" t="s">
        <v>30</v>
      </c>
      <c r="B18" s="4" t="s">
        <v>31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33</v>
      </c>
      <c r="B19" s="4" t="s">
        <v>31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36</v>
      </c>
      <c r="B20" s="4" t="s">
        <v>37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38</v>
      </c>
      <c r="B21" s="4" t="s">
        <v>39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40</v>
      </c>
      <c r="B22" s="4" t="s">
        <v>35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41</v>
      </c>
      <c r="B23" s="4" t="s">
        <v>42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4" t="s">
        <v>43</v>
      </c>
      <c r="T25" s="24"/>
      <c r="U25" s="24"/>
      <c r="V25" s="24" t="s">
        <v>44</v>
      </c>
      <c r="W25" s="24"/>
      <c r="X25" s="24"/>
      <c r="Y25" s="24" t="s">
        <v>45</v>
      </c>
      <c r="Z25" s="24"/>
      <c r="AA25" s="24"/>
      <c r="AB25" s="24" t="s">
        <v>46</v>
      </c>
      <c r="AC25" s="24"/>
      <c r="AD25" s="24"/>
      <c r="AE25" s="24" t="s">
        <v>47</v>
      </c>
      <c r="AF25" s="24"/>
      <c r="AG25" s="24"/>
      <c r="AH25" s="24" t="s">
        <v>48</v>
      </c>
      <c r="AI25" s="24"/>
      <c r="AJ25" s="24"/>
      <c r="AK25" s="32" t="s">
        <v>49</v>
      </c>
      <c r="AL25" s="33"/>
      <c r="AM25" s="34"/>
      <c r="AN25" s="24" t="s">
        <v>50</v>
      </c>
      <c r="AO25" s="24"/>
      <c r="AP25" s="24"/>
      <c r="AT25" s="2"/>
    </row>
    <row r="26" s="1" customFormat="1" spans="1:47">
      <c r="A26" s="15" t="s">
        <v>4</v>
      </c>
      <c r="B26" s="15"/>
      <c r="C26" s="16" t="s">
        <v>51</v>
      </c>
      <c r="D26" s="16" t="s">
        <v>52</v>
      </c>
      <c r="E26" s="16" t="s">
        <v>53</v>
      </c>
      <c r="F26" s="16" t="s">
        <v>54</v>
      </c>
      <c r="G26" s="13" t="s">
        <v>51</v>
      </c>
      <c r="H26" s="13" t="s">
        <v>53</v>
      </c>
      <c r="I26" s="13" t="s">
        <v>55</v>
      </c>
      <c r="J26" s="13" t="s">
        <v>56</v>
      </c>
      <c r="K26" s="23" t="s">
        <v>57</v>
      </c>
      <c r="L26" s="23" t="s">
        <v>58</v>
      </c>
      <c r="M26" s="13" t="s">
        <v>59</v>
      </c>
      <c r="N26" s="23" t="s">
        <v>60</v>
      </c>
      <c r="O26" s="13" t="s">
        <v>61</v>
      </c>
      <c r="P26" s="13" t="s">
        <v>62</v>
      </c>
      <c r="Q26" s="23" t="s">
        <v>63</v>
      </c>
      <c r="R26" s="23" t="s">
        <v>64</v>
      </c>
      <c r="S26" s="4" t="s">
        <v>65</v>
      </c>
      <c r="T26" s="3" t="s">
        <v>66</v>
      </c>
      <c r="U26" s="3"/>
      <c r="V26" s="4" t="s">
        <v>65</v>
      </c>
      <c r="W26" s="3" t="s">
        <v>66</v>
      </c>
      <c r="X26" s="3"/>
      <c r="Y26" s="4" t="s">
        <v>65</v>
      </c>
      <c r="Z26" s="3" t="s">
        <v>66</v>
      </c>
      <c r="AA26" s="3"/>
      <c r="AB26" s="4" t="s">
        <v>65</v>
      </c>
      <c r="AC26" s="3" t="s">
        <v>66</v>
      </c>
      <c r="AD26" s="3"/>
      <c r="AE26" s="4" t="s">
        <v>65</v>
      </c>
      <c r="AF26" s="3" t="s">
        <v>66</v>
      </c>
      <c r="AG26" s="3"/>
      <c r="AH26" s="4" t="s">
        <v>65</v>
      </c>
      <c r="AI26" s="3" t="s">
        <v>66</v>
      </c>
      <c r="AJ26" s="3"/>
      <c r="AK26" s="4" t="s">
        <v>65</v>
      </c>
      <c r="AL26" s="3" t="s">
        <v>66</v>
      </c>
      <c r="AM26" s="3"/>
      <c r="AN26" s="35" t="s">
        <v>65</v>
      </c>
      <c r="AO26" s="35" t="s">
        <v>66</v>
      </c>
      <c r="AP26" s="35"/>
      <c r="AQ26" s="1" t="s">
        <v>67</v>
      </c>
      <c r="AR26" s="1" t="s">
        <v>68</v>
      </c>
      <c r="AS26" s="1" t="s">
        <v>36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1305.751</v>
      </c>
      <c r="C27" s="16" t="s">
        <v>72</v>
      </c>
      <c r="D27" s="17">
        <v>18</v>
      </c>
      <c r="E27" s="16"/>
      <c r="F27" s="16"/>
      <c r="G27" s="13">
        <v>1</v>
      </c>
      <c r="H27" s="18">
        <f t="shared" ref="H27:H38" si="0">E28</f>
        <v>18</v>
      </c>
      <c r="I27" s="18">
        <f t="shared" ref="I27:I38" si="1">H27+273.15</f>
        <v>291.15</v>
      </c>
      <c r="J27" s="18">
        <f t="shared" ref="J27:J38" si="2">EXP(($C$16*(I27-$C$14))/($C$17*I27*$C$14))</f>
        <v>0.157870513912988</v>
      </c>
      <c r="K27" s="18">
        <f t="shared" ref="K27:K38" si="3">$B$27/12</f>
        <v>108.812583333333</v>
      </c>
      <c r="L27" s="18">
        <f t="shared" ref="L27:L38" si="4">K27*$B$28/100</f>
        <v>1.08812583333333</v>
      </c>
      <c r="M27" s="13" t="s">
        <v>73</v>
      </c>
      <c r="N27" s="13"/>
      <c r="O27" s="18">
        <f>L27</f>
        <v>1.08812583333333</v>
      </c>
      <c r="P27" s="18">
        <f t="shared" ref="P27:P38" si="5">O27*J27</f>
        <v>0.171782984510332</v>
      </c>
      <c r="Q27" s="25">
        <f t="shared" ref="Q27:Q38" si="6">P27*$B$29</f>
        <v>0.0206139581412398</v>
      </c>
      <c r="R27" s="18">
        <f t="shared" ref="R27:R38" si="7">L27*$B$29</f>
        <v>0.1305751</v>
      </c>
      <c r="S27" s="26">
        <f t="shared" ref="S27:S38" si="8">Q27/R27</f>
        <v>0.157870513912988</v>
      </c>
      <c r="T27" s="3">
        <v>0.01</v>
      </c>
      <c r="U27" s="27">
        <f t="shared" ref="U27:U38" si="9">S27*T27</f>
        <v>0.00157870513912988</v>
      </c>
      <c r="V27" s="26"/>
      <c r="W27" s="3"/>
      <c r="X27" s="27"/>
      <c r="Y27" s="29">
        <v>0.02</v>
      </c>
      <c r="Z27" s="3">
        <v>0.21</v>
      </c>
      <c r="AA27" s="28">
        <f t="shared" ref="AA27:AA38" si="10">Y27*Z27</f>
        <v>0.0042</v>
      </c>
      <c r="AB27" s="3">
        <v>0.01</v>
      </c>
      <c r="AC27" s="3">
        <v>0.29</v>
      </c>
      <c r="AD27" s="28">
        <f t="shared" ref="AD27:AD38" si="11">AB27*AC27</f>
        <v>0.0029</v>
      </c>
      <c r="AE27" s="26"/>
      <c r="AF27" s="3"/>
      <c r="AG27" s="27"/>
      <c r="AH27" s="26"/>
      <c r="AI27" s="3"/>
      <c r="AJ27" s="27"/>
      <c r="AK27" s="1">
        <v>0.1</v>
      </c>
      <c r="AL27" s="28">
        <v>0.11</v>
      </c>
      <c r="AM27" s="28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0.0234787051391299</v>
      </c>
      <c r="AR27" s="30">
        <f t="shared" ref="AR27:AR38" si="15">$B$27/12</f>
        <v>108.812583333333</v>
      </c>
      <c r="AS27" s="1">
        <f t="shared" ref="AS27:AS38" si="16">$B$29</f>
        <v>0.12</v>
      </c>
      <c r="AT27" s="2">
        <f>$E$2/12</f>
        <v>27.1501333333333</v>
      </c>
      <c r="AU27" s="1">
        <f t="shared" ref="AU27:AU38" si="17">AT27*10000*AS27*0.67*AR27*AQ27</f>
        <v>55767.5131363888</v>
      </c>
    </row>
    <row r="28" s="1" customFormat="1" spans="1:47">
      <c r="A28" s="13" t="s">
        <v>74</v>
      </c>
      <c r="B28" s="13">
        <v>1</v>
      </c>
      <c r="C28" s="16">
        <v>1</v>
      </c>
      <c r="D28" s="19">
        <v>19.9167741935484</v>
      </c>
      <c r="E28" s="20">
        <f t="shared" ref="E28:E39" si="18">D27</f>
        <v>18</v>
      </c>
      <c r="F28" s="16" t="s">
        <v>73</v>
      </c>
      <c r="G28" s="13">
        <v>2</v>
      </c>
      <c r="H28" s="18">
        <f t="shared" si="0"/>
        <v>19.9167741935484</v>
      </c>
      <c r="I28" s="18">
        <f t="shared" si="1"/>
        <v>293.066774193548</v>
      </c>
      <c r="J28" s="18">
        <f t="shared" si="2"/>
        <v>0.196468603505559</v>
      </c>
      <c r="K28" s="18">
        <f t="shared" si="3"/>
        <v>108.812583333333</v>
      </c>
      <c r="L28" s="18">
        <f t="shared" si="4"/>
        <v>1.08812583333333</v>
      </c>
      <c r="M28" s="13" t="s">
        <v>73</v>
      </c>
      <c r="N28" s="13"/>
      <c r="O28" s="18">
        <f t="shared" ref="O28:O38" si="19">L28+O27-P27-N28</f>
        <v>2.00446868215633</v>
      </c>
      <c r="P28" s="18">
        <f t="shared" si="5"/>
        <v>0.393815162753883</v>
      </c>
      <c r="Q28" s="25">
        <f t="shared" si="6"/>
        <v>0.047257819530466</v>
      </c>
      <c r="R28" s="18">
        <f t="shared" si="7"/>
        <v>0.1305751</v>
      </c>
      <c r="S28" s="26">
        <f t="shared" si="8"/>
        <v>0.361920607607928</v>
      </c>
      <c r="T28" s="3">
        <v>0.01</v>
      </c>
      <c r="U28" s="27">
        <f t="shared" si="9"/>
        <v>0.00361920607607928</v>
      </c>
      <c r="V28" s="26"/>
      <c r="W28" s="3"/>
      <c r="X28" s="27"/>
      <c r="Y28" s="29">
        <v>0.02</v>
      </c>
      <c r="Z28" s="3">
        <v>0.21</v>
      </c>
      <c r="AA28" s="28">
        <f t="shared" si="10"/>
        <v>0.0042</v>
      </c>
      <c r="AB28" s="3">
        <v>0.01</v>
      </c>
      <c r="AC28" s="3">
        <v>0.29</v>
      </c>
      <c r="AD28" s="28">
        <f t="shared" si="11"/>
        <v>0.0029</v>
      </c>
      <c r="AE28" s="26"/>
      <c r="AF28" s="3"/>
      <c r="AG28" s="27"/>
      <c r="AH28" s="26"/>
      <c r="AI28" s="3"/>
      <c r="AJ28" s="27"/>
      <c r="AK28" s="28">
        <v>0.1</v>
      </c>
      <c r="AL28" s="28">
        <v>0.11</v>
      </c>
      <c r="AM28" s="28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0.0255192060760793</v>
      </c>
      <c r="AR28" s="30">
        <f t="shared" si="15"/>
        <v>108.812583333333</v>
      </c>
      <c r="AS28" s="1">
        <f t="shared" si="16"/>
        <v>0.12</v>
      </c>
      <c r="AT28" s="2">
        <f t="shared" ref="AT28:AT38" si="20">$E$2/12</f>
        <v>27.1501333333333</v>
      </c>
      <c r="AU28" s="1">
        <f t="shared" si="17"/>
        <v>60614.1885442455</v>
      </c>
    </row>
    <row r="29" s="1" customFormat="1" spans="1:47">
      <c r="A29" s="13" t="s">
        <v>36</v>
      </c>
      <c r="B29" s="13">
        <f>I2</f>
        <v>0.12</v>
      </c>
      <c r="C29" s="16">
        <v>2</v>
      </c>
      <c r="D29" s="21">
        <v>20.3317142857143</v>
      </c>
      <c r="E29" s="20">
        <f t="shared" si="18"/>
        <v>19.9167741935484</v>
      </c>
      <c r="F29" s="16" t="s">
        <v>73</v>
      </c>
      <c r="G29" s="13">
        <v>3</v>
      </c>
      <c r="H29" s="18">
        <f t="shared" si="0"/>
        <v>20.3317142857143</v>
      </c>
      <c r="I29" s="18">
        <f t="shared" si="1"/>
        <v>293.481714285714</v>
      </c>
      <c r="J29" s="18">
        <f t="shared" si="2"/>
        <v>0.205917624161276</v>
      </c>
      <c r="K29" s="18">
        <f t="shared" si="3"/>
        <v>108.812583333333</v>
      </c>
      <c r="L29" s="18">
        <f t="shared" si="4"/>
        <v>1.08812583333333</v>
      </c>
      <c r="M29" s="13" t="s">
        <v>73</v>
      </c>
      <c r="N29" s="13"/>
      <c r="O29" s="18">
        <f t="shared" si="19"/>
        <v>2.69877935273579</v>
      </c>
      <c r="P29" s="18">
        <f t="shared" si="5"/>
        <v>0.555726232450859</v>
      </c>
      <c r="Q29" s="25">
        <f t="shared" si="6"/>
        <v>0.0666871478941031</v>
      </c>
      <c r="R29" s="18">
        <f t="shared" si="7"/>
        <v>0.1305751</v>
      </c>
      <c r="S29" s="26">
        <f t="shared" si="8"/>
        <v>0.510718719680116</v>
      </c>
      <c r="T29" s="3">
        <v>0.01</v>
      </c>
      <c r="U29" s="27">
        <f t="shared" si="9"/>
        <v>0.00510718719680116</v>
      </c>
      <c r="V29" s="26"/>
      <c r="W29" s="3"/>
      <c r="X29" s="27"/>
      <c r="Y29" s="29">
        <v>0.02</v>
      </c>
      <c r="Z29" s="3">
        <v>0.21</v>
      </c>
      <c r="AA29" s="28">
        <f t="shared" si="10"/>
        <v>0.0042</v>
      </c>
      <c r="AB29" s="3">
        <v>0.01</v>
      </c>
      <c r="AC29" s="3">
        <v>0.29</v>
      </c>
      <c r="AD29" s="28">
        <f t="shared" si="11"/>
        <v>0.0029</v>
      </c>
      <c r="AE29" s="26"/>
      <c r="AF29" s="3"/>
      <c r="AG29" s="27"/>
      <c r="AH29" s="26"/>
      <c r="AI29" s="3"/>
      <c r="AJ29" s="27"/>
      <c r="AK29" s="1">
        <v>0.1</v>
      </c>
      <c r="AL29" s="28">
        <v>0.11</v>
      </c>
      <c r="AM29" s="28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0.0270071871968012</v>
      </c>
      <c r="AR29" s="30">
        <f t="shared" si="15"/>
        <v>108.812583333333</v>
      </c>
      <c r="AS29" s="1">
        <f t="shared" si="16"/>
        <v>0.12</v>
      </c>
      <c r="AT29" s="2">
        <f t="shared" si="20"/>
        <v>27.1501333333333</v>
      </c>
      <c r="AU29" s="1">
        <f t="shared" si="17"/>
        <v>64148.4978770996</v>
      </c>
    </row>
    <row r="30" s="1" customFormat="1" spans="1:47">
      <c r="A30" s="13"/>
      <c r="B30" s="13"/>
      <c r="C30" s="16">
        <v>3</v>
      </c>
      <c r="D30" s="21">
        <v>19.1715161290323</v>
      </c>
      <c r="E30" s="20">
        <f t="shared" si="18"/>
        <v>20.3317142857143</v>
      </c>
      <c r="F30" s="16" t="s">
        <v>73</v>
      </c>
      <c r="G30" s="13">
        <v>4</v>
      </c>
      <c r="H30" s="18">
        <f t="shared" si="0"/>
        <v>19.1715161290323</v>
      </c>
      <c r="I30" s="18">
        <f t="shared" si="1"/>
        <v>292.321516129032</v>
      </c>
      <c r="J30" s="18">
        <f t="shared" si="2"/>
        <v>0.180512560668658</v>
      </c>
      <c r="K30" s="18">
        <f t="shared" si="3"/>
        <v>108.812583333333</v>
      </c>
      <c r="L30" s="18">
        <f t="shared" si="4"/>
        <v>1.08812583333333</v>
      </c>
      <c r="M30" s="13" t="s">
        <v>73</v>
      </c>
      <c r="N30" s="13"/>
      <c r="O30" s="18">
        <f t="shared" si="19"/>
        <v>3.23117895361826</v>
      </c>
      <c r="P30" s="18">
        <f t="shared" si="5"/>
        <v>0.583268386896307</v>
      </c>
      <c r="Q30" s="25">
        <f t="shared" si="6"/>
        <v>0.0699922064275568</v>
      </c>
      <c r="R30" s="18">
        <f t="shared" si="7"/>
        <v>0.1305751</v>
      </c>
      <c r="S30" s="26">
        <f t="shared" si="8"/>
        <v>0.536030272445182</v>
      </c>
      <c r="T30" s="3">
        <v>0.01</v>
      </c>
      <c r="U30" s="27">
        <f t="shared" si="9"/>
        <v>0.00536030272445182</v>
      </c>
      <c r="V30" s="26"/>
      <c r="W30" s="3"/>
      <c r="X30" s="27"/>
      <c r="Y30" s="29">
        <v>0.02</v>
      </c>
      <c r="Z30" s="3">
        <v>0.21</v>
      </c>
      <c r="AA30" s="28">
        <f t="shared" si="10"/>
        <v>0.0042</v>
      </c>
      <c r="AB30" s="3">
        <v>0.01</v>
      </c>
      <c r="AC30" s="3">
        <v>0.29</v>
      </c>
      <c r="AD30" s="28">
        <f t="shared" si="11"/>
        <v>0.0029</v>
      </c>
      <c r="AE30" s="26"/>
      <c r="AF30" s="3"/>
      <c r="AG30" s="27"/>
      <c r="AH30" s="26"/>
      <c r="AI30" s="3"/>
      <c r="AJ30" s="27"/>
      <c r="AK30" s="28">
        <v>0.1</v>
      </c>
      <c r="AL30" s="28">
        <v>0.11</v>
      </c>
      <c r="AM30" s="28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0.0272603027244518</v>
      </c>
      <c r="AR30" s="30">
        <f t="shared" si="15"/>
        <v>108.812583333333</v>
      </c>
      <c r="AS30" s="1">
        <f t="shared" si="16"/>
        <v>0.12</v>
      </c>
      <c r="AT30" s="2">
        <f t="shared" si="20"/>
        <v>27.1501333333333</v>
      </c>
      <c r="AU30" s="1">
        <f t="shared" si="17"/>
        <v>64749.7075021464</v>
      </c>
    </row>
    <row r="31" s="1" customFormat="1" spans="1:47">
      <c r="A31" s="13"/>
      <c r="B31" s="13"/>
      <c r="C31" s="16">
        <v>4</v>
      </c>
      <c r="D31" s="21">
        <v>20.4694333333333</v>
      </c>
      <c r="E31" s="20">
        <f t="shared" si="18"/>
        <v>19.1715161290323</v>
      </c>
      <c r="F31" s="16" t="s">
        <v>73</v>
      </c>
      <c r="G31" s="13">
        <v>5</v>
      </c>
      <c r="H31" s="18">
        <f t="shared" si="0"/>
        <v>20.4694333333333</v>
      </c>
      <c r="I31" s="18">
        <f t="shared" si="1"/>
        <v>293.619433333333</v>
      </c>
      <c r="J31" s="18">
        <f t="shared" si="2"/>
        <v>0.209147017244715</v>
      </c>
      <c r="K31" s="18">
        <f t="shared" si="3"/>
        <v>108.812583333333</v>
      </c>
      <c r="L31" s="18">
        <f t="shared" si="4"/>
        <v>1.08812583333333</v>
      </c>
      <c r="M31" s="13" t="s">
        <v>75</v>
      </c>
      <c r="N31" s="18">
        <f>(O30-P30)*C22/100</f>
        <v>2.51551503838585</v>
      </c>
      <c r="O31" s="18">
        <f t="shared" si="19"/>
        <v>1.22052136166943</v>
      </c>
      <c r="P31" s="18">
        <f t="shared" si="5"/>
        <v>0.25526840227662</v>
      </c>
      <c r="Q31" s="25">
        <f t="shared" si="6"/>
        <v>0.0306322082731944</v>
      </c>
      <c r="R31" s="18">
        <f t="shared" si="7"/>
        <v>0.1305751</v>
      </c>
      <c r="S31" s="26">
        <f t="shared" si="8"/>
        <v>0.234594561085493</v>
      </c>
      <c r="T31" s="3">
        <v>0.01</v>
      </c>
      <c r="U31" s="27">
        <f t="shared" si="9"/>
        <v>0.00234594561085493</v>
      </c>
      <c r="V31" s="26"/>
      <c r="W31" s="3"/>
      <c r="X31" s="27"/>
      <c r="Y31" s="29">
        <v>0.04</v>
      </c>
      <c r="Z31" s="3">
        <v>0.21</v>
      </c>
      <c r="AA31" s="28">
        <f t="shared" si="10"/>
        <v>0.0084</v>
      </c>
      <c r="AB31" s="3">
        <v>0.015</v>
      </c>
      <c r="AC31" s="3">
        <v>0.29</v>
      </c>
      <c r="AD31" s="28">
        <f t="shared" si="11"/>
        <v>0.00435</v>
      </c>
      <c r="AE31" s="26"/>
      <c r="AF31" s="3"/>
      <c r="AG31" s="27"/>
      <c r="AH31" s="26"/>
      <c r="AI31" s="3"/>
      <c r="AJ31" s="27"/>
      <c r="AK31" s="1">
        <v>0.1</v>
      </c>
      <c r="AL31" s="28">
        <v>0.11</v>
      </c>
      <c r="AM31" s="28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0.0317959456108549</v>
      </c>
      <c r="AR31" s="30">
        <f t="shared" si="15"/>
        <v>108.812583333333</v>
      </c>
      <c r="AS31" s="1">
        <f t="shared" si="16"/>
        <v>0.12</v>
      </c>
      <c r="AT31" s="2">
        <f t="shared" si="20"/>
        <v>27.1501333333333</v>
      </c>
      <c r="AU31" s="1">
        <f t="shared" si="17"/>
        <v>75522.9389367837</v>
      </c>
    </row>
    <row r="32" s="1" customFormat="1" spans="1:47">
      <c r="A32" s="13"/>
      <c r="B32" s="13"/>
      <c r="C32" s="16">
        <v>5</v>
      </c>
      <c r="D32" s="21">
        <v>21.9257419354839</v>
      </c>
      <c r="E32" s="20">
        <f t="shared" si="18"/>
        <v>20.4694333333333</v>
      </c>
      <c r="F32" s="16" t="s">
        <v>75</v>
      </c>
      <c r="G32" s="13">
        <v>6</v>
      </c>
      <c r="H32" s="18">
        <f t="shared" si="0"/>
        <v>21.9257419354839</v>
      </c>
      <c r="I32" s="18">
        <f t="shared" si="1"/>
        <v>295.075741935484</v>
      </c>
      <c r="J32" s="18">
        <f t="shared" si="2"/>
        <v>0.246337014261702</v>
      </c>
      <c r="K32" s="18">
        <f t="shared" si="3"/>
        <v>108.812583333333</v>
      </c>
      <c r="L32" s="18">
        <f t="shared" si="4"/>
        <v>1.08812583333333</v>
      </c>
      <c r="M32" s="13" t="s">
        <v>73</v>
      </c>
      <c r="N32" s="13"/>
      <c r="O32" s="18">
        <f t="shared" si="19"/>
        <v>2.05337879272614</v>
      </c>
      <c r="P32" s="18">
        <f t="shared" si="5"/>
        <v>0.505823200948457</v>
      </c>
      <c r="Q32" s="25">
        <f t="shared" si="6"/>
        <v>0.0606987841138148</v>
      </c>
      <c r="R32" s="18">
        <f t="shared" si="7"/>
        <v>0.1305751</v>
      </c>
      <c r="S32" s="26">
        <f t="shared" si="8"/>
        <v>0.46485726692007</v>
      </c>
      <c r="T32" s="3">
        <v>0.01</v>
      </c>
      <c r="U32" s="27">
        <f t="shared" si="9"/>
        <v>0.0046485726692007</v>
      </c>
      <c r="V32" s="26"/>
      <c r="W32" s="3"/>
      <c r="X32" s="27"/>
      <c r="Y32" s="29">
        <v>0.04</v>
      </c>
      <c r="Z32" s="3">
        <v>0.21</v>
      </c>
      <c r="AA32" s="28">
        <f t="shared" si="10"/>
        <v>0.0084</v>
      </c>
      <c r="AB32" s="3">
        <v>0.015</v>
      </c>
      <c r="AC32" s="3">
        <v>0.29</v>
      </c>
      <c r="AD32" s="28">
        <f t="shared" si="11"/>
        <v>0.00435</v>
      </c>
      <c r="AE32" s="26"/>
      <c r="AF32" s="3"/>
      <c r="AG32" s="27"/>
      <c r="AH32" s="26"/>
      <c r="AI32" s="3"/>
      <c r="AJ32" s="27"/>
      <c r="AK32" s="28">
        <v>0.1</v>
      </c>
      <c r="AL32" s="28">
        <v>0.11</v>
      </c>
      <c r="AM32" s="28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0.0340985726692007</v>
      </c>
      <c r="AR32" s="30">
        <f t="shared" si="15"/>
        <v>108.812583333333</v>
      </c>
      <c r="AS32" s="1">
        <f t="shared" si="16"/>
        <v>0.12</v>
      </c>
      <c r="AT32" s="2">
        <f t="shared" si="20"/>
        <v>27.1501333333333</v>
      </c>
      <c r="AU32" s="1">
        <f t="shared" si="17"/>
        <v>80992.2262745462</v>
      </c>
    </row>
    <row r="33" s="1" customFormat="1" spans="1:47">
      <c r="A33" s="13"/>
      <c r="B33" s="13"/>
      <c r="C33" s="16">
        <v>6</v>
      </c>
      <c r="D33" s="21">
        <v>24.3048666666667</v>
      </c>
      <c r="E33" s="20">
        <f t="shared" si="18"/>
        <v>21.9257419354839</v>
      </c>
      <c r="F33" s="16" t="s">
        <v>73</v>
      </c>
      <c r="G33" s="13">
        <v>7</v>
      </c>
      <c r="H33" s="18">
        <f t="shared" si="0"/>
        <v>24.3048666666667</v>
      </c>
      <c r="I33" s="18">
        <f t="shared" si="1"/>
        <v>297.454866666667</v>
      </c>
      <c r="J33" s="18">
        <f t="shared" si="2"/>
        <v>0.320737898522963</v>
      </c>
      <c r="K33" s="18">
        <f t="shared" si="3"/>
        <v>108.812583333333</v>
      </c>
      <c r="L33" s="18">
        <f t="shared" si="4"/>
        <v>1.08812583333333</v>
      </c>
      <c r="M33" s="13" t="s">
        <v>73</v>
      </c>
      <c r="N33" s="13"/>
      <c r="O33" s="18">
        <f t="shared" si="19"/>
        <v>2.63568142511102</v>
      </c>
      <c r="P33" s="18">
        <f t="shared" si="5"/>
        <v>0.845362921466117</v>
      </c>
      <c r="Q33" s="25">
        <f t="shared" si="6"/>
        <v>0.101443550575934</v>
      </c>
      <c r="R33" s="18">
        <f t="shared" si="7"/>
        <v>0.1305751</v>
      </c>
      <c r="S33" s="26">
        <f t="shared" si="8"/>
        <v>0.776898126640792</v>
      </c>
      <c r="T33" s="3">
        <v>0.01</v>
      </c>
      <c r="U33" s="27">
        <f t="shared" si="9"/>
        <v>0.00776898126640792</v>
      </c>
      <c r="V33" s="26"/>
      <c r="W33" s="3"/>
      <c r="X33" s="27"/>
      <c r="Y33" s="29">
        <v>0.04</v>
      </c>
      <c r="Z33" s="3">
        <v>0.21</v>
      </c>
      <c r="AA33" s="28">
        <f t="shared" si="10"/>
        <v>0.0084</v>
      </c>
      <c r="AB33" s="3">
        <v>0.015</v>
      </c>
      <c r="AC33" s="3">
        <v>0.29</v>
      </c>
      <c r="AD33" s="28">
        <f t="shared" si="11"/>
        <v>0.00435</v>
      </c>
      <c r="AE33" s="26"/>
      <c r="AF33" s="3"/>
      <c r="AG33" s="27"/>
      <c r="AH33" s="26"/>
      <c r="AI33" s="3"/>
      <c r="AJ33" s="27"/>
      <c r="AK33" s="1">
        <v>0.1</v>
      </c>
      <c r="AL33" s="28">
        <v>0.11</v>
      </c>
      <c r="AM33" s="28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0.0372189812664079</v>
      </c>
      <c r="AR33" s="30">
        <f t="shared" si="15"/>
        <v>108.812583333333</v>
      </c>
      <c r="AS33" s="1">
        <f t="shared" si="16"/>
        <v>0.12</v>
      </c>
      <c r="AT33" s="2">
        <f t="shared" si="20"/>
        <v>27.1501333333333</v>
      </c>
      <c r="AU33" s="1">
        <f t="shared" si="17"/>
        <v>88403.939416496</v>
      </c>
    </row>
    <row r="34" s="1" customFormat="1" spans="1:47">
      <c r="A34" s="13"/>
      <c r="B34" s="13"/>
      <c r="C34" s="16">
        <v>7</v>
      </c>
      <c r="D34" s="21">
        <v>26.3615161290323</v>
      </c>
      <c r="E34" s="20">
        <f t="shared" si="18"/>
        <v>24.3048666666667</v>
      </c>
      <c r="F34" s="16" t="s">
        <v>73</v>
      </c>
      <c r="G34" s="13">
        <v>8</v>
      </c>
      <c r="H34" s="18">
        <f t="shared" si="0"/>
        <v>26.3615161290323</v>
      </c>
      <c r="I34" s="18">
        <f t="shared" si="1"/>
        <v>299.511516129032</v>
      </c>
      <c r="J34" s="18">
        <f t="shared" si="2"/>
        <v>0.401575625812531</v>
      </c>
      <c r="K34" s="18">
        <f t="shared" si="3"/>
        <v>108.812583333333</v>
      </c>
      <c r="L34" s="18">
        <f t="shared" si="4"/>
        <v>1.08812583333333</v>
      </c>
      <c r="M34" s="13" t="s">
        <v>73</v>
      </c>
      <c r="N34" s="13"/>
      <c r="O34" s="18">
        <f t="shared" si="19"/>
        <v>2.87844433697824</v>
      </c>
      <c r="P34" s="18">
        <f t="shared" si="5"/>
        <v>1.15591308598857</v>
      </c>
      <c r="Q34" s="25">
        <f t="shared" si="6"/>
        <v>0.138709570318629</v>
      </c>
      <c r="R34" s="18">
        <f t="shared" si="7"/>
        <v>0.1305751</v>
      </c>
      <c r="S34" s="26">
        <f t="shared" si="8"/>
        <v>1.06229725513232</v>
      </c>
      <c r="T34" s="3">
        <v>0.01</v>
      </c>
      <c r="U34" s="27">
        <f t="shared" si="9"/>
        <v>0.0106229725513232</v>
      </c>
      <c r="V34" s="26"/>
      <c r="W34" s="3"/>
      <c r="X34" s="27"/>
      <c r="Y34" s="29">
        <v>0.04</v>
      </c>
      <c r="Z34" s="3">
        <v>0.21</v>
      </c>
      <c r="AA34" s="28">
        <f t="shared" si="10"/>
        <v>0.0084</v>
      </c>
      <c r="AB34" s="3">
        <v>0.015</v>
      </c>
      <c r="AC34" s="3">
        <v>0.29</v>
      </c>
      <c r="AD34" s="28">
        <f t="shared" si="11"/>
        <v>0.00435</v>
      </c>
      <c r="AE34" s="26"/>
      <c r="AF34" s="3"/>
      <c r="AG34" s="27"/>
      <c r="AH34" s="26"/>
      <c r="AI34" s="3"/>
      <c r="AJ34" s="27"/>
      <c r="AK34" s="28">
        <v>0.1</v>
      </c>
      <c r="AL34" s="28">
        <v>0.11</v>
      </c>
      <c r="AM34" s="28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0.0400729725513232</v>
      </c>
      <c r="AR34" s="30">
        <f t="shared" si="15"/>
        <v>108.812583333333</v>
      </c>
      <c r="AS34" s="1">
        <f t="shared" si="16"/>
        <v>0.12</v>
      </c>
      <c r="AT34" s="2">
        <f t="shared" si="20"/>
        <v>27.1501333333333</v>
      </c>
      <c r="AU34" s="1">
        <f t="shared" si="17"/>
        <v>95182.8480287685</v>
      </c>
    </row>
    <row r="35" s="1" customFormat="1" spans="1:47">
      <c r="A35" s="13"/>
      <c r="B35" s="13"/>
      <c r="C35" s="16">
        <v>8</v>
      </c>
      <c r="D35" s="21">
        <v>26.4370322580645</v>
      </c>
      <c r="E35" s="20">
        <f t="shared" si="18"/>
        <v>26.3615161290323</v>
      </c>
      <c r="F35" s="16" t="s">
        <v>73</v>
      </c>
      <c r="G35" s="13">
        <v>9</v>
      </c>
      <c r="H35" s="18">
        <f t="shared" si="0"/>
        <v>26.4370322580645</v>
      </c>
      <c r="I35" s="18">
        <f t="shared" si="1"/>
        <v>299.587032258064</v>
      </c>
      <c r="J35" s="18">
        <f t="shared" si="2"/>
        <v>0.40487983022365</v>
      </c>
      <c r="K35" s="18">
        <f t="shared" si="3"/>
        <v>108.812583333333</v>
      </c>
      <c r="L35" s="18">
        <f t="shared" si="4"/>
        <v>1.08812583333333</v>
      </c>
      <c r="M35" s="13" t="s">
        <v>73</v>
      </c>
      <c r="N35" s="13"/>
      <c r="O35" s="18">
        <f t="shared" si="19"/>
        <v>2.810657084323</v>
      </c>
      <c r="P35" s="18">
        <f t="shared" si="5"/>
        <v>1.1379783631176</v>
      </c>
      <c r="Q35" s="25">
        <f t="shared" si="6"/>
        <v>0.136557403574111</v>
      </c>
      <c r="R35" s="18">
        <f t="shared" si="7"/>
        <v>0.1305751</v>
      </c>
      <c r="S35" s="26">
        <f t="shared" si="8"/>
        <v>1.04581504110747</v>
      </c>
      <c r="T35" s="3">
        <v>0.01</v>
      </c>
      <c r="U35" s="27">
        <f t="shared" si="9"/>
        <v>0.0104581504110747</v>
      </c>
      <c r="V35" s="26"/>
      <c r="W35" s="3"/>
      <c r="X35" s="27"/>
      <c r="Y35" s="29">
        <v>0.04</v>
      </c>
      <c r="Z35" s="3">
        <v>0.21</v>
      </c>
      <c r="AA35" s="28">
        <f t="shared" si="10"/>
        <v>0.0084</v>
      </c>
      <c r="AB35" s="3">
        <v>0.015</v>
      </c>
      <c r="AC35" s="3">
        <v>0.29</v>
      </c>
      <c r="AD35" s="28">
        <f t="shared" si="11"/>
        <v>0.00435</v>
      </c>
      <c r="AE35" s="26"/>
      <c r="AF35" s="3"/>
      <c r="AG35" s="27"/>
      <c r="AH35" s="26"/>
      <c r="AI35" s="3"/>
      <c r="AJ35" s="27"/>
      <c r="AK35" s="1">
        <v>0.1</v>
      </c>
      <c r="AL35" s="28">
        <v>0.11</v>
      </c>
      <c r="AM35" s="28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0.0399081504110746</v>
      </c>
      <c r="AR35" s="30">
        <f t="shared" si="15"/>
        <v>108.812583333333</v>
      </c>
      <c r="AS35" s="1">
        <f t="shared" si="16"/>
        <v>0.12</v>
      </c>
      <c r="AT35" s="2">
        <f t="shared" si="20"/>
        <v>27.1501333333333</v>
      </c>
      <c r="AU35" s="1">
        <f t="shared" si="17"/>
        <v>94791.3562145048</v>
      </c>
    </row>
    <row r="36" s="1" customFormat="1" spans="1:47">
      <c r="A36" s="13"/>
      <c r="B36" s="13"/>
      <c r="C36" s="16">
        <v>9</v>
      </c>
      <c r="D36" s="21">
        <v>26.2705666666667</v>
      </c>
      <c r="E36" s="20">
        <f t="shared" si="18"/>
        <v>26.4370322580645</v>
      </c>
      <c r="F36" s="16" t="s">
        <v>73</v>
      </c>
      <c r="G36" s="13">
        <v>10</v>
      </c>
      <c r="H36" s="18">
        <f t="shared" si="0"/>
        <v>26.2705666666667</v>
      </c>
      <c r="I36" s="18">
        <f t="shared" si="1"/>
        <v>299.420566666667</v>
      </c>
      <c r="J36" s="18">
        <f t="shared" si="2"/>
        <v>0.397629730051735</v>
      </c>
      <c r="K36" s="18">
        <f t="shared" si="3"/>
        <v>108.812583333333</v>
      </c>
      <c r="L36" s="18">
        <f t="shared" si="4"/>
        <v>1.08812583333333</v>
      </c>
      <c r="M36" s="13" t="s">
        <v>73</v>
      </c>
      <c r="N36" s="13"/>
      <c r="O36" s="18">
        <f t="shared" si="19"/>
        <v>2.76080455453874</v>
      </c>
      <c r="P36" s="18">
        <f t="shared" si="5"/>
        <v>1.09777796974684</v>
      </c>
      <c r="Q36" s="25">
        <f t="shared" si="6"/>
        <v>0.131733356369621</v>
      </c>
      <c r="R36" s="18">
        <f t="shared" si="7"/>
        <v>0.1305751</v>
      </c>
      <c r="S36" s="26">
        <f t="shared" si="8"/>
        <v>1.00887042299505</v>
      </c>
      <c r="T36" s="3">
        <v>0.01</v>
      </c>
      <c r="U36" s="27">
        <f t="shared" si="9"/>
        <v>0.0100887042299505</v>
      </c>
      <c r="V36" s="26"/>
      <c r="W36" s="3"/>
      <c r="X36" s="27"/>
      <c r="Y36" s="29">
        <v>0.04</v>
      </c>
      <c r="Z36" s="3">
        <v>0.21</v>
      </c>
      <c r="AA36" s="28">
        <f t="shared" si="10"/>
        <v>0.0084</v>
      </c>
      <c r="AB36" s="3">
        <v>0.015</v>
      </c>
      <c r="AC36" s="3">
        <v>0.29</v>
      </c>
      <c r="AD36" s="28">
        <f t="shared" si="11"/>
        <v>0.00435</v>
      </c>
      <c r="AE36" s="26"/>
      <c r="AF36" s="3"/>
      <c r="AG36" s="27"/>
      <c r="AH36" s="26"/>
      <c r="AI36" s="3"/>
      <c r="AJ36" s="27"/>
      <c r="AK36" s="28">
        <v>0.1</v>
      </c>
      <c r="AL36" s="28">
        <v>0.11</v>
      </c>
      <c r="AM36" s="28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0.0395387042299505</v>
      </c>
      <c r="AR36" s="30">
        <f t="shared" si="15"/>
        <v>108.812583333333</v>
      </c>
      <c r="AS36" s="1">
        <f t="shared" si="16"/>
        <v>0.12</v>
      </c>
      <c r="AT36" s="2">
        <f t="shared" si="20"/>
        <v>27.1501333333333</v>
      </c>
      <c r="AU36" s="1">
        <f t="shared" si="17"/>
        <v>93913.8335982898</v>
      </c>
    </row>
    <row r="37" s="1" customFormat="1" spans="1:47">
      <c r="A37" s="13"/>
      <c r="B37" s="13"/>
      <c r="C37" s="16">
        <v>10</v>
      </c>
      <c r="D37" s="21">
        <v>24.6910967741935</v>
      </c>
      <c r="E37" s="20">
        <f t="shared" si="18"/>
        <v>26.2705666666667</v>
      </c>
      <c r="F37" s="16" t="s">
        <v>73</v>
      </c>
      <c r="G37" s="13">
        <v>11</v>
      </c>
      <c r="H37" s="18">
        <f t="shared" si="0"/>
        <v>24.6910967741935</v>
      </c>
      <c r="I37" s="18">
        <f t="shared" si="1"/>
        <v>297.841096774193</v>
      </c>
      <c r="J37" s="18">
        <f t="shared" si="2"/>
        <v>0.334645637019846</v>
      </c>
      <c r="K37" s="18">
        <f t="shared" si="3"/>
        <v>108.812583333333</v>
      </c>
      <c r="L37" s="18">
        <f t="shared" si="4"/>
        <v>1.08812583333333</v>
      </c>
      <c r="M37" s="13" t="s">
        <v>75</v>
      </c>
      <c r="N37" s="18">
        <f>(O36-P36)*C22/100</f>
        <v>1.5798752555523</v>
      </c>
      <c r="O37" s="18">
        <f t="shared" si="19"/>
        <v>1.17127716257293</v>
      </c>
      <c r="P37" s="18">
        <f t="shared" si="5"/>
        <v>0.391962792196015</v>
      </c>
      <c r="Q37" s="25">
        <f t="shared" si="6"/>
        <v>0.0470355350635218</v>
      </c>
      <c r="R37" s="18">
        <f t="shared" si="7"/>
        <v>0.1305751</v>
      </c>
      <c r="S37" s="26">
        <f t="shared" si="8"/>
        <v>0.360218258025625</v>
      </c>
      <c r="T37" s="3">
        <v>0.01</v>
      </c>
      <c r="U37" s="27">
        <f t="shared" si="9"/>
        <v>0.00360218258025625</v>
      </c>
      <c r="V37" s="26"/>
      <c r="W37" s="3"/>
      <c r="X37" s="27"/>
      <c r="Y37" s="29">
        <v>0.04</v>
      </c>
      <c r="Z37" s="3">
        <v>0.21</v>
      </c>
      <c r="AA37" s="28">
        <f t="shared" si="10"/>
        <v>0.0084</v>
      </c>
      <c r="AB37" s="3">
        <v>0.015</v>
      </c>
      <c r="AC37" s="3">
        <v>0.29</v>
      </c>
      <c r="AD37" s="28">
        <f t="shared" si="11"/>
        <v>0.00435</v>
      </c>
      <c r="AE37" s="26"/>
      <c r="AF37" s="3"/>
      <c r="AG37" s="27"/>
      <c r="AH37" s="26"/>
      <c r="AI37" s="3"/>
      <c r="AJ37" s="27"/>
      <c r="AK37" s="1">
        <v>0.1</v>
      </c>
      <c r="AL37" s="28">
        <v>0.11</v>
      </c>
      <c r="AM37" s="28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0.0330521825802563</v>
      </c>
      <c r="AR37" s="30">
        <f t="shared" si="15"/>
        <v>108.812583333333</v>
      </c>
      <c r="AS37" s="1">
        <f t="shared" si="16"/>
        <v>0.12</v>
      </c>
      <c r="AT37" s="2">
        <f t="shared" si="20"/>
        <v>27.1501333333333</v>
      </c>
      <c r="AU37" s="1">
        <f t="shared" si="17"/>
        <v>78506.8007502168</v>
      </c>
    </row>
    <row r="38" s="1" customFormat="1" spans="1:48">
      <c r="A38" s="13"/>
      <c r="B38" s="13"/>
      <c r="C38" s="16">
        <v>11</v>
      </c>
      <c r="D38" s="21">
        <v>22.2148333333333</v>
      </c>
      <c r="E38" s="20">
        <f t="shared" si="18"/>
        <v>24.6910967741935</v>
      </c>
      <c r="F38" s="16" t="s">
        <v>75</v>
      </c>
      <c r="G38" s="13">
        <v>12</v>
      </c>
      <c r="H38" s="18">
        <f t="shared" si="0"/>
        <v>22.2148333333333</v>
      </c>
      <c r="I38" s="18">
        <f t="shared" si="1"/>
        <v>295.364833333333</v>
      </c>
      <c r="J38" s="18">
        <f t="shared" si="2"/>
        <v>0.254422764739554</v>
      </c>
      <c r="K38" s="18">
        <f t="shared" si="3"/>
        <v>108.812583333333</v>
      </c>
      <c r="L38" s="18">
        <f t="shared" si="4"/>
        <v>1.08812583333333</v>
      </c>
      <c r="M38" s="13" t="s">
        <v>73</v>
      </c>
      <c r="N38" s="13"/>
      <c r="O38" s="18">
        <f t="shared" si="19"/>
        <v>1.86744020371025</v>
      </c>
      <c r="P38" s="18">
        <f t="shared" si="5"/>
        <v>0.475119299613757</v>
      </c>
      <c r="Q38" s="25">
        <f t="shared" si="6"/>
        <v>0.0570143159536508</v>
      </c>
      <c r="R38" s="18">
        <f t="shared" si="7"/>
        <v>0.1305751</v>
      </c>
      <c r="S38" s="26">
        <f t="shared" si="8"/>
        <v>0.436640032851982</v>
      </c>
      <c r="T38" s="3">
        <v>0.01</v>
      </c>
      <c r="U38" s="27">
        <f t="shared" si="9"/>
        <v>0.00436640032851982</v>
      </c>
      <c r="V38" s="26"/>
      <c r="W38" s="3"/>
      <c r="X38" s="27"/>
      <c r="Y38" s="29">
        <v>0.04</v>
      </c>
      <c r="Z38" s="3">
        <v>0.21</v>
      </c>
      <c r="AA38" s="28">
        <f t="shared" si="10"/>
        <v>0.0084</v>
      </c>
      <c r="AB38" s="3">
        <v>0.015</v>
      </c>
      <c r="AC38" s="3">
        <v>0.29</v>
      </c>
      <c r="AD38" s="28">
        <f t="shared" si="11"/>
        <v>0.00435</v>
      </c>
      <c r="AE38" s="26"/>
      <c r="AF38" s="3"/>
      <c r="AG38" s="27"/>
      <c r="AH38" s="26"/>
      <c r="AI38" s="3"/>
      <c r="AJ38" s="27"/>
      <c r="AK38" s="28">
        <v>0.1</v>
      </c>
      <c r="AL38" s="28">
        <v>0.11</v>
      </c>
      <c r="AM38" s="28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0.0338164003285198</v>
      </c>
      <c r="AR38" s="30">
        <f t="shared" si="15"/>
        <v>108.812583333333</v>
      </c>
      <c r="AS38" s="1">
        <f t="shared" si="16"/>
        <v>0.12</v>
      </c>
      <c r="AT38" s="2">
        <f t="shared" si="20"/>
        <v>27.1501333333333</v>
      </c>
      <c r="AU38" s="1">
        <f t="shared" si="17"/>
        <v>80321.9998024134</v>
      </c>
      <c r="AV38" s="1">
        <f>SUM(AU27:AU38)</f>
        <v>932915.8500819</v>
      </c>
    </row>
    <row r="39" s="1" customFormat="1" spans="1:46">
      <c r="A39" s="13"/>
      <c r="B39" s="13"/>
      <c r="C39" s="16">
        <v>12</v>
      </c>
      <c r="D39" s="21">
        <v>20.9676774193548</v>
      </c>
      <c r="E39" s="20">
        <f t="shared" si="18"/>
        <v>22.2148333333333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4" t="s">
        <v>43</v>
      </c>
      <c r="T40" s="24"/>
      <c r="U40" s="24"/>
      <c r="V40" s="24" t="s">
        <v>44</v>
      </c>
      <c r="W40" s="24"/>
      <c r="X40" s="24"/>
      <c r="Y40" s="24" t="s">
        <v>45</v>
      </c>
      <c r="Z40" s="24"/>
      <c r="AA40" s="24"/>
      <c r="AB40" s="24" t="s">
        <v>46</v>
      </c>
      <c r="AC40" s="24"/>
      <c r="AD40" s="24"/>
      <c r="AE40" s="24" t="s">
        <v>47</v>
      </c>
      <c r="AF40" s="24"/>
      <c r="AG40" s="24"/>
      <c r="AH40" s="24" t="s">
        <v>48</v>
      </c>
      <c r="AI40" s="24"/>
      <c r="AJ40" s="24"/>
      <c r="AK40" s="32" t="s">
        <v>49</v>
      </c>
      <c r="AL40" s="33"/>
      <c r="AM40" s="34"/>
      <c r="AN40" s="24" t="s">
        <v>50</v>
      </c>
      <c r="AO40" s="24"/>
      <c r="AP40" s="24"/>
      <c r="AT40" s="2"/>
    </row>
    <row r="41" s="1" customFormat="1" spans="1:47">
      <c r="A41" s="15" t="s">
        <v>8</v>
      </c>
      <c r="B41" s="15"/>
      <c r="C41" s="16" t="s">
        <v>51</v>
      </c>
      <c r="D41" s="16" t="s">
        <v>52</v>
      </c>
      <c r="E41" s="16" t="s">
        <v>53</v>
      </c>
      <c r="F41" s="16" t="s">
        <v>54</v>
      </c>
      <c r="G41" s="13" t="s">
        <v>51</v>
      </c>
      <c r="H41" s="13" t="s">
        <v>53</v>
      </c>
      <c r="I41" s="13" t="s">
        <v>55</v>
      </c>
      <c r="J41" s="13" t="s">
        <v>56</v>
      </c>
      <c r="K41" s="23" t="s">
        <v>57</v>
      </c>
      <c r="L41" s="23" t="s">
        <v>58</v>
      </c>
      <c r="M41" s="13" t="s">
        <v>59</v>
      </c>
      <c r="N41" s="23" t="s">
        <v>60</v>
      </c>
      <c r="O41" s="13" t="s">
        <v>61</v>
      </c>
      <c r="P41" s="13" t="s">
        <v>62</v>
      </c>
      <c r="Q41" s="23" t="s">
        <v>63</v>
      </c>
      <c r="R41" s="23" t="s">
        <v>64</v>
      </c>
      <c r="S41" s="4" t="s">
        <v>65</v>
      </c>
      <c r="T41" s="3" t="s">
        <v>66</v>
      </c>
      <c r="U41" s="3"/>
      <c r="V41" s="4" t="s">
        <v>65</v>
      </c>
      <c r="W41" s="3" t="s">
        <v>66</v>
      </c>
      <c r="X41" s="3"/>
      <c r="Y41" s="4" t="s">
        <v>65</v>
      </c>
      <c r="Z41" s="3" t="s">
        <v>66</v>
      </c>
      <c r="AA41" s="3"/>
      <c r="AB41" s="4" t="s">
        <v>65</v>
      </c>
      <c r="AC41" s="3" t="s">
        <v>66</v>
      </c>
      <c r="AD41" s="3"/>
      <c r="AE41" s="4" t="s">
        <v>65</v>
      </c>
      <c r="AF41" s="3" t="s">
        <v>66</v>
      </c>
      <c r="AG41" s="3"/>
      <c r="AH41" s="4" t="s">
        <v>65</v>
      </c>
      <c r="AI41" s="3" t="s">
        <v>66</v>
      </c>
      <c r="AJ41" s="3"/>
      <c r="AK41" s="4" t="s">
        <v>65</v>
      </c>
      <c r="AL41" s="3" t="s">
        <v>66</v>
      </c>
      <c r="AM41" s="3"/>
      <c r="AN41" s="35" t="s">
        <v>65</v>
      </c>
      <c r="AO41" s="35" t="s">
        <v>66</v>
      </c>
      <c r="AP41" s="35"/>
      <c r="AQ41" s="1" t="s">
        <v>67</v>
      </c>
      <c r="AR41" s="1" t="s">
        <v>68</v>
      </c>
      <c r="AS41" s="1" t="s">
        <v>36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18</v>
      </c>
      <c r="E42" s="16"/>
      <c r="F42" s="16"/>
      <c r="G42" s="13">
        <v>1</v>
      </c>
      <c r="H42" s="18">
        <f t="shared" ref="H42:H53" si="21">E43</f>
        <v>18</v>
      </c>
      <c r="I42" s="18">
        <f t="shared" ref="I42:I53" si="22">H42+273.15</f>
        <v>291.15</v>
      </c>
      <c r="J42" s="18">
        <f t="shared" ref="J42:J53" si="23">EXP(($C$16*(I42-$C$14))/($C$17*I42*$C$14))</f>
        <v>0.157870513912988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0.0121704023660042</v>
      </c>
      <c r="Q42" s="25">
        <f t="shared" ref="Q42:Q53" si="27">P42*$B$44</f>
        <v>0.00188641236673066</v>
      </c>
      <c r="R42" s="18">
        <f t="shared" ref="R42:R53" si="28">L42*$B$44</f>
        <v>0.0119491114583333</v>
      </c>
      <c r="S42" s="26">
        <f t="shared" ref="S42:S53" si="29">Q42/R42</f>
        <v>0.157870513912988</v>
      </c>
      <c r="T42" s="3">
        <v>0.01</v>
      </c>
      <c r="U42" s="27">
        <f t="shared" ref="U42:U53" si="30">S42*T42</f>
        <v>0.00157870513912988</v>
      </c>
      <c r="V42" s="26"/>
      <c r="W42" s="3"/>
      <c r="X42" s="27"/>
      <c r="Y42" s="29">
        <v>0.02</v>
      </c>
      <c r="Z42" s="3">
        <v>0.49</v>
      </c>
      <c r="AA42" s="28">
        <f t="shared" ref="AA42:AA53" si="31">Y42*Z42</f>
        <v>0.0098</v>
      </c>
      <c r="AB42" s="3"/>
      <c r="AC42" s="3"/>
      <c r="AD42" s="28"/>
      <c r="AE42" s="26"/>
      <c r="AF42" s="3"/>
      <c r="AG42" s="27"/>
      <c r="AH42" s="26"/>
      <c r="AI42" s="3"/>
      <c r="AJ42" s="27"/>
      <c r="AL42" s="28"/>
      <c r="AM42" s="28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0.0163787051391299</v>
      </c>
      <c r="AR42" s="30">
        <f t="shared" ref="AR42:AR53" si="34">$B$42/12</f>
        <v>7.70910416666667</v>
      </c>
      <c r="AS42" s="1">
        <f t="shared" ref="AS42:AS53" si="35">$B$44</f>
        <v>0.155</v>
      </c>
      <c r="AT42" s="2">
        <f>$E$5/12</f>
        <v>74.7791506849315</v>
      </c>
      <c r="AU42" s="1">
        <f t="shared" ref="AU42:AU53" si="36">AT42*10000*AS42*0.67*AR42*AQ42</f>
        <v>9805.51724080082</v>
      </c>
    </row>
    <row r="43" s="1" customFormat="1" spans="1:47">
      <c r="A43" s="13" t="s">
        <v>74</v>
      </c>
      <c r="B43" s="13">
        <v>1</v>
      </c>
      <c r="C43" s="16">
        <v>1</v>
      </c>
      <c r="D43" s="19">
        <v>19.9167741935484</v>
      </c>
      <c r="E43" s="20">
        <f t="shared" ref="E43:E54" si="37">D42</f>
        <v>18</v>
      </c>
      <c r="F43" s="16" t="s">
        <v>73</v>
      </c>
      <c r="G43" s="13">
        <v>2</v>
      </c>
      <c r="H43" s="18">
        <f t="shared" si="21"/>
        <v>19.9167741935484</v>
      </c>
      <c r="I43" s="18">
        <f t="shared" si="22"/>
        <v>293.066774193548</v>
      </c>
      <c r="J43" s="18">
        <f t="shared" si="23"/>
        <v>0.196468603505559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8">L43+O42-P42-N43</f>
        <v>0.142011680967329</v>
      </c>
      <c r="P43" s="18">
        <f t="shared" si="26"/>
        <v>0.0279008366411281</v>
      </c>
      <c r="Q43" s="25">
        <f t="shared" si="27"/>
        <v>0.00432462967937486</v>
      </c>
      <c r="R43" s="18">
        <f t="shared" si="28"/>
        <v>0.0119491114583333</v>
      </c>
      <c r="S43" s="26">
        <f t="shared" si="29"/>
        <v>0.361920607607928</v>
      </c>
      <c r="T43" s="3">
        <v>0.01</v>
      </c>
      <c r="U43" s="27">
        <f t="shared" si="30"/>
        <v>0.00361920607607928</v>
      </c>
      <c r="V43" s="26"/>
      <c r="W43" s="3"/>
      <c r="X43" s="27"/>
      <c r="Y43" s="29">
        <v>0.02</v>
      </c>
      <c r="Z43" s="3">
        <v>0.49</v>
      </c>
      <c r="AA43" s="28">
        <f t="shared" si="31"/>
        <v>0.0098</v>
      </c>
      <c r="AB43" s="3"/>
      <c r="AC43" s="3"/>
      <c r="AD43" s="28"/>
      <c r="AE43" s="26"/>
      <c r="AF43" s="3"/>
      <c r="AG43" s="27"/>
      <c r="AH43" s="26"/>
      <c r="AI43" s="3"/>
      <c r="AJ43" s="27"/>
      <c r="AK43" s="28"/>
      <c r="AL43" s="28"/>
      <c r="AM43" s="28"/>
      <c r="AN43" s="3">
        <v>0.01</v>
      </c>
      <c r="AO43" s="3">
        <v>0.5</v>
      </c>
      <c r="AP43" s="3">
        <f t="shared" si="32"/>
        <v>0.005</v>
      </c>
      <c r="AQ43" s="1">
        <f t="shared" si="33"/>
        <v>0.0184192060760793</v>
      </c>
      <c r="AR43" s="30">
        <f t="shared" si="34"/>
        <v>7.70910416666667</v>
      </c>
      <c r="AS43" s="1">
        <f t="shared" si="35"/>
        <v>0.155</v>
      </c>
      <c r="AT43" s="2">
        <f t="shared" ref="AT43:AT53" si="39">$E$5/12</f>
        <v>74.7791506849315</v>
      </c>
      <c r="AU43" s="1">
        <f t="shared" si="36"/>
        <v>11027.1136336272</v>
      </c>
    </row>
    <row r="44" s="1" customFormat="1" spans="1:47">
      <c r="A44" s="13" t="s">
        <v>36</v>
      </c>
      <c r="B44" s="13">
        <f>I5</f>
        <v>0.155</v>
      </c>
      <c r="C44" s="16">
        <v>2</v>
      </c>
      <c r="D44" s="21">
        <v>20.3317142857143</v>
      </c>
      <c r="E44" s="20">
        <f t="shared" si="37"/>
        <v>19.9167741935484</v>
      </c>
      <c r="F44" s="16" t="s">
        <v>73</v>
      </c>
      <c r="G44" s="13">
        <v>3</v>
      </c>
      <c r="H44" s="18">
        <f t="shared" si="21"/>
        <v>20.3317142857143</v>
      </c>
      <c r="I44" s="18">
        <f t="shared" si="22"/>
        <v>293.481714285714</v>
      </c>
      <c r="J44" s="18">
        <f t="shared" si="23"/>
        <v>0.205917624161276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8"/>
        <v>0.191201885992868</v>
      </c>
      <c r="P44" s="18">
        <f t="shared" si="26"/>
        <v>0.0393718380988065</v>
      </c>
      <c r="Q44" s="25">
        <f t="shared" si="27"/>
        <v>0.006102634905315</v>
      </c>
      <c r="R44" s="18">
        <f t="shared" si="28"/>
        <v>0.0119491114583333</v>
      </c>
      <c r="S44" s="26">
        <f t="shared" si="29"/>
        <v>0.510718719680116</v>
      </c>
      <c r="T44" s="3">
        <v>0.01</v>
      </c>
      <c r="U44" s="27">
        <f t="shared" si="30"/>
        <v>0.00510718719680116</v>
      </c>
      <c r="V44" s="26"/>
      <c r="W44" s="3"/>
      <c r="X44" s="27"/>
      <c r="Y44" s="29">
        <v>0.02</v>
      </c>
      <c r="Z44" s="3">
        <v>0.49</v>
      </c>
      <c r="AA44" s="28">
        <f t="shared" si="31"/>
        <v>0.0098</v>
      </c>
      <c r="AB44" s="3"/>
      <c r="AC44" s="3"/>
      <c r="AD44" s="28"/>
      <c r="AE44" s="26"/>
      <c r="AF44" s="3"/>
      <c r="AG44" s="27"/>
      <c r="AH44" s="26"/>
      <c r="AI44" s="3"/>
      <c r="AJ44" s="27"/>
      <c r="AL44" s="28"/>
      <c r="AM44" s="28"/>
      <c r="AN44" s="3">
        <v>0.01</v>
      </c>
      <c r="AO44" s="3">
        <v>0.5</v>
      </c>
      <c r="AP44" s="3">
        <f t="shared" si="32"/>
        <v>0.005</v>
      </c>
      <c r="AQ44" s="1">
        <f t="shared" si="33"/>
        <v>0.0199071871968012</v>
      </c>
      <c r="AR44" s="30">
        <f t="shared" si="34"/>
        <v>7.70910416666667</v>
      </c>
      <c r="AS44" s="1">
        <f t="shared" si="35"/>
        <v>0.155</v>
      </c>
      <c r="AT44" s="2">
        <f t="shared" si="39"/>
        <v>74.7791506849315</v>
      </c>
      <c r="AU44" s="1">
        <f t="shared" si="36"/>
        <v>11917.9303623786</v>
      </c>
    </row>
    <row r="45" s="1" customFormat="1" spans="1:47">
      <c r="A45" s="13"/>
      <c r="B45" s="13"/>
      <c r="C45" s="16">
        <v>3</v>
      </c>
      <c r="D45" s="21">
        <v>19.1715161290323</v>
      </c>
      <c r="E45" s="20">
        <f t="shared" si="37"/>
        <v>20.3317142857143</v>
      </c>
      <c r="F45" s="16" t="s">
        <v>73</v>
      </c>
      <c r="G45" s="13">
        <v>4</v>
      </c>
      <c r="H45" s="18">
        <f t="shared" si="21"/>
        <v>19.1715161290323</v>
      </c>
      <c r="I45" s="18">
        <f t="shared" si="22"/>
        <v>292.321516129032</v>
      </c>
      <c r="J45" s="18">
        <f t="shared" si="23"/>
        <v>0.180512560668658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8"/>
        <v>0.228921089560728</v>
      </c>
      <c r="P45" s="18">
        <f t="shared" si="26"/>
        <v>0.0413231320676662</v>
      </c>
      <c r="Q45" s="25">
        <f t="shared" si="27"/>
        <v>0.00640508547048826</v>
      </c>
      <c r="R45" s="18">
        <f t="shared" si="28"/>
        <v>0.0119491114583333</v>
      </c>
      <c r="S45" s="26">
        <f t="shared" si="29"/>
        <v>0.536030272445182</v>
      </c>
      <c r="T45" s="3">
        <v>0.01</v>
      </c>
      <c r="U45" s="27">
        <f t="shared" si="30"/>
        <v>0.00536030272445182</v>
      </c>
      <c r="V45" s="26"/>
      <c r="W45" s="3"/>
      <c r="X45" s="27"/>
      <c r="Y45" s="29">
        <v>0.02</v>
      </c>
      <c r="Z45" s="3">
        <v>0.49</v>
      </c>
      <c r="AA45" s="28">
        <f t="shared" si="31"/>
        <v>0.0098</v>
      </c>
      <c r="AB45" s="3"/>
      <c r="AC45" s="3"/>
      <c r="AD45" s="28"/>
      <c r="AE45" s="26"/>
      <c r="AF45" s="3"/>
      <c r="AG45" s="27"/>
      <c r="AH45" s="26"/>
      <c r="AI45" s="3"/>
      <c r="AJ45" s="27"/>
      <c r="AK45" s="28"/>
      <c r="AL45" s="28"/>
      <c r="AM45" s="28"/>
      <c r="AN45" s="3">
        <v>0.01</v>
      </c>
      <c r="AO45" s="3">
        <v>0.5</v>
      </c>
      <c r="AP45" s="3">
        <f t="shared" si="32"/>
        <v>0.005</v>
      </c>
      <c r="AQ45" s="1">
        <f t="shared" si="33"/>
        <v>0.0201603027244518</v>
      </c>
      <c r="AR45" s="30">
        <f t="shared" si="34"/>
        <v>7.70910416666667</v>
      </c>
      <c r="AS45" s="1">
        <f t="shared" si="35"/>
        <v>0.155</v>
      </c>
      <c r="AT45" s="2">
        <f t="shared" si="39"/>
        <v>74.7791506849315</v>
      </c>
      <c r="AU45" s="1">
        <f t="shared" si="36"/>
        <v>12069.4642381771</v>
      </c>
    </row>
    <row r="46" s="1" customFormat="1" spans="1:47">
      <c r="A46" s="13"/>
      <c r="B46" s="13"/>
      <c r="C46" s="16">
        <v>4</v>
      </c>
      <c r="D46" s="21">
        <v>20.4694333333333</v>
      </c>
      <c r="E46" s="20">
        <f t="shared" si="37"/>
        <v>19.1715161290323</v>
      </c>
      <c r="F46" s="16" t="s">
        <v>73</v>
      </c>
      <c r="G46" s="13">
        <v>5</v>
      </c>
      <c r="H46" s="18">
        <f t="shared" si="21"/>
        <v>20.4694333333333</v>
      </c>
      <c r="I46" s="18">
        <f t="shared" si="22"/>
        <v>293.619433333333</v>
      </c>
      <c r="J46" s="18">
        <f t="shared" si="23"/>
        <v>0.209147017244715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0.178218059618409</v>
      </c>
      <c r="O46" s="18">
        <f t="shared" si="38"/>
        <v>0.0864709395413197</v>
      </c>
      <c r="P46" s="18">
        <f t="shared" si="26"/>
        <v>0.0180851390834151</v>
      </c>
      <c r="Q46" s="25">
        <f t="shared" si="27"/>
        <v>0.00280319655792934</v>
      </c>
      <c r="R46" s="18">
        <f t="shared" si="28"/>
        <v>0.0119491114583333</v>
      </c>
      <c r="S46" s="26">
        <f t="shared" si="29"/>
        <v>0.234594561085493</v>
      </c>
      <c r="T46" s="3">
        <v>0.01</v>
      </c>
      <c r="U46" s="27">
        <f t="shared" si="30"/>
        <v>0.00234594561085493</v>
      </c>
      <c r="V46" s="26"/>
      <c r="W46" s="3"/>
      <c r="X46" s="27"/>
      <c r="Y46" s="29">
        <v>0.04</v>
      </c>
      <c r="Z46" s="3">
        <v>0.49</v>
      </c>
      <c r="AA46" s="28">
        <f t="shared" si="31"/>
        <v>0.0196</v>
      </c>
      <c r="AB46" s="3"/>
      <c r="AC46" s="3"/>
      <c r="AD46" s="28"/>
      <c r="AE46" s="26"/>
      <c r="AF46" s="3"/>
      <c r="AG46" s="27"/>
      <c r="AH46" s="26"/>
      <c r="AI46" s="3"/>
      <c r="AJ46" s="27"/>
      <c r="AL46" s="28"/>
      <c r="AM46" s="28"/>
      <c r="AN46" s="3">
        <v>0.015</v>
      </c>
      <c r="AO46" s="3">
        <v>0.5</v>
      </c>
      <c r="AP46" s="3">
        <f t="shared" si="32"/>
        <v>0.0075</v>
      </c>
      <c r="AQ46" s="1">
        <f t="shared" si="33"/>
        <v>0.0294459456108549</v>
      </c>
      <c r="AR46" s="30">
        <f t="shared" si="34"/>
        <v>7.70910416666667</v>
      </c>
      <c r="AS46" s="1">
        <f t="shared" si="35"/>
        <v>0.155</v>
      </c>
      <c r="AT46" s="2">
        <f t="shared" si="39"/>
        <v>74.7791506849315</v>
      </c>
      <c r="AU46" s="1">
        <f t="shared" si="36"/>
        <v>17628.5441923683</v>
      </c>
    </row>
    <row r="47" s="1" customFormat="1" spans="1:47">
      <c r="A47" s="13"/>
      <c r="B47" s="13"/>
      <c r="C47" s="16">
        <v>5</v>
      </c>
      <c r="D47" s="21">
        <v>21.9257419354839</v>
      </c>
      <c r="E47" s="20">
        <f t="shared" si="37"/>
        <v>20.4694333333333</v>
      </c>
      <c r="F47" s="16" t="s">
        <v>75</v>
      </c>
      <c r="G47" s="13">
        <v>6</v>
      </c>
      <c r="H47" s="18">
        <f t="shared" si="21"/>
        <v>21.9257419354839</v>
      </c>
      <c r="I47" s="18">
        <f t="shared" si="22"/>
        <v>295.075741935484</v>
      </c>
      <c r="J47" s="18">
        <f t="shared" si="23"/>
        <v>0.246337014261702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8"/>
        <v>0.145476842124571</v>
      </c>
      <c r="P47" s="18">
        <f t="shared" si="26"/>
        <v>0.0358363309331879</v>
      </c>
      <c r="Q47" s="25">
        <f t="shared" si="27"/>
        <v>0.00555463129464412</v>
      </c>
      <c r="R47" s="18">
        <f t="shared" si="28"/>
        <v>0.0119491114583333</v>
      </c>
      <c r="S47" s="26">
        <f t="shared" si="29"/>
        <v>0.46485726692007</v>
      </c>
      <c r="T47" s="3">
        <v>0.01</v>
      </c>
      <c r="U47" s="27">
        <f t="shared" si="30"/>
        <v>0.0046485726692007</v>
      </c>
      <c r="V47" s="26"/>
      <c r="W47" s="3"/>
      <c r="X47" s="27"/>
      <c r="Y47" s="29">
        <v>0.04</v>
      </c>
      <c r="Z47" s="3">
        <v>0.49</v>
      </c>
      <c r="AA47" s="28">
        <f t="shared" si="31"/>
        <v>0.0196</v>
      </c>
      <c r="AB47" s="3"/>
      <c r="AC47" s="3"/>
      <c r="AD47" s="28"/>
      <c r="AE47" s="26"/>
      <c r="AF47" s="3"/>
      <c r="AG47" s="27"/>
      <c r="AH47" s="26"/>
      <c r="AI47" s="3"/>
      <c r="AJ47" s="27"/>
      <c r="AK47" s="28"/>
      <c r="AL47" s="28"/>
      <c r="AM47" s="28"/>
      <c r="AN47" s="3">
        <v>0.015</v>
      </c>
      <c r="AO47" s="3">
        <v>0.5</v>
      </c>
      <c r="AP47" s="3">
        <f t="shared" si="32"/>
        <v>0.0075</v>
      </c>
      <c r="AQ47" s="1">
        <f t="shared" si="33"/>
        <v>0.0317485726692007</v>
      </c>
      <c r="AR47" s="30">
        <f t="shared" si="34"/>
        <v>7.70910416666667</v>
      </c>
      <c r="AS47" s="1">
        <f t="shared" si="35"/>
        <v>0.155</v>
      </c>
      <c r="AT47" s="2">
        <f t="shared" si="39"/>
        <v>74.7791506849315</v>
      </c>
      <c r="AU47" s="1">
        <f t="shared" si="36"/>
        <v>19007.0688759712</v>
      </c>
    </row>
    <row r="48" s="1" customFormat="1" spans="1:47">
      <c r="A48" s="13"/>
      <c r="B48" s="13"/>
      <c r="C48" s="16">
        <v>6</v>
      </c>
      <c r="D48" s="21">
        <v>24.3048666666667</v>
      </c>
      <c r="E48" s="20">
        <f t="shared" si="37"/>
        <v>21.9257419354839</v>
      </c>
      <c r="F48" s="16" t="s">
        <v>73</v>
      </c>
      <c r="G48" s="13">
        <v>7</v>
      </c>
      <c r="H48" s="18">
        <f t="shared" si="21"/>
        <v>24.3048666666667</v>
      </c>
      <c r="I48" s="18">
        <f t="shared" si="22"/>
        <v>297.454866666667</v>
      </c>
      <c r="J48" s="18">
        <f t="shared" si="23"/>
        <v>0.320737898522963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8"/>
        <v>0.18673155285805</v>
      </c>
      <c r="P48" s="18">
        <f t="shared" si="26"/>
        <v>0.0598918858516206</v>
      </c>
      <c r="Q48" s="25">
        <f t="shared" si="27"/>
        <v>0.00928324230700119</v>
      </c>
      <c r="R48" s="18">
        <f t="shared" si="28"/>
        <v>0.0119491114583333</v>
      </c>
      <c r="S48" s="26">
        <f t="shared" si="29"/>
        <v>0.776898126640792</v>
      </c>
      <c r="T48" s="3">
        <v>0.01</v>
      </c>
      <c r="U48" s="27">
        <f t="shared" si="30"/>
        <v>0.00776898126640792</v>
      </c>
      <c r="V48" s="26"/>
      <c r="W48" s="3"/>
      <c r="X48" s="27"/>
      <c r="Y48" s="29">
        <v>0.04</v>
      </c>
      <c r="Z48" s="3">
        <v>0.49</v>
      </c>
      <c r="AA48" s="28">
        <f t="shared" si="31"/>
        <v>0.0196</v>
      </c>
      <c r="AB48" s="3"/>
      <c r="AC48" s="3"/>
      <c r="AD48" s="28"/>
      <c r="AE48" s="26"/>
      <c r="AF48" s="3"/>
      <c r="AG48" s="27"/>
      <c r="AH48" s="26"/>
      <c r="AI48" s="3"/>
      <c r="AJ48" s="27"/>
      <c r="AL48" s="28"/>
      <c r="AM48" s="28"/>
      <c r="AN48" s="3">
        <v>0.015</v>
      </c>
      <c r="AO48" s="3">
        <v>0.5</v>
      </c>
      <c r="AP48" s="3">
        <f t="shared" si="32"/>
        <v>0.0075</v>
      </c>
      <c r="AQ48" s="1">
        <f t="shared" si="33"/>
        <v>0.0348689812664079</v>
      </c>
      <c r="AR48" s="30">
        <f t="shared" si="34"/>
        <v>7.70910416666667</v>
      </c>
      <c r="AS48" s="1">
        <f t="shared" si="35"/>
        <v>0.155</v>
      </c>
      <c r="AT48" s="2">
        <f t="shared" si="39"/>
        <v>74.7791506849315</v>
      </c>
      <c r="AU48" s="1">
        <f t="shared" si="36"/>
        <v>20875.1787197194</v>
      </c>
    </row>
    <row r="49" s="1" customFormat="1" spans="1:47">
      <c r="A49" s="13"/>
      <c r="B49" s="13"/>
      <c r="C49" s="16">
        <v>7</v>
      </c>
      <c r="D49" s="21">
        <v>26.3615161290323</v>
      </c>
      <c r="E49" s="20">
        <f t="shared" si="37"/>
        <v>24.3048666666667</v>
      </c>
      <c r="F49" s="16" t="s">
        <v>73</v>
      </c>
      <c r="G49" s="13">
        <v>8</v>
      </c>
      <c r="H49" s="18">
        <f t="shared" si="21"/>
        <v>26.3615161290323</v>
      </c>
      <c r="I49" s="18">
        <f t="shared" si="22"/>
        <v>299.511516129032</v>
      </c>
      <c r="J49" s="18">
        <f t="shared" si="23"/>
        <v>0.401575625812531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8"/>
        <v>0.203930708673096</v>
      </c>
      <c r="P49" s="18">
        <f t="shared" si="26"/>
        <v>0.0818936019577915</v>
      </c>
      <c r="Q49" s="25">
        <f t="shared" si="27"/>
        <v>0.0126935083034577</v>
      </c>
      <c r="R49" s="18">
        <f t="shared" si="28"/>
        <v>0.0119491114583333</v>
      </c>
      <c r="S49" s="26">
        <f t="shared" si="29"/>
        <v>1.06229725513232</v>
      </c>
      <c r="T49" s="3">
        <v>0.01</v>
      </c>
      <c r="U49" s="27">
        <f t="shared" si="30"/>
        <v>0.0106229725513232</v>
      </c>
      <c r="V49" s="26"/>
      <c r="W49" s="3"/>
      <c r="X49" s="27"/>
      <c r="Y49" s="29">
        <v>0.04</v>
      </c>
      <c r="Z49" s="3">
        <v>0.49</v>
      </c>
      <c r="AA49" s="28">
        <f t="shared" si="31"/>
        <v>0.0196</v>
      </c>
      <c r="AB49" s="3"/>
      <c r="AC49" s="3"/>
      <c r="AD49" s="28"/>
      <c r="AE49" s="26"/>
      <c r="AF49" s="3"/>
      <c r="AG49" s="27"/>
      <c r="AH49" s="26"/>
      <c r="AI49" s="3"/>
      <c r="AJ49" s="27"/>
      <c r="AK49" s="28"/>
      <c r="AL49" s="28"/>
      <c r="AM49" s="28"/>
      <c r="AN49" s="3">
        <v>0.015</v>
      </c>
      <c r="AO49" s="3">
        <v>0.5</v>
      </c>
      <c r="AP49" s="3">
        <f t="shared" si="32"/>
        <v>0.0075</v>
      </c>
      <c r="AQ49" s="1">
        <f t="shared" si="33"/>
        <v>0.0377229725513232</v>
      </c>
      <c r="AR49" s="30">
        <f t="shared" si="34"/>
        <v>7.70910416666667</v>
      </c>
      <c r="AS49" s="1">
        <f t="shared" si="35"/>
        <v>0.155</v>
      </c>
      <c r="AT49" s="2">
        <f t="shared" si="39"/>
        <v>74.7791506849315</v>
      </c>
      <c r="AU49" s="1">
        <f t="shared" si="36"/>
        <v>22583.7912450451</v>
      </c>
    </row>
    <row r="50" s="1" customFormat="1" spans="1:47">
      <c r="A50" s="13"/>
      <c r="B50" s="13"/>
      <c r="C50" s="16">
        <v>8</v>
      </c>
      <c r="D50" s="21">
        <v>26.4370322580645</v>
      </c>
      <c r="E50" s="20">
        <f t="shared" si="37"/>
        <v>26.3615161290323</v>
      </c>
      <c r="F50" s="16" t="s">
        <v>73</v>
      </c>
      <c r="G50" s="13">
        <v>9</v>
      </c>
      <c r="H50" s="18">
        <f t="shared" si="21"/>
        <v>26.4370322580645</v>
      </c>
      <c r="I50" s="18">
        <f t="shared" si="22"/>
        <v>299.587032258064</v>
      </c>
      <c r="J50" s="18">
        <f t="shared" si="23"/>
        <v>0.40487983022365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8"/>
        <v>0.199128148381971</v>
      </c>
      <c r="P50" s="18">
        <f t="shared" si="26"/>
        <v>0.0806229709096423</v>
      </c>
      <c r="Q50" s="25">
        <f t="shared" si="27"/>
        <v>0.0124965604909946</v>
      </c>
      <c r="R50" s="18">
        <f t="shared" si="28"/>
        <v>0.0119491114583333</v>
      </c>
      <c r="S50" s="26">
        <f t="shared" si="29"/>
        <v>1.04581504110747</v>
      </c>
      <c r="T50" s="3">
        <v>0.01</v>
      </c>
      <c r="U50" s="27">
        <f t="shared" si="30"/>
        <v>0.0104581504110747</v>
      </c>
      <c r="V50" s="26"/>
      <c r="W50" s="3"/>
      <c r="X50" s="27"/>
      <c r="Y50" s="29">
        <v>0.04</v>
      </c>
      <c r="Z50" s="3">
        <v>0.49</v>
      </c>
      <c r="AA50" s="28">
        <f t="shared" si="31"/>
        <v>0.0196</v>
      </c>
      <c r="AB50" s="3"/>
      <c r="AC50" s="3"/>
      <c r="AD50" s="28"/>
      <c r="AE50" s="26"/>
      <c r="AF50" s="3"/>
      <c r="AG50" s="27"/>
      <c r="AH50" s="26"/>
      <c r="AI50" s="3"/>
      <c r="AJ50" s="27"/>
      <c r="AL50" s="28"/>
      <c r="AM50" s="28"/>
      <c r="AN50" s="3">
        <v>0.015</v>
      </c>
      <c r="AO50" s="3">
        <v>0.5</v>
      </c>
      <c r="AP50" s="3">
        <f t="shared" si="32"/>
        <v>0.0075</v>
      </c>
      <c r="AQ50" s="1">
        <f t="shared" si="33"/>
        <v>0.0375581504110747</v>
      </c>
      <c r="AR50" s="30">
        <f t="shared" si="34"/>
        <v>7.70910416666667</v>
      </c>
      <c r="AS50" s="1">
        <f t="shared" si="35"/>
        <v>0.155</v>
      </c>
      <c r="AT50" s="2">
        <f t="shared" si="39"/>
        <v>74.7791506849315</v>
      </c>
      <c r="AU50" s="1">
        <f t="shared" si="36"/>
        <v>22485.1163910719</v>
      </c>
    </row>
    <row r="51" s="1" customFormat="1" spans="1:47">
      <c r="A51" s="13"/>
      <c r="B51" s="13"/>
      <c r="C51" s="16">
        <v>9</v>
      </c>
      <c r="D51" s="21">
        <v>26.2705666666667</v>
      </c>
      <c r="E51" s="20">
        <f t="shared" si="37"/>
        <v>26.4370322580645</v>
      </c>
      <c r="F51" s="16" t="s">
        <v>73</v>
      </c>
      <c r="G51" s="13">
        <v>10</v>
      </c>
      <c r="H51" s="18">
        <f t="shared" si="21"/>
        <v>26.2705666666667</v>
      </c>
      <c r="I51" s="18">
        <f t="shared" si="22"/>
        <v>299.420566666667</v>
      </c>
      <c r="J51" s="18">
        <f t="shared" si="23"/>
        <v>0.397629730051735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8"/>
        <v>0.195596219138996</v>
      </c>
      <c r="P51" s="18">
        <f t="shared" si="26"/>
        <v>0.0777748718153788</v>
      </c>
      <c r="Q51" s="25">
        <f t="shared" si="27"/>
        <v>0.0120551051313837</v>
      </c>
      <c r="R51" s="18">
        <f t="shared" si="28"/>
        <v>0.0119491114583333</v>
      </c>
      <c r="S51" s="26">
        <f t="shared" si="29"/>
        <v>1.00887042299505</v>
      </c>
      <c r="T51" s="3">
        <v>0.01</v>
      </c>
      <c r="U51" s="27">
        <f t="shared" si="30"/>
        <v>0.0100887042299505</v>
      </c>
      <c r="V51" s="26"/>
      <c r="W51" s="3"/>
      <c r="X51" s="27"/>
      <c r="Y51" s="29">
        <v>0.04</v>
      </c>
      <c r="Z51" s="3">
        <v>0.49</v>
      </c>
      <c r="AA51" s="28">
        <f t="shared" si="31"/>
        <v>0.0196</v>
      </c>
      <c r="AB51" s="3"/>
      <c r="AC51" s="3"/>
      <c r="AD51" s="28"/>
      <c r="AE51" s="26"/>
      <c r="AF51" s="3"/>
      <c r="AG51" s="27"/>
      <c r="AH51" s="26"/>
      <c r="AI51" s="3"/>
      <c r="AJ51" s="27"/>
      <c r="AK51" s="28"/>
      <c r="AL51" s="28"/>
      <c r="AM51" s="28"/>
      <c r="AN51" s="3">
        <v>0.015</v>
      </c>
      <c r="AO51" s="3">
        <v>0.5</v>
      </c>
      <c r="AP51" s="3">
        <f t="shared" si="32"/>
        <v>0.0075</v>
      </c>
      <c r="AQ51" s="1">
        <f t="shared" si="33"/>
        <v>0.0371887042299505</v>
      </c>
      <c r="AR51" s="30">
        <f t="shared" si="34"/>
        <v>7.70910416666667</v>
      </c>
      <c r="AS51" s="1">
        <f t="shared" si="35"/>
        <v>0.155</v>
      </c>
      <c r="AT51" s="2">
        <f t="shared" si="39"/>
        <v>74.7791506849315</v>
      </c>
      <c r="AU51" s="1">
        <f t="shared" si="36"/>
        <v>22263.9382901299</v>
      </c>
    </row>
    <row r="52" s="1" customFormat="1" spans="1:47">
      <c r="A52" s="13"/>
      <c r="B52" s="13"/>
      <c r="C52" s="16">
        <v>10</v>
      </c>
      <c r="D52" s="21">
        <v>24.6910967741935</v>
      </c>
      <c r="E52" s="20">
        <f t="shared" si="37"/>
        <v>26.2705666666667</v>
      </c>
      <c r="F52" s="16" t="s">
        <v>73</v>
      </c>
      <c r="G52" s="13">
        <v>11</v>
      </c>
      <c r="H52" s="18">
        <f t="shared" si="21"/>
        <v>24.6910967741935</v>
      </c>
      <c r="I52" s="18">
        <f t="shared" si="22"/>
        <v>297.841096774193</v>
      </c>
      <c r="J52" s="18">
        <f t="shared" si="23"/>
        <v>0.334645637019846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0.111930279957436</v>
      </c>
      <c r="O52" s="18">
        <f t="shared" si="38"/>
        <v>0.0829821090328475</v>
      </c>
      <c r="P52" s="18">
        <f t="shared" si="26"/>
        <v>0.0277696007385476</v>
      </c>
      <c r="Q52" s="25">
        <f t="shared" si="27"/>
        <v>0.00430428811447487</v>
      </c>
      <c r="R52" s="18">
        <f t="shared" si="28"/>
        <v>0.0119491114583333</v>
      </c>
      <c r="S52" s="26">
        <f t="shared" si="29"/>
        <v>0.360218258025626</v>
      </c>
      <c r="T52" s="3">
        <v>0.01</v>
      </c>
      <c r="U52" s="27">
        <f t="shared" si="30"/>
        <v>0.00360218258025626</v>
      </c>
      <c r="V52" s="26"/>
      <c r="W52" s="3"/>
      <c r="X52" s="27"/>
      <c r="Y52" s="29">
        <v>0.04</v>
      </c>
      <c r="Z52" s="3">
        <v>0.49</v>
      </c>
      <c r="AA52" s="28">
        <f t="shared" si="31"/>
        <v>0.0196</v>
      </c>
      <c r="AB52" s="3"/>
      <c r="AC52" s="3"/>
      <c r="AD52" s="28"/>
      <c r="AE52" s="26"/>
      <c r="AF52" s="3"/>
      <c r="AG52" s="27"/>
      <c r="AH52" s="26"/>
      <c r="AI52" s="3"/>
      <c r="AJ52" s="27"/>
      <c r="AL52" s="28"/>
      <c r="AM52" s="28"/>
      <c r="AN52" s="3">
        <v>0.015</v>
      </c>
      <c r="AO52" s="3">
        <v>0.5</v>
      </c>
      <c r="AP52" s="3">
        <f t="shared" si="32"/>
        <v>0.0075</v>
      </c>
      <c r="AQ52" s="1">
        <f t="shared" si="33"/>
        <v>0.0307021825802563</v>
      </c>
      <c r="AR52" s="30">
        <f t="shared" si="34"/>
        <v>7.70910416666667</v>
      </c>
      <c r="AS52" s="1">
        <f t="shared" si="35"/>
        <v>0.155</v>
      </c>
      <c r="AT52" s="2">
        <f t="shared" si="39"/>
        <v>74.7791506849315</v>
      </c>
      <c r="AU52" s="1">
        <f t="shared" si="36"/>
        <v>18380.6215487503</v>
      </c>
    </row>
    <row r="53" s="1" customFormat="1" spans="1:48">
      <c r="A53" s="13"/>
      <c r="B53" s="13"/>
      <c r="C53" s="16">
        <v>11</v>
      </c>
      <c r="D53" s="21">
        <v>22.2148333333333</v>
      </c>
      <c r="E53" s="20">
        <f t="shared" si="37"/>
        <v>24.6910967741935</v>
      </c>
      <c r="F53" s="16" t="s">
        <v>75</v>
      </c>
      <c r="G53" s="13">
        <v>12</v>
      </c>
      <c r="H53" s="18">
        <f t="shared" si="21"/>
        <v>22.2148333333333</v>
      </c>
      <c r="I53" s="18">
        <f t="shared" si="22"/>
        <v>295.364833333333</v>
      </c>
      <c r="J53" s="18">
        <f t="shared" si="23"/>
        <v>0.254422764739554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8"/>
        <v>0.132303549960967</v>
      </c>
      <c r="P53" s="18">
        <f t="shared" si="26"/>
        <v>0.0336610349659268</v>
      </c>
      <c r="Q53" s="25">
        <f t="shared" si="27"/>
        <v>0.00521746041971866</v>
      </c>
      <c r="R53" s="18">
        <f t="shared" si="28"/>
        <v>0.0119491114583333</v>
      </c>
      <c r="S53" s="26">
        <f t="shared" si="29"/>
        <v>0.436640032851982</v>
      </c>
      <c r="T53" s="3">
        <v>0.01</v>
      </c>
      <c r="U53" s="27">
        <f t="shared" si="30"/>
        <v>0.00436640032851982</v>
      </c>
      <c r="V53" s="26"/>
      <c r="W53" s="3"/>
      <c r="X53" s="27"/>
      <c r="Y53" s="29">
        <v>0.04</v>
      </c>
      <c r="Z53" s="3">
        <v>0.49</v>
      </c>
      <c r="AA53" s="28">
        <f t="shared" si="31"/>
        <v>0.0196</v>
      </c>
      <c r="AB53" s="3"/>
      <c r="AC53" s="3"/>
      <c r="AD53" s="28"/>
      <c r="AE53" s="26"/>
      <c r="AF53" s="3"/>
      <c r="AG53" s="27"/>
      <c r="AH53" s="26"/>
      <c r="AI53" s="3"/>
      <c r="AJ53" s="27"/>
      <c r="AK53" s="28"/>
      <c r="AL53" s="28"/>
      <c r="AM53" s="28"/>
      <c r="AN53" s="3">
        <v>0.015</v>
      </c>
      <c r="AO53" s="3">
        <v>0.5</v>
      </c>
      <c r="AP53" s="3">
        <f t="shared" si="32"/>
        <v>0.0075</v>
      </c>
      <c r="AQ53" s="1">
        <f t="shared" si="33"/>
        <v>0.0314664003285198</v>
      </c>
      <c r="AR53" s="30">
        <f t="shared" si="34"/>
        <v>7.70910416666667</v>
      </c>
      <c r="AS53" s="1">
        <f t="shared" si="35"/>
        <v>0.155</v>
      </c>
      <c r="AT53" s="2">
        <f t="shared" si="39"/>
        <v>74.7791506849315</v>
      </c>
      <c r="AU53" s="1">
        <f t="shared" si="36"/>
        <v>18838.1394198316</v>
      </c>
      <c r="AV53" s="1">
        <f>SUM(AU42:AU53)</f>
        <v>206882.424157871</v>
      </c>
    </row>
    <row r="54" s="1" customFormat="1" spans="1:46">
      <c r="A54" s="13"/>
      <c r="B54" s="13"/>
      <c r="C54" s="16">
        <v>12</v>
      </c>
      <c r="D54" s="21">
        <v>20.9676774193548</v>
      </c>
      <c r="E54" s="20">
        <f t="shared" si="37"/>
        <v>22.2148333333333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7">
      <c r="S56" s="24" t="s">
        <v>43</v>
      </c>
      <c r="T56" s="24"/>
      <c r="U56" s="24"/>
      <c r="V56" s="24" t="s">
        <v>44</v>
      </c>
      <c r="W56" s="24" t="s">
        <v>45</v>
      </c>
      <c r="X56" s="24" t="s">
        <v>46</v>
      </c>
      <c r="Y56" s="24" t="s">
        <v>47</v>
      </c>
      <c r="Z56" s="24" t="s">
        <v>48</v>
      </c>
      <c r="AA56" s="24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11</v>
      </c>
      <c r="B57" s="15"/>
      <c r="C57" s="16" t="s">
        <v>51</v>
      </c>
      <c r="D57" s="16" t="s">
        <v>52</v>
      </c>
      <c r="E57" s="16" t="s">
        <v>53</v>
      </c>
      <c r="F57" s="16" t="s">
        <v>54</v>
      </c>
      <c r="G57" s="13" t="s">
        <v>51</v>
      </c>
      <c r="H57" s="13" t="s">
        <v>53</v>
      </c>
      <c r="I57" s="13" t="s">
        <v>55</v>
      </c>
      <c r="J57" s="13" t="s">
        <v>56</v>
      </c>
      <c r="K57" s="23" t="s">
        <v>57</v>
      </c>
      <c r="L57" s="23" t="s">
        <v>58</v>
      </c>
      <c r="M57" s="13" t="s">
        <v>59</v>
      </c>
      <c r="N57" s="23" t="s">
        <v>60</v>
      </c>
      <c r="O57" s="13" t="s">
        <v>61</v>
      </c>
      <c r="P57" s="13" t="s">
        <v>62</v>
      </c>
      <c r="Q57" s="23" t="s">
        <v>63</v>
      </c>
      <c r="R57" s="23" t="s">
        <v>64</v>
      </c>
      <c r="S57" s="4" t="s">
        <v>65</v>
      </c>
      <c r="T57" s="3" t="s">
        <v>66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71</v>
      </c>
      <c r="B58" s="13">
        <f>F7</f>
        <v>108.2955</v>
      </c>
      <c r="C58" s="16" t="s">
        <v>72</v>
      </c>
      <c r="D58" s="17">
        <v>18</v>
      </c>
      <c r="E58" s="16"/>
      <c r="F58" s="16"/>
      <c r="G58" s="13">
        <v>1</v>
      </c>
      <c r="H58" s="18">
        <f t="shared" ref="H58:H69" si="40">E59</f>
        <v>18</v>
      </c>
      <c r="I58" s="18">
        <f t="shared" ref="I58:I69" si="41">H58+273.15</f>
        <v>291.15</v>
      </c>
      <c r="J58" s="18">
        <f t="shared" ref="J58:J69" si="42">EXP(($C$16*(I58-$C$14))/($C$17*I58*$C$14))</f>
        <v>0.157870513912988</v>
      </c>
      <c r="K58" s="18">
        <f t="shared" ref="K58:K69" si="43">$B$58/12</f>
        <v>9.024625</v>
      </c>
      <c r="L58" s="18">
        <f t="shared" ref="L58:L69" si="44">K58*$B$59/100</f>
        <v>2.43664875</v>
      </c>
      <c r="M58" s="13" t="s">
        <v>73</v>
      </c>
      <c r="N58" s="13"/>
      <c r="O58" s="18">
        <f>L58</f>
        <v>2.43664875</v>
      </c>
      <c r="P58" s="18">
        <f t="shared" ref="P58:P69" si="45">O58*J58</f>
        <v>0.38467499038794</v>
      </c>
      <c r="Q58" s="25">
        <f t="shared" ref="Q58:Q69" si="46">P58*$B$60</f>
        <v>0.173103745674573</v>
      </c>
      <c r="R58" s="18">
        <f t="shared" ref="R58:R69" si="47">L58*$B$60</f>
        <v>1.0964919375</v>
      </c>
      <c r="S58" s="26">
        <f t="shared" ref="S58:S69" si="48">Q58/R58</f>
        <v>0.157870513912988</v>
      </c>
      <c r="T58" s="3">
        <v>0.27</v>
      </c>
      <c r="U58" s="27">
        <f t="shared" ref="U58:U69" si="49">S58*T58</f>
        <v>0.0426250387565068</v>
      </c>
      <c r="V58" s="3">
        <v>220.1</v>
      </c>
      <c r="W58" s="28">
        <v>12.1</v>
      </c>
      <c r="X58" s="28">
        <v>4.5</v>
      </c>
      <c r="Y58" s="28">
        <v>1.5</v>
      </c>
      <c r="Z58" s="28">
        <v>6.8</v>
      </c>
      <c r="AA58" s="3">
        <v>30.2</v>
      </c>
      <c r="AB58" s="2">
        <f t="shared" ref="AB58:AB69" si="50">U58*0.67*AD58+(V58+W58+X58+Y58+Z58+AA58)/1000</f>
        <v>0.288051449185087</v>
      </c>
      <c r="AC58" s="30">
        <f t="shared" ref="AC58:AC69" si="51">$B$58/12</f>
        <v>9.024625</v>
      </c>
      <c r="AD58" s="1">
        <f t="shared" ref="AD58:AD69" si="52">$B$60</f>
        <v>0.45</v>
      </c>
      <c r="AE58" s="31">
        <f t="shared" ref="AE58:AE69" si="53">$E$7/12</f>
        <v>528.461931224589</v>
      </c>
      <c r="AF58" s="1">
        <f t="shared" ref="AF58:AF69" si="54">AE58*10000*AC58*AB58</f>
        <v>13737665.4769932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74</v>
      </c>
      <c r="B59" s="13">
        <v>27</v>
      </c>
      <c r="C59" s="16">
        <v>1</v>
      </c>
      <c r="D59" s="19">
        <v>19.9167741935484</v>
      </c>
      <c r="E59" s="20">
        <f t="shared" ref="E59:E70" si="55">D58</f>
        <v>18</v>
      </c>
      <c r="F59" s="16" t="s">
        <v>73</v>
      </c>
      <c r="G59" s="13">
        <v>2</v>
      </c>
      <c r="H59" s="18">
        <f t="shared" si="40"/>
        <v>19.9167741935484</v>
      </c>
      <c r="I59" s="18">
        <f t="shared" si="41"/>
        <v>293.066774193548</v>
      </c>
      <c r="J59" s="18">
        <f t="shared" si="42"/>
        <v>0.196468603505559</v>
      </c>
      <c r="K59" s="18">
        <f t="shared" si="43"/>
        <v>9.024625</v>
      </c>
      <c r="L59" s="18">
        <f t="shared" si="44"/>
        <v>2.43664875</v>
      </c>
      <c r="M59" s="13" t="s">
        <v>73</v>
      </c>
      <c r="N59" s="13"/>
      <c r="O59" s="18">
        <f t="shared" ref="O59:O69" si="56">L59+O58-P58-N59</f>
        <v>4.48862250961206</v>
      </c>
      <c r="P59" s="18">
        <f t="shared" si="45"/>
        <v>0.881873396127099</v>
      </c>
      <c r="Q59" s="25">
        <f t="shared" si="46"/>
        <v>0.396843028257195</v>
      </c>
      <c r="R59" s="18">
        <f t="shared" si="47"/>
        <v>1.0964919375</v>
      </c>
      <c r="S59" s="26">
        <f t="shared" si="48"/>
        <v>0.361920607607928</v>
      </c>
      <c r="T59" s="3">
        <v>0.27</v>
      </c>
      <c r="U59" s="27">
        <f t="shared" si="49"/>
        <v>0.0977185640541407</v>
      </c>
      <c r="V59" s="3">
        <v>220.1</v>
      </c>
      <c r="W59" s="28">
        <v>12.1</v>
      </c>
      <c r="X59" s="28">
        <v>4.5</v>
      </c>
      <c r="Y59" s="28">
        <v>1.5</v>
      </c>
      <c r="Z59" s="28">
        <v>6.8</v>
      </c>
      <c r="AA59" s="3">
        <v>30.2</v>
      </c>
      <c r="AB59" s="2">
        <f t="shared" si="50"/>
        <v>0.304662147062323</v>
      </c>
      <c r="AC59" s="30">
        <f t="shared" si="51"/>
        <v>9.024625</v>
      </c>
      <c r="AD59" s="1">
        <f t="shared" si="52"/>
        <v>0.45</v>
      </c>
      <c r="AE59" s="31">
        <f t="shared" si="53"/>
        <v>528.461931224589</v>
      </c>
      <c r="AF59" s="1">
        <f t="shared" si="54"/>
        <v>14529858.0225348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36</v>
      </c>
      <c r="B60" s="13">
        <f>H7</f>
        <v>0.45</v>
      </c>
      <c r="C60" s="16">
        <v>2</v>
      </c>
      <c r="D60" s="21">
        <v>20.3317142857143</v>
      </c>
      <c r="E60" s="20">
        <f t="shared" si="55"/>
        <v>19.9167741935484</v>
      </c>
      <c r="F60" s="16" t="s">
        <v>73</v>
      </c>
      <c r="G60" s="13">
        <v>3</v>
      </c>
      <c r="H60" s="18">
        <f t="shared" si="40"/>
        <v>20.3317142857143</v>
      </c>
      <c r="I60" s="18">
        <f t="shared" si="41"/>
        <v>293.481714285714</v>
      </c>
      <c r="J60" s="18">
        <f t="shared" si="42"/>
        <v>0.205917624161276</v>
      </c>
      <c r="K60" s="18">
        <f t="shared" si="43"/>
        <v>9.024625</v>
      </c>
      <c r="L60" s="18">
        <f t="shared" si="44"/>
        <v>2.43664875</v>
      </c>
      <c r="M60" s="13" t="s">
        <v>73</v>
      </c>
      <c r="N60" s="13"/>
      <c r="O60" s="18">
        <f t="shared" si="56"/>
        <v>6.04339786348496</v>
      </c>
      <c r="P60" s="18">
        <f t="shared" si="45"/>
        <v>1.24444212991015</v>
      </c>
      <c r="Q60" s="25">
        <f t="shared" si="46"/>
        <v>0.559998958459569</v>
      </c>
      <c r="R60" s="18">
        <f t="shared" si="47"/>
        <v>1.0964919375</v>
      </c>
      <c r="S60" s="26">
        <f t="shared" si="48"/>
        <v>0.510718719680116</v>
      </c>
      <c r="T60" s="3">
        <v>0.27</v>
      </c>
      <c r="U60" s="27">
        <f t="shared" si="49"/>
        <v>0.137894054313631</v>
      </c>
      <c r="V60" s="3">
        <v>220.1</v>
      </c>
      <c r="W60" s="28">
        <v>12.1</v>
      </c>
      <c r="X60" s="28">
        <v>4.5</v>
      </c>
      <c r="Y60" s="28">
        <v>1.5</v>
      </c>
      <c r="Z60" s="28">
        <v>6.8</v>
      </c>
      <c r="AA60" s="3">
        <v>30.2</v>
      </c>
      <c r="AB60" s="2">
        <f t="shared" si="50"/>
        <v>0.31677505737556</v>
      </c>
      <c r="AC60" s="30">
        <f t="shared" si="51"/>
        <v>9.024625</v>
      </c>
      <c r="AD60" s="1">
        <f t="shared" si="52"/>
        <v>0.45</v>
      </c>
      <c r="AE60" s="31">
        <f t="shared" si="53"/>
        <v>528.461931224589</v>
      </c>
      <c r="AF60" s="1">
        <f t="shared" si="54"/>
        <v>15107543.3989036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21">
        <v>19.1715161290323</v>
      </c>
      <c r="E61" s="20">
        <f t="shared" si="55"/>
        <v>20.3317142857143</v>
      </c>
      <c r="F61" s="16" t="s">
        <v>73</v>
      </c>
      <c r="G61" s="13">
        <v>4</v>
      </c>
      <c r="H61" s="18">
        <f t="shared" si="40"/>
        <v>19.1715161290323</v>
      </c>
      <c r="I61" s="18">
        <f t="shared" si="41"/>
        <v>292.321516129032</v>
      </c>
      <c r="J61" s="18">
        <f t="shared" si="42"/>
        <v>0.180512560668658</v>
      </c>
      <c r="K61" s="18">
        <f t="shared" si="43"/>
        <v>9.024625</v>
      </c>
      <c r="L61" s="18">
        <f t="shared" si="44"/>
        <v>2.43664875</v>
      </c>
      <c r="M61" s="13" t="s">
        <v>73</v>
      </c>
      <c r="N61" s="13"/>
      <c r="O61" s="18">
        <f t="shared" si="56"/>
        <v>7.23560448357481</v>
      </c>
      <c r="P61" s="18">
        <f t="shared" si="45"/>
        <v>1.30611749331571</v>
      </c>
      <c r="Q61" s="25">
        <f t="shared" si="46"/>
        <v>0.58775287199207</v>
      </c>
      <c r="R61" s="18">
        <f t="shared" si="47"/>
        <v>1.0964919375</v>
      </c>
      <c r="S61" s="26">
        <f t="shared" si="48"/>
        <v>0.536030272445182</v>
      </c>
      <c r="T61" s="3">
        <v>0.27</v>
      </c>
      <c r="U61" s="27">
        <f t="shared" si="49"/>
        <v>0.144728173560199</v>
      </c>
      <c r="V61" s="3">
        <v>220.1</v>
      </c>
      <c r="W61" s="28">
        <v>12.1</v>
      </c>
      <c r="X61" s="28">
        <v>4.5</v>
      </c>
      <c r="Y61" s="28">
        <v>1.5</v>
      </c>
      <c r="Z61" s="28">
        <v>6.8</v>
      </c>
      <c r="AA61" s="3">
        <v>30.2</v>
      </c>
      <c r="AB61" s="2">
        <f t="shared" si="50"/>
        <v>0.3188355443284</v>
      </c>
      <c r="AC61" s="30">
        <f t="shared" si="51"/>
        <v>9.024625</v>
      </c>
      <c r="AD61" s="1">
        <f t="shared" si="52"/>
        <v>0.45</v>
      </c>
      <c r="AE61" s="31">
        <f t="shared" si="53"/>
        <v>528.461931224589</v>
      </c>
      <c r="AF61" s="1">
        <f t="shared" si="54"/>
        <v>15205811.5400912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21">
        <v>20.4694333333333</v>
      </c>
      <c r="E62" s="20">
        <f t="shared" si="55"/>
        <v>19.1715161290323</v>
      </c>
      <c r="F62" s="16" t="s">
        <v>73</v>
      </c>
      <c r="G62" s="13">
        <v>5</v>
      </c>
      <c r="H62" s="18">
        <f t="shared" si="40"/>
        <v>20.4694333333333</v>
      </c>
      <c r="I62" s="18">
        <f t="shared" si="41"/>
        <v>293.619433333333</v>
      </c>
      <c r="J62" s="18">
        <f t="shared" si="42"/>
        <v>0.209147017244715</v>
      </c>
      <c r="K62" s="18">
        <f t="shared" si="43"/>
        <v>9.024625</v>
      </c>
      <c r="L62" s="18">
        <f t="shared" si="44"/>
        <v>2.43664875</v>
      </c>
      <c r="M62" s="13" t="s">
        <v>75</v>
      </c>
      <c r="N62" s="18">
        <f>(O61-P61)*$C$22/100</f>
        <v>5.63301264074614</v>
      </c>
      <c r="O62" s="18">
        <f t="shared" si="56"/>
        <v>2.73312309951296</v>
      </c>
      <c r="P62" s="18">
        <f t="shared" si="45"/>
        <v>0.571624544025765</v>
      </c>
      <c r="Q62" s="25">
        <f t="shared" si="46"/>
        <v>0.257231044811594</v>
      </c>
      <c r="R62" s="18">
        <f t="shared" si="47"/>
        <v>1.0964919375</v>
      </c>
      <c r="S62" s="26">
        <f t="shared" si="48"/>
        <v>0.234594561085493</v>
      </c>
      <c r="T62" s="3">
        <v>0.27</v>
      </c>
      <c r="U62" s="27">
        <f t="shared" si="49"/>
        <v>0.0633405314930831</v>
      </c>
      <c r="V62" s="3">
        <v>220.1</v>
      </c>
      <c r="W62" s="28">
        <v>12.1</v>
      </c>
      <c r="X62" s="28">
        <v>4.5</v>
      </c>
      <c r="Y62" s="28">
        <v>1.5</v>
      </c>
      <c r="Z62" s="28">
        <v>6.8</v>
      </c>
      <c r="AA62" s="3">
        <v>30.2</v>
      </c>
      <c r="AB62" s="2">
        <f t="shared" si="50"/>
        <v>0.294297170245165</v>
      </c>
      <c r="AC62" s="30">
        <f t="shared" si="51"/>
        <v>9.024625</v>
      </c>
      <c r="AD62" s="1">
        <f t="shared" si="52"/>
        <v>0.45</v>
      </c>
      <c r="AE62" s="31">
        <f t="shared" si="53"/>
        <v>528.461931224589</v>
      </c>
      <c r="AF62" s="1">
        <f t="shared" si="54"/>
        <v>14035534.5792966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21">
        <v>21.9257419354839</v>
      </c>
      <c r="E63" s="20">
        <f t="shared" si="55"/>
        <v>20.4694333333333</v>
      </c>
      <c r="F63" s="16" t="s">
        <v>75</v>
      </c>
      <c r="G63" s="13">
        <v>6</v>
      </c>
      <c r="H63" s="18">
        <f t="shared" si="40"/>
        <v>21.9257419354839</v>
      </c>
      <c r="I63" s="18">
        <f t="shared" si="41"/>
        <v>295.075741935484</v>
      </c>
      <c r="J63" s="18">
        <f t="shared" si="42"/>
        <v>0.246337014261702</v>
      </c>
      <c r="K63" s="18">
        <f t="shared" si="43"/>
        <v>9.024625</v>
      </c>
      <c r="L63" s="18">
        <f t="shared" si="44"/>
        <v>2.43664875</v>
      </c>
      <c r="M63" s="13" t="s">
        <v>73</v>
      </c>
      <c r="N63" s="13"/>
      <c r="O63" s="18">
        <f t="shared" si="56"/>
        <v>4.59814730548719</v>
      </c>
      <c r="P63" s="18">
        <f t="shared" si="45"/>
        <v>1.1326938783692</v>
      </c>
      <c r="Q63" s="25">
        <f t="shared" si="46"/>
        <v>0.509712245266142</v>
      </c>
      <c r="R63" s="18">
        <f t="shared" si="47"/>
        <v>1.0964919375</v>
      </c>
      <c r="S63" s="26">
        <f t="shared" si="48"/>
        <v>0.46485726692007</v>
      </c>
      <c r="T63" s="3">
        <v>0.27</v>
      </c>
      <c r="U63" s="27">
        <f t="shared" si="49"/>
        <v>0.125511462068419</v>
      </c>
      <c r="V63" s="3">
        <v>220.1</v>
      </c>
      <c r="W63" s="28">
        <v>12.1</v>
      </c>
      <c r="X63" s="28">
        <v>4.5</v>
      </c>
      <c r="Y63" s="28">
        <v>1.5</v>
      </c>
      <c r="Z63" s="28">
        <v>6.8</v>
      </c>
      <c r="AA63" s="3">
        <v>30.2</v>
      </c>
      <c r="AB63" s="2">
        <f t="shared" si="50"/>
        <v>0.313041705813628</v>
      </c>
      <c r="AC63" s="30">
        <f t="shared" si="51"/>
        <v>9.024625</v>
      </c>
      <c r="AD63" s="1">
        <f t="shared" si="52"/>
        <v>0.45</v>
      </c>
      <c r="AE63" s="31">
        <f t="shared" si="53"/>
        <v>528.461931224589</v>
      </c>
      <c r="AF63" s="1">
        <f t="shared" si="54"/>
        <v>14929493.4879904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21">
        <v>24.3048666666667</v>
      </c>
      <c r="E64" s="20">
        <f t="shared" si="55"/>
        <v>21.9257419354839</v>
      </c>
      <c r="F64" s="16" t="s">
        <v>73</v>
      </c>
      <c r="G64" s="13">
        <v>7</v>
      </c>
      <c r="H64" s="18">
        <f t="shared" si="40"/>
        <v>24.3048666666667</v>
      </c>
      <c r="I64" s="18">
        <f t="shared" si="41"/>
        <v>297.454866666667</v>
      </c>
      <c r="J64" s="18">
        <f t="shared" si="42"/>
        <v>0.320737898522963</v>
      </c>
      <c r="K64" s="18">
        <f t="shared" si="43"/>
        <v>9.024625</v>
      </c>
      <c r="L64" s="18">
        <f t="shared" si="44"/>
        <v>2.43664875</v>
      </c>
      <c r="M64" s="13" t="s">
        <v>73</v>
      </c>
      <c r="N64" s="13"/>
      <c r="O64" s="18">
        <f t="shared" si="56"/>
        <v>5.90210217711799</v>
      </c>
      <c r="P64" s="18">
        <f t="shared" si="45"/>
        <v>1.89302784915663</v>
      </c>
      <c r="Q64" s="25">
        <f t="shared" si="46"/>
        <v>0.851862532120482</v>
      </c>
      <c r="R64" s="18">
        <f t="shared" si="47"/>
        <v>1.0964919375</v>
      </c>
      <c r="S64" s="26">
        <f t="shared" si="48"/>
        <v>0.776898126640792</v>
      </c>
      <c r="T64" s="3">
        <v>0.27</v>
      </c>
      <c r="U64" s="27">
        <f t="shared" si="49"/>
        <v>0.209762494193014</v>
      </c>
      <c r="V64" s="3">
        <v>229.1</v>
      </c>
      <c r="W64" s="28">
        <v>15.1</v>
      </c>
      <c r="X64" s="28">
        <v>6</v>
      </c>
      <c r="Y64" s="28">
        <v>3</v>
      </c>
      <c r="Z64" s="28">
        <v>7</v>
      </c>
      <c r="AA64" s="3">
        <v>30.2</v>
      </c>
      <c r="AB64" s="2">
        <f t="shared" si="50"/>
        <v>0.353643391999194</v>
      </c>
      <c r="AC64" s="30">
        <f t="shared" si="51"/>
        <v>9.024625</v>
      </c>
      <c r="AD64" s="1">
        <f t="shared" si="52"/>
        <v>0.45</v>
      </c>
      <c r="AE64" s="31">
        <f t="shared" si="53"/>
        <v>528.461931224589</v>
      </c>
      <c r="AF64" s="1">
        <f t="shared" si="54"/>
        <v>16865857.2320268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21">
        <v>26.3615161290323</v>
      </c>
      <c r="E65" s="20">
        <f t="shared" si="55"/>
        <v>24.3048666666667</v>
      </c>
      <c r="F65" s="16" t="s">
        <v>73</v>
      </c>
      <c r="G65" s="13">
        <v>8</v>
      </c>
      <c r="H65" s="18">
        <f t="shared" si="40"/>
        <v>26.3615161290323</v>
      </c>
      <c r="I65" s="18">
        <f t="shared" si="41"/>
        <v>299.511516129032</v>
      </c>
      <c r="J65" s="18">
        <f t="shared" si="42"/>
        <v>0.401575625812531</v>
      </c>
      <c r="K65" s="18">
        <f t="shared" si="43"/>
        <v>9.024625</v>
      </c>
      <c r="L65" s="18">
        <f t="shared" si="44"/>
        <v>2.43664875</v>
      </c>
      <c r="M65" s="13" t="s">
        <v>73</v>
      </c>
      <c r="N65" s="13"/>
      <c r="O65" s="18">
        <f t="shared" si="56"/>
        <v>6.44572307796136</v>
      </c>
      <c r="P65" s="18">
        <f t="shared" si="45"/>
        <v>2.58844527884661</v>
      </c>
      <c r="Q65" s="25">
        <f t="shared" si="46"/>
        <v>1.16480037548097</v>
      </c>
      <c r="R65" s="18">
        <f t="shared" si="47"/>
        <v>1.0964919375</v>
      </c>
      <c r="S65" s="26">
        <f t="shared" si="48"/>
        <v>1.06229725513232</v>
      </c>
      <c r="T65" s="3">
        <v>0.27</v>
      </c>
      <c r="U65" s="27">
        <f t="shared" si="49"/>
        <v>0.286820258885727</v>
      </c>
      <c r="V65" s="3">
        <v>229.1</v>
      </c>
      <c r="W65" s="28">
        <v>15.1</v>
      </c>
      <c r="X65" s="28">
        <v>6</v>
      </c>
      <c r="Y65" s="28">
        <v>3</v>
      </c>
      <c r="Z65" s="28">
        <v>7</v>
      </c>
      <c r="AA65" s="3">
        <v>30.2</v>
      </c>
      <c r="AB65" s="2">
        <f t="shared" si="50"/>
        <v>0.376876308054047</v>
      </c>
      <c r="AC65" s="30">
        <f t="shared" si="51"/>
        <v>9.024625</v>
      </c>
      <c r="AD65" s="1">
        <f t="shared" si="52"/>
        <v>0.45</v>
      </c>
      <c r="AE65" s="31">
        <f t="shared" si="53"/>
        <v>528.461931224589</v>
      </c>
      <c r="AF65" s="1">
        <f t="shared" si="54"/>
        <v>17973874.6702989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21">
        <v>26.4370322580645</v>
      </c>
      <c r="E66" s="20">
        <f t="shared" si="55"/>
        <v>26.3615161290323</v>
      </c>
      <c r="F66" s="16" t="s">
        <v>73</v>
      </c>
      <c r="G66" s="13">
        <v>9</v>
      </c>
      <c r="H66" s="18">
        <f t="shared" si="40"/>
        <v>26.4370322580645</v>
      </c>
      <c r="I66" s="18">
        <f t="shared" si="41"/>
        <v>299.587032258064</v>
      </c>
      <c r="J66" s="18">
        <f t="shared" si="42"/>
        <v>0.40487983022365</v>
      </c>
      <c r="K66" s="18">
        <f t="shared" si="43"/>
        <v>9.024625</v>
      </c>
      <c r="L66" s="18">
        <f t="shared" si="44"/>
        <v>2.43664875</v>
      </c>
      <c r="M66" s="13" t="s">
        <v>73</v>
      </c>
      <c r="N66" s="13"/>
      <c r="O66" s="18">
        <f t="shared" si="56"/>
        <v>6.29392654911475</v>
      </c>
      <c r="P66" s="18">
        <f t="shared" si="45"/>
        <v>2.5482839126457</v>
      </c>
      <c r="Q66" s="25">
        <f t="shared" si="46"/>
        <v>1.14672776069057</v>
      </c>
      <c r="R66" s="18">
        <f t="shared" si="47"/>
        <v>1.0964919375</v>
      </c>
      <c r="S66" s="26">
        <f t="shared" si="48"/>
        <v>1.04581504110747</v>
      </c>
      <c r="T66" s="3">
        <v>0.27</v>
      </c>
      <c r="U66" s="27">
        <f t="shared" si="49"/>
        <v>0.282370061099016</v>
      </c>
      <c r="V66" s="3">
        <v>229.1</v>
      </c>
      <c r="W66" s="28">
        <v>15.1</v>
      </c>
      <c r="X66" s="28">
        <v>6</v>
      </c>
      <c r="Y66" s="28">
        <v>3</v>
      </c>
      <c r="Z66" s="28">
        <v>7</v>
      </c>
      <c r="AA66" s="3">
        <v>30.2</v>
      </c>
      <c r="AB66" s="2">
        <f t="shared" si="50"/>
        <v>0.375534573421353</v>
      </c>
      <c r="AC66" s="30">
        <f t="shared" si="51"/>
        <v>9.024625</v>
      </c>
      <c r="AD66" s="1">
        <f t="shared" si="52"/>
        <v>0.45</v>
      </c>
      <c r="AE66" s="31">
        <f t="shared" si="53"/>
        <v>528.461931224589</v>
      </c>
      <c r="AF66" s="1">
        <f t="shared" si="54"/>
        <v>17909885.0545724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21">
        <v>26.2705666666667</v>
      </c>
      <c r="E67" s="20">
        <f t="shared" si="55"/>
        <v>26.4370322580645</v>
      </c>
      <c r="F67" s="16" t="s">
        <v>73</v>
      </c>
      <c r="G67" s="13">
        <v>10</v>
      </c>
      <c r="H67" s="18">
        <f t="shared" si="40"/>
        <v>26.2705666666667</v>
      </c>
      <c r="I67" s="18">
        <f t="shared" si="41"/>
        <v>299.420566666667</v>
      </c>
      <c r="J67" s="18">
        <f t="shared" si="42"/>
        <v>0.397629730051735</v>
      </c>
      <c r="K67" s="18">
        <f t="shared" si="43"/>
        <v>9.024625</v>
      </c>
      <c r="L67" s="18">
        <f t="shared" si="44"/>
        <v>2.43664875</v>
      </c>
      <c r="M67" s="13" t="s">
        <v>73</v>
      </c>
      <c r="N67" s="13"/>
      <c r="O67" s="18">
        <f t="shared" si="56"/>
        <v>6.18229138646905</v>
      </c>
      <c r="P67" s="18">
        <f t="shared" si="45"/>
        <v>2.45826285510285</v>
      </c>
      <c r="Q67" s="25">
        <f t="shared" si="46"/>
        <v>1.10621828479628</v>
      </c>
      <c r="R67" s="18">
        <f t="shared" si="47"/>
        <v>1.0964919375</v>
      </c>
      <c r="S67" s="26">
        <f t="shared" si="48"/>
        <v>1.00887042299505</v>
      </c>
      <c r="T67" s="3">
        <v>0.27</v>
      </c>
      <c r="U67" s="27">
        <f t="shared" si="49"/>
        <v>0.272395014208663</v>
      </c>
      <c r="V67" s="3">
        <v>220.1</v>
      </c>
      <c r="W67" s="28">
        <v>12.1</v>
      </c>
      <c r="X67" s="28">
        <v>4.5</v>
      </c>
      <c r="Y67" s="28">
        <v>1.5</v>
      </c>
      <c r="Z67" s="28">
        <v>6.8</v>
      </c>
      <c r="AA67" s="3">
        <v>30.2</v>
      </c>
      <c r="AB67" s="2">
        <f t="shared" si="50"/>
        <v>0.357327096783912</v>
      </c>
      <c r="AC67" s="30">
        <f t="shared" si="51"/>
        <v>9.024625</v>
      </c>
      <c r="AD67" s="1">
        <f t="shared" si="52"/>
        <v>0.45</v>
      </c>
      <c r="AE67" s="31">
        <f t="shared" si="53"/>
        <v>528.461931224589</v>
      </c>
      <c r="AF67" s="1">
        <f t="shared" si="54"/>
        <v>17041539.4033598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21">
        <v>24.6910967741935</v>
      </c>
      <c r="E68" s="20">
        <f t="shared" si="55"/>
        <v>26.2705666666667</v>
      </c>
      <c r="F68" s="16" t="s">
        <v>73</v>
      </c>
      <c r="G68" s="13">
        <v>11</v>
      </c>
      <c r="H68" s="18">
        <f t="shared" si="40"/>
        <v>24.6910967741935</v>
      </c>
      <c r="I68" s="18">
        <f t="shared" si="41"/>
        <v>297.841096774193</v>
      </c>
      <c r="J68" s="18">
        <f t="shared" si="42"/>
        <v>0.334645637019846</v>
      </c>
      <c r="K68" s="18">
        <f t="shared" si="43"/>
        <v>9.024625</v>
      </c>
      <c r="L68" s="18">
        <f t="shared" si="44"/>
        <v>2.43664875</v>
      </c>
      <c r="M68" s="13" t="s">
        <v>75</v>
      </c>
      <c r="N68" s="18">
        <f>(O67-P67)*$C$22/100</f>
        <v>3.53782710479788</v>
      </c>
      <c r="O68" s="18">
        <f t="shared" si="56"/>
        <v>2.62285017656831</v>
      </c>
      <c r="P68" s="18">
        <f t="shared" si="45"/>
        <v>0.877725368145318</v>
      </c>
      <c r="Q68" s="25">
        <f t="shared" si="46"/>
        <v>0.394976415665393</v>
      </c>
      <c r="R68" s="18">
        <f t="shared" si="47"/>
        <v>1.0964919375</v>
      </c>
      <c r="S68" s="26">
        <f t="shared" si="48"/>
        <v>0.360218258025625</v>
      </c>
      <c r="T68" s="3">
        <v>0.27</v>
      </c>
      <c r="U68" s="27">
        <f t="shared" si="49"/>
        <v>0.0972589296669188</v>
      </c>
      <c r="V68" s="3">
        <v>220.1</v>
      </c>
      <c r="W68" s="28">
        <v>12.1</v>
      </c>
      <c r="X68" s="28">
        <v>4.5</v>
      </c>
      <c r="Y68" s="28">
        <v>1.5</v>
      </c>
      <c r="Z68" s="28">
        <v>6.8</v>
      </c>
      <c r="AA68" s="3">
        <v>30.2</v>
      </c>
      <c r="AB68" s="2">
        <f t="shared" si="50"/>
        <v>0.304523567294576</v>
      </c>
      <c r="AC68" s="30">
        <f t="shared" si="51"/>
        <v>9.024625</v>
      </c>
      <c r="AD68" s="1">
        <f t="shared" si="52"/>
        <v>0.45</v>
      </c>
      <c r="AE68" s="31">
        <f t="shared" si="53"/>
        <v>528.461931224589</v>
      </c>
      <c r="AF68" s="1">
        <f t="shared" si="54"/>
        <v>14523248.9167775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21">
        <v>22.2148333333333</v>
      </c>
      <c r="E69" s="20">
        <f t="shared" si="55"/>
        <v>24.6910967741935</v>
      </c>
      <c r="F69" s="16" t="s">
        <v>75</v>
      </c>
      <c r="G69" s="13">
        <v>12</v>
      </c>
      <c r="H69" s="18">
        <f t="shared" si="40"/>
        <v>22.2148333333333</v>
      </c>
      <c r="I69" s="18">
        <f t="shared" si="41"/>
        <v>295.364833333333</v>
      </c>
      <c r="J69" s="18">
        <f t="shared" si="42"/>
        <v>0.254422764739554</v>
      </c>
      <c r="K69" s="18">
        <f t="shared" si="43"/>
        <v>9.024625</v>
      </c>
      <c r="L69" s="18">
        <f t="shared" si="44"/>
        <v>2.43664875</v>
      </c>
      <c r="M69" s="13" t="s">
        <v>73</v>
      </c>
      <c r="N69" s="13"/>
      <c r="O69" s="18">
        <f t="shared" si="56"/>
        <v>4.18177355842299</v>
      </c>
      <c r="P69" s="18">
        <f t="shared" si="45"/>
        <v>1.06393839024874</v>
      </c>
      <c r="Q69" s="25">
        <f t="shared" si="46"/>
        <v>0.478772275611933</v>
      </c>
      <c r="R69" s="18">
        <f t="shared" si="47"/>
        <v>1.0964919375</v>
      </c>
      <c r="S69" s="26">
        <f t="shared" si="48"/>
        <v>0.436640032851982</v>
      </c>
      <c r="T69" s="3">
        <v>0.27</v>
      </c>
      <c r="U69" s="27">
        <f t="shared" si="49"/>
        <v>0.117892808870035</v>
      </c>
      <c r="V69" s="3">
        <v>220.1</v>
      </c>
      <c r="W69" s="28">
        <v>12.1</v>
      </c>
      <c r="X69" s="28">
        <v>4.5</v>
      </c>
      <c r="Y69" s="28">
        <v>1.5</v>
      </c>
      <c r="Z69" s="28">
        <v>6.8</v>
      </c>
      <c r="AA69" s="3">
        <v>30.2</v>
      </c>
      <c r="AB69" s="2">
        <f t="shared" si="50"/>
        <v>0.310744681874316</v>
      </c>
      <c r="AC69" s="30">
        <f t="shared" si="51"/>
        <v>9.024625</v>
      </c>
      <c r="AD69" s="1">
        <f t="shared" si="52"/>
        <v>0.45</v>
      </c>
      <c r="AE69" s="31">
        <f t="shared" si="53"/>
        <v>528.461931224589</v>
      </c>
      <c r="AF69" s="1">
        <f t="shared" si="54"/>
        <v>14819944.4940166</v>
      </c>
      <c r="AG69" s="1">
        <f>SUM(AF58:AF69)</f>
        <v>186680256.276862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46">
      <c r="A70" s="13"/>
      <c r="B70" s="13"/>
      <c r="C70" s="16">
        <v>12</v>
      </c>
      <c r="D70" s="21">
        <v>20.9676774193548</v>
      </c>
      <c r="E70" s="20">
        <f t="shared" si="55"/>
        <v>22.2148333333333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46">
      <c r="AT71" s="2"/>
    </row>
    <row r="72" s="1" customFormat="1" spans="19:46">
      <c r="S72" s="24" t="s">
        <v>43</v>
      </c>
      <c r="T72" s="24"/>
      <c r="U72" s="24"/>
      <c r="V72" s="24" t="s">
        <v>44</v>
      </c>
      <c r="W72" s="24"/>
      <c r="X72" s="24"/>
      <c r="Y72" s="24" t="s">
        <v>45</v>
      </c>
      <c r="Z72" s="24"/>
      <c r="AA72" s="24"/>
      <c r="AB72" s="24" t="s">
        <v>46</v>
      </c>
      <c r="AC72" s="24"/>
      <c r="AD72" s="24"/>
      <c r="AE72" s="24" t="s">
        <v>47</v>
      </c>
      <c r="AF72" s="24"/>
      <c r="AG72" s="24"/>
      <c r="AH72" s="24" t="s">
        <v>48</v>
      </c>
      <c r="AI72" s="24"/>
      <c r="AJ72" s="24"/>
      <c r="AK72" s="32" t="s">
        <v>78</v>
      </c>
      <c r="AL72" s="33"/>
      <c r="AM72" s="34"/>
      <c r="AN72" s="33" t="s">
        <v>79</v>
      </c>
      <c r="AO72" s="33"/>
      <c r="AP72" s="34"/>
      <c r="AQ72" s="24" t="s">
        <v>50</v>
      </c>
      <c r="AR72" s="24"/>
      <c r="AS72" s="24"/>
      <c r="AT72" s="2"/>
    </row>
    <row r="73" s="1" customFormat="1" spans="1:50">
      <c r="A73" s="15" t="s">
        <v>12</v>
      </c>
      <c r="B73" s="15"/>
      <c r="C73" s="16" t="s">
        <v>51</v>
      </c>
      <c r="D73" s="16" t="s">
        <v>52</v>
      </c>
      <c r="E73" s="16" t="s">
        <v>53</v>
      </c>
      <c r="F73" s="16" t="s">
        <v>54</v>
      </c>
      <c r="G73" s="13" t="s">
        <v>51</v>
      </c>
      <c r="H73" s="13" t="s">
        <v>53</v>
      </c>
      <c r="I73" s="13" t="s">
        <v>55</v>
      </c>
      <c r="J73" s="13" t="s">
        <v>56</v>
      </c>
      <c r="K73" s="23" t="s">
        <v>57</v>
      </c>
      <c r="L73" s="23" t="s">
        <v>58</v>
      </c>
      <c r="M73" s="13" t="s">
        <v>59</v>
      </c>
      <c r="N73" s="23" t="s">
        <v>60</v>
      </c>
      <c r="O73" s="13" t="s">
        <v>61</v>
      </c>
      <c r="P73" s="13" t="s">
        <v>62</v>
      </c>
      <c r="Q73" s="23" t="s">
        <v>63</v>
      </c>
      <c r="R73" s="23" t="s">
        <v>64</v>
      </c>
      <c r="S73" s="4" t="s">
        <v>65</v>
      </c>
      <c r="T73" s="3" t="s">
        <v>66</v>
      </c>
      <c r="U73" s="3"/>
      <c r="V73" s="4" t="s">
        <v>65</v>
      </c>
      <c r="W73" s="3" t="s">
        <v>66</v>
      </c>
      <c r="X73" s="3"/>
      <c r="Y73" s="4" t="s">
        <v>65</v>
      </c>
      <c r="Z73" s="3" t="s">
        <v>66</v>
      </c>
      <c r="AA73" s="3"/>
      <c r="AB73" s="4" t="s">
        <v>65</v>
      </c>
      <c r="AC73" s="3" t="s">
        <v>66</v>
      </c>
      <c r="AD73" s="3"/>
      <c r="AE73" s="4" t="s">
        <v>65</v>
      </c>
      <c r="AF73" s="3" t="s">
        <v>66</v>
      </c>
      <c r="AG73" s="3"/>
      <c r="AH73" s="4" t="s">
        <v>65</v>
      </c>
      <c r="AI73" s="3" t="s">
        <v>66</v>
      </c>
      <c r="AJ73" s="3"/>
      <c r="AK73" s="4" t="s">
        <v>65</v>
      </c>
      <c r="AL73" s="3" t="s">
        <v>66</v>
      </c>
      <c r="AM73" s="3"/>
      <c r="AN73" s="4" t="s">
        <v>65</v>
      </c>
      <c r="AO73" s="3" t="s">
        <v>66</v>
      </c>
      <c r="AP73" s="3"/>
      <c r="AQ73" s="35" t="s">
        <v>65</v>
      </c>
      <c r="AR73" s="35" t="s">
        <v>66</v>
      </c>
      <c r="AS73" s="35"/>
      <c r="AT73" s="2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18</v>
      </c>
      <c r="E74" s="16"/>
      <c r="F74" s="16"/>
      <c r="G74" s="13">
        <v>1</v>
      </c>
      <c r="H74" s="18">
        <f t="shared" ref="H74:H85" si="57">E75</f>
        <v>18</v>
      </c>
      <c r="I74" s="18">
        <f t="shared" ref="I74:I85" si="58">H74+273.15</f>
        <v>291.15</v>
      </c>
      <c r="J74" s="18">
        <f t="shared" ref="J74:J85" si="59">EXP(($C$16*(I74-$C$14))/($C$17*I74*$C$14))</f>
        <v>0.157870513912988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0.0822852692617276</v>
      </c>
      <c r="Q74" s="25">
        <f t="shared" ref="Q74:Q85" si="63">P74*$B$76</f>
        <v>0.0213941700080492</v>
      </c>
      <c r="R74" s="18">
        <f t="shared" ref="R74:R85" si="64">L74*$B$76</f>
        <v>0.1355172</v>
      </c>
      <c r="S74" s="26">
        <f t="shared" ref="S74:S85" si="65">Q74/R74</f>
        <v>0.157870513912988</v>
      </c>
      <c r="T74" s="3">
        <v>0.01</v>
      </c>
      <c r="U74" s="27">
        <f t="shared" ref="U74:U85" si="66">S74*T74</f>
        <v>0.00157870513912988</v>
      </c>
      <c r="V74" s="26"/>
      <c r="W74" s="3"/>
      <c r="X74" s="3"/>
      <c r="Y74" s="29"/>
      <c r="Z74" s="3"/>
      <c r="AA74" s="28"/>
      <c r="AB74" s="3"/>
      <c r="AC74" s="3"/>
      <c r="AD74" s="28"/>
      <c r="AE74" s="26">
        <v>0.001</v>
      </c>
      <c r="AF74" s="3">
        <v>0.49</v>
      </c>
      <c r="AG74" s="27">
        <f t="shared" ref="AG74:AG85" si="67">AF74*AE74</f>
        <v>0.00049</v>
      </c>
      <c r="AH74" s="36"/>
      <c r="AI74" s="3"/>
      <c r="AJ74" s="27"/>
      <c r="AK74" s="37"/>
      <c r="AL74" s="28"/>
      <c r="AM74" s="28"/>
      <c r="AN74" s="37"/>
      <c r="AO74" s="28"/>
      <c r="AP74" s="27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0.00706870513912988</v>
      </c>
      <c r="AU74" s="30">
        <f t="shared" ref="AU74:AU85" si="70">$B$74/12</f>
        <v>52.122</v>
      </c>
      <c r="AV74" s="1">
        <f t="shared" ref="AV74:AV85" si="71">$B$76</f>
        <v>0.26</v>
      </c>
      <c r="AW74" s="2">
        <f>$E$8/12</f>
        <v>0.0461666666666667</v>
      </c>
      <c r="AX74" s="1">
        <f t="shared" ref="AX74:AX85" si="72">AW74*10000*AV74*0.67*AU74*AT74</f>
        <v>29.6304063434098</v>
      </c>
    </row>
    <row r="75" s="1" customFormat="1" spans="1:50">
      <c r="A75" s="13" t="s">
        <v>74</v>
      </c>
      <c r="B75" s="13">
        <v>1</v>
      </c>
      <c r="C75" s="16">
        <v>1</v>
      </c>
      <c r="D75" s="19">
        <v>19.9167741935484</v>
      </c>
      <c r="E75" s="20">
        <f t="shared" ref="E75:E86" si="73">D74</f>
        <v>18</v>
      </c>
      <c r="F75" s="16" t="s">
        <v>73</v>
      </c>
      <c r="G75" s="13">
        <v>2</v>
      </c>
      <c r="H75" s="18">
        <f t="shared" si="57"/>
        <v>19.9167741935484</v>
      </c>
      <c r="I75" s="18">
        <f t="shared" si="58"/>
        <v>293.066774193548</v>
      </c>
      <c r="J75" s="18">
        <f t="shared" si="59"/>
        <v>0.196468603505559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4">L75+O74-P74-N75</f>
        <v>0.960154730738272</v>
      </c>
      <c r="P75" s="18">
        <f t="shared" si="62"/>
        <v>0.188640259097404</v>
      </c>
      <c r="Q75" s="25">
        <f t="shared" si="63"/>
        <v>0.0490464673653251</v>
      </c>
      <c r="R75" s="18">
        <f t="shared" si="64"/>
        <v>0.1355172</v>
      </c>
      <c r="S75" s="26">
        <f t="shared" si="65"/>
        <v>0.361920607607928</v>
      </c>
      <c r="T75" s="3">
        <v>0.01</v>
      </c>
      <c r="U75" s="27">
        <f t="shared" si="66"/>
        <v>0.00361920607607928</v>
      </c>
      <c r="V75" s="26"/>
      <c r="W75" s="3"/>
      <c r="X75" s="3"/>
      <c r="Y75" s="29"/>
      <c r="Z75" s="3"/>
      <c r="AA75" s="28"/>
      <c r="AB75" s="3"/>
      <c r="AC75" s="3"/>
      <c r="AD75" s="28"/>
      <c r="AE75" s="26">
        <v>0.001</v>
      </c>
      <c r="AF75" s="3">
        <v>0.49</v>
      </c>
      <c r="AG75" s="27">
        <f t="shared" si="67"/>
        <v>0.00049</v>
      </c>
      <c r="AH75" s="36"/>
      <c r="AI75" s="3"/>
      <c r="AJ75" s="27"/>
      <c r="AK75" s="37"/>
      <c r="AL75" s="28"/>
      <c r="AM75" s="28"/>
      <c r="AN75" s="37"/>
      <c r="AO75" s="28"/>
      <c r="AP75" s="27"/>
      <c r="AQ75" s="3">
        <v>0.01</v>
      </c>
      <c r="AR75" s="3">
        <v>0.5</v>
      </c>
      <c r="AS75" s="3">
        <f t="shared" si="68"/>
        <v>0.005</v>
      </c>
      <c r="AT75" s="2">
        <f t="shared" si="69"/>
        <v>0.00910920607607928</v>
      </c>
      <c r="AU75" s="30">
        <f t="shared" si="70"/>
        <v>52.122</v>
      </c>
      <c r="AV75" s="1">
        <f t="shared" si="71"/>
        <v>0.26</v>
      </c>
      <c r="AW75" s="2">
        <f t="shared" ref="AW75:AW85" si="75">$E$8/12</f>
        <v>0.0461666666666667</v>
      </c>
      <c r="AX75" s="1">
        <f t="shared" si="72"/>
        <v>38.1837227876378</v>
      </c>
    </row>
    <row r="76" s="1" customFormat="1" spans="1:50">
      <c r="A76" s="13" t="s">
        <v>36</v>
      </c>
      <c r="B76" s="13">
        <f>H8</f>
        <v>0.26</v>
      </c>
      <c r="C76" s="16">
        <v>2</v>
      </c>
      <c r="D76" s="21">
        <v>20.3317142857143</v>
      </c>
      <c r="E76" s="20">
        <f t="shared" si="73"/>
        <v>19.9167741935484</v>
      </c>
      <c r="F76" s="16" t="s">
        <v>73</v>
      </c>
      <c r="G76" s="13">
        <v>3</v>
      </c>
      <c r="H76" s="18">
        <f t="shared" si="57"/>
        <v>20.3317142857143</v>
      </c>
      <c r="I76" s="18">
        <f t="shared" si="58"/>
        <v>293.481714285714</v>
      </c>
      <c r="J76" s="18">
        <f t="shared" si="59"/>
        <v>0.205917624161276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4"/>
        <v>1.29273447164087</v>
      </c>
      <c r="P76" s="18">
        <f t="shared" si="62"/>
        <v>0.26619681107167</v>
      </c>
      <c r="Q76" s="25">
        <f t="shared" si="63"/>
        <v>0.0692111708786342</v>
      </c>
      <c r="R76" s="18">
        <f t="shared" si="64"/>
        <v>0.1355172</v>
      </c>
      <c r="S76" s="26">
        <f t="shared" si="65"/>
        <v>0.510718719680116</v>
      </c>
      <c r="T76" s="3">
        <v>0.01</v>
      </c>
      <c r="U76" s="27">
        <f t="shared" si="66"/>
        <v>0.00510718719680116</v>
      </c>
      <c r="V76" s="26"/>
      <c r="W76" s="3"/>
      <c r="X76" s="3"/>
      <c r="Y76" s="29"/>
      <c r="Z76" s="3"/>
      <c r="AA76" s="28"/>
      <c r="AB76" s="3"/>
      <c r="AC76" s="3"/>
      <c r="AD76" s="28"/>
      <c r="AE76" s="26">
        <v>0.001</v>
      </c>
      <c r="AF76" s="3">
        <v>0.49</v>
      </c>
      <c r="AG76" s="27">
        <f t="shared" si="67"/>
        <v>0.00049</v>
      </c>
      <c r="AH76" s="36"/>
      <c r="AI76" s="3"/>
      <c r="AJ76" s="27"/>
      <c r="AK76" s="37"/>
      <c r="AL76" s="28"/>
      <c r="AM76" s="28"/>
      <c r="AN76" s="37"/>
      <c r="AO76" s="28"/>
      <c r="AP76" s="27"/>
      <c r="AQ76" s="3">
        <v>0.01</v>
      </c>
      <c r="AR76" s="3">
        <v>0.5</v>
      </c>
      <c r="AS76" s="3">
        <f t="shared" si="68"/>
        <v>0.005</v>
      </c>
      <c r="AT76" s="2">
        <f t="shared" si="69"/>
        <v>0.0105971871968012</v>
      </c>
      <c r="AU76" s="30">
        <f t="shared" si="70"/>
        <v>52.122</v>
      </c>
      <c r="AV76" s="1">
        <f t="shared" si="71"/>
        <v>0.26</v>
      </c>
      <c r="AW76" s="2">
        <f t="shared" si="75"/>
        <v>0.0461666666666667</v>
      </c>
      <c r="AX76" s="1">
        <f t="shared" si="72"/>
        <v>44.4210016626962</v>
      </c>
    </row>
    <row r="77" s="1" customFormat="1" spans="1:50">
      <c r="A77" s="13"/>
      <c r="B77" s="13"/>
      <c r="C77" s="16">
        <v>3</v>
      </c>
      <c r="D77" s="21">
        <v>19.1715161290323</v>
      </c>
      <c r="E77" s="20">
        <f t="shared" si="73"/>
        <v>20.3317142857143</v>
      </c>
      <c r="F77" s="16" t="s">
        <v>73</v>
      </c>
      <c r="G77" s="13">
        <v>4</v>
      </c>
      <c r="H77" s="18">
        <f t="shared" si="57"/>
        <v>19.1715161290323</v>
      </c>
      <c r="I77" s="18">
        <f t="shared" si="58"/>
        <v>292.321516129032</v>
      </c>
      <c r="J77" s="18">
        <f t="shared" si="59"/>
        <v>0.180512560668658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4"/>
        <v>1.5477576605692</v>
      </c>
      <c r="P77" s="18">
        <f t="shared" si="62"/>
        <v>0.279389698603878</v>
      </c>
      <c r="Q77" s="25">
        <f t="shared" si="63"/>
        <v>0.0726413216370082</v>
      </c>
      <c r="R77" s="18">
        <f t="shared" si="64"/>
        <v>0.1355172</v>
      </c>
      <c r="S77" s="26">
        <f t="shared" si="65"/>
        <v>0.536030272445182</v>
      </c>
      <c r="T77" s="3">
        <v>0.01</v>
      </c>
      <c r="U77" s="27">
        <f t="shared" si="66"/>
        <v>0.00536030272445182</v>
      </c>
      <c r="V77" s="26"/>
      <c r="W77" s="3"/>
      <c r="X77" s="3"/>
      <c r="Y77" s="29"/>
      <c r="Z77" s="3"/>
      <c r="AA77" s="28"/>
      <c r="AB77" s="3"/>
      <c r="AC77" s="3"/>
      <c r="AD77" s="28"/>
      <c r="AE77" s="26">
        <v>0.001</v>
      </c>
      <c r="AF77" s="3">
        <v>0.49</v>
      </c>
      <c r="AG77" s="27">
        <f t="shared" si="67"/>
        <v>0.00049</v>
      </c>
      <c r="AH77" s="36"/>
      <c r="AI77" s="3"/>
      <c r="AJ77" s="27"/>
      <c r="AK77" s="37"/>
      <c r="AL77" s="28"/>
      <c r="AM77" s="28"/>
      <c r="AN77" s="37"/>
      <c r="AO77" s="28"/>
      <c r="AP77" s="27"/>
      <c r="AQ77" s="3">
        <v>0.01</v>
      </c>
      <c r="AR77" s="3">
        <v>0.5</v>
      </c>
      <c r="AS77" s="3">
        <f t="shared" si="68"/>
        <v>0.005</v>
      </c>
      <c r="AT77" s="2">
        <f t="shared" si="69"/>
        <v>0.0108503027244518</v>
      </c>
      <c r="AU77" s="30">
        <f t="shared" si="70"/>
        <v>52.122</v>
      </c>
      <c r="AV77" s="1">
        <f t="shared" si="71"/>
        <v>0.26</v>
      </c>
      <c r="AW77" s="2">
        <f t="shared" si="75"/>
        <v>0.0461666666666667</v>
      </c>
      <c r="AX77" s="1">
        <f t="shared" si="72"/>
        <v>45.4820044614406</v>
      </c>
    </row>
    <row r="78" s="1" customFormat="1" spans="1:50">
      <c r="A78" s="13"/>
      <c r="B78" s="13"/>
      <c r="C78" s="16">
        <v>4</v>
      </c>
      <c r="D78" s="21">
        <v>20.4694333333333</v>
      </c>
      <c r="E78" s="20">
        <f t="shared" si="73"/>
        <v>19.1715161290323</v>
      </c>
      <c r="F78" s="16" t="s">
        <v>73</v>
      </c>
      <c r="G78" s="13">
        <v>5</v>
      </c>
      <c r="H78" s="18">
        <f t="shared" si="57"/>
        <v>20.4694333333333</v>
      </c>
      <c r="I78" s="18">
        <f t="shared" si="58"/>
        <v>293.619433333333</v>
      </c>
      <c r="J78" s="18">
        <f t="shared" si="59"/>
        <v>0.209147017244715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1.20494956386705</v>
      </c>
      <c r="O78" s="18">
        <f t="shared" si="74"/>
        <v>0.584638398098266</v>
      </c>
      <c r="P78" s="18">
        <f t="shared" si="62"/>
        <v>0.122275377128981</v>
      </c>
      <c r="Q78" s="25">
        <f t="shared" si="63"/>
        <v>0.031791598053535</v>
      </c>
      <c r="R78" s="18">
        <f t="shared" si="64"/>
        <v>0.1355172</v>
      </c>
      <c r="S78" s="26">
        <f t="shared" si="65"/>
        <v>0.234594561085493</v>
      </c>
      <c r="T78" s="3">
        <v>0.01</v>
      </c>
      <c r="U78" s="27">
        <f t="shared" si="66"/>
        <v>0.00234594561085493</v>
      </c>
      <c r="V78" s="26"/>
      <c r="W78" s="3"/>
      <c r="X78" s="3"/>
      <c r="Y78" s="29"/>
      <c r="Z78" s="3"/>
      <c r="AA78" s="28"/>
      <c r="AB78" s="3"/>
      <c r="AC78" s="3"/>
      <c r="AD78" s="28"/>
      <c r="AE78" s="26">
        <v>0.005</v>
      </c>
      <c r="AF78" s="3">
        <v>0.49</v>
      </c>
      <c r="AG78" s="27">
        <f t="shared" si="67"/>
        <v>0.00245</v>
      </c>
      <c r="AH78" s="36"/>
      <c r="AI78" s="3"/>
      <c r="AJ78" s="27"/>
      <c r="AK78" s="37"/>
      <c r="AL78" s="28"/>
      <c r="AM78" s="28"/>
      <c r="AN78" s="37"/>
      <c r="AO78" s="28"/>
      <c r="AP78" s="27"/>
      <c r="AQ78" s="3">
        <v>0.015</v>
      </c>
      <c r="AR78" s="3">
        <v>0.5</v>
      </c>
      <c r="AS78" s="3">
        <f t="shared" si="68"/>
        <v>0.0075</v>
      </c>
      <c r="AT78" s="2">
        <f t="shared" si="69"/>
        <v>0.0122959456108549</v>
      </c>
      <c r="AU78" s="30">
        <f t="shared" si="70"/>
        <v>52.122</v>
      </c>
      <c r="AV78" s="1">
        <f t="shared" si="71"/>
        <v>0.26</v>
      </c>
      <c r="AW78" s="2">
        <f t="shared" si="75"/>
        <v>0.0461666666666667</v>
      </c>
      <c r="AX78" s="1">
        <f t="shared" si="72"/>
        <v>51.5418110750259</v>
      </c>
    </row>
    <row r="79" s="1" customFormat="1" spans="1:50">
      <c r="A79" s="13"/>
      <c r="B79" s="13"/>
      <c r="C79" s="16">
        <v>5</v>
      </c>
      <c r="D79" s="21">
        <v>21.9257419354839</v>
      </c>
      <c r="E79" s="20">
        <f t="shared" si="73"/>
        <v>20.4694333333333</v>
      </c>
      <c r="F79" s="16" t="s">
        <v>75</v>
      </c>
      <c r="G79" s="13">
        <v>6</v>
      </c>
      <c r="H79" s="18">
        <f t="shared" si="57"/>
        <v>21.9257419354839</v>
      </c>
      <c r="I79" s="18">
        <f t="shared" si="58"/>
        <v>295.075741935484</v>
      </c>
      <c r="J79" s="18">
        <f t="shared" si="59"/>
        <v>0.246337014261702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4"/>
        <v>0.983583020969285</v>
      </c>
      <c r="P79" s="18">
        <f t="shared" si="62"/>
        <v>0.242292904664079</v>
      </c>
      <c r="Q79" s="25">
        <f t="shared" si="63"/>
        <v>0.0629961552126605</v>
      </c>
      <c r="R79" s="18">
        <f t="shared" si="64"/>
        <v>0.1355172</v>
      </c>
      <c r="S79" s="26">
        <f t="shared" si="65"/>
        <v>0.46485726692007</v>
      </c>
      <c r="T79" s="3">
        <v>0.01</v>
      </c>
      <c r="U79" s="27">
        <f t="shared" si="66"/>
        <v>0.0046485726692007</v>
      </c>
      <c r="V79" s="26"/>
      <c r="W79" s="3"/>
      <c r="X79" s="3"/>
      <c r="Y79" s="29"/>
      <c r="Z79" s="3"/>
      <c r="AA79" s="28"/>
      <c r="AB79" s="3"/>
      <c r="AC79" s="3"/>
      <c r="AD79" s="28"/>
      <c r="AE79" s="26">
        <v>0.005</v>
      </c>
      <c r="AF79" s="3">
        <v>0.49</v>
      </c>
      <c r="AG79" s="27">
        <f t="shared" si="67"/>
        <v>0.00245</v>
      </c>
      <c r="AH79" s="36"/>
      <c r="AI79" s="3"/>
      <c r="AJ79" s="27"/>
      <c r="AK79" s="37"/>
      <c r="AL79" s="28"/>
      <c r="AM79" s="28"/>
      <c r="AN79" s="37"/>
      <c r="AO79" s="28"/>
      <c r="AP79" s="27"/>
      <c r="AQ79" s="3">
        <v>0.015</v>
      </c>
      <c r="AR79" s="3">
        <v>0.5</v>
      </c>
      <c r="AS79" s="3">
        <f t="shared" si="68"/>
        <v>0.0075</v>
      </c>
      <c r="AT79" s="2">
        <f t="shared" si="69"/>
        <v>0.0145985726692007</v>
      </c>
      <c r="AU79" s="30">
        <f t="shared" si="70"/>
        <v>52.122</v>
      </c>
      <c r="AV79" s="1">
        <f t="shared" si="71"/>
        <v>0.26</v>
      </c>
      <c r="AW79" s="2">
        <f t="shared" si="75"/>
        <v>0.0461666666666667</v>
      </c>
      <c r="AX79" s="1">
        <f t="shared" si="72"/>
        <v>61.1939006802961</v>
      </c>
    </row>
    <row r="80" s="1" customFormat="1" spans="1:50">
      <c r="A80" s="13"/>
      <c r="B80" s="13"/>
      <c r="C80" s="16">
        <v>6</v>
      </c>
      <c r="D80" s="21">
        <v>24.3048666666667</v>
      </c>
      <c r="E80" s="20">
        <f t="shared" si="73"/>
        <v>21.9257419354839</v>
      </c>
      <c r="F80" s="16" t="s">
        <v>73</v>
      </c>
      <c r="G80" s="13">
        <v>7</v>
      </c>
      <c r="H80" s="18">
        <f t="shared" si="57"/>
        <v>24.3048666666667</v>
      </c>
      <c r="I80" s="18">
        <f t="shared" si="58"/>
        <v>297.454866666667</v>
      </c>
      <c r="J80" s="18">
        <f t="shared" si="59"/>
        <v>0.320737898522963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4"/>
        <v>1.26251011630521</v>
      </c>
      <c r="P80" s="18">
        <f t="shared" si="62"/>
        <v>0.404934841567714</v>
      </c>
      <c r="Q80" s="25">
        <f t="shared" si="63"/>
        <v>0.105283058807606</v>
      </c>
      <c r="R80" s="18">
        <f t="shared" si="64"/>
        <v>0.1355172</v>
      </c>
      <c r="S80" s="26">
        <f t="shared" si="65"/>
        <v>0.776898126640792</v>
      </c>
      <c r="T80" s="3">
        <v>0.01</v>
      </c>
      <c r="U80" s="27">
        <f t="shared" si="66"/>
        <v>0.00776898126640792</v>
      </c>
      <c r="V80" s="26"/>
      <c r="W80" s="3"/>
      <c r="X80" s="3"/>
      <c r="Y80" s="29"/>
      <c r="Z80" s="3"/>
      <c r="AA80" s="28"/>
      <c r="AB80" s="3"/>
      <c r="AC80" s="3"/>
      <c r="AD80" s="28"/>
      <c r="AE80" s="26">
        <v>0.005</v>
      </c>
      <c r="AF80" s="3">
        <v>0.49</v>
      </c>
      <c r="AG80" s="27">
        <f t="shared" si="67"/>
        <v>0.00245</v>
      </c>
      <c r="AH80" s="36"/>
      <c r="AI80" s="3"/>
      <c r="AJ80" s="27"/>
      <c r="AK80" s="37"/>
      <c r="AL80" s="28"/>
      <c r="AM80" s="28"/>
      <c r="AN80" s="37"/>
      <c r="AO80" s="28"/>
      <c r="AP80" s="27"/>
      <c r="AQ80" s="3">
        <v>0.015</v>
      </c>
      <c r="AR80" s="3">
        <v>0.5</v>
      </c>
      <c r="AS80" s="3">
        <f t="shared" si="68"/>
        <v>0.0075</v>
      </c>
      <c r="AT80" s="2">
        <f t="shared" si="69"/>
        <v>0.0177189812664079</v>
      </c>
      <c r="AU80" s="30">
        <f t="shared" si="70"/>
        <v>52.122</v>
      </c>
      <c r="AV80" s="1">
        <f t="shared" si="71"/>
        <v>0.26</v>
      </c>
      <c r="AW80" s="2">
        <f t="shared" si="75"/>
        <v>0.0461666666666667</v>
      </c>
      <c r="AX80" s="1">
        <f t="shared" si="72"/>
        <v>74.2739447439392</v>
      </c>
    </row>
    <row r="81" s="1" customFormat="1" spans="1:50">
      <c r="A81" s="13"/>
      <c r="B81" s="13"/>
      <c r="C81" s="16">
        <v>7</v>
      </c>
      <c r="D81" s="21">
        <v>26.3615161290323</v>
      </c>
      <c r="E81" s="20">
        <f t="shared" si="73"/>
        <v>24.3048666666667</v>
      </c>
      <c r="F81" s="16" t="s">
        <v>73</v>
      </c>
      <c r="G81" s="13">
        <v>8</v>
      </c>
      <c r="H81" s="18">
        <f t="shared" si="57"/>
        <v>26.3615161290323</v>
      </c>
      <c r="I81" s="18">
        <f t="shared" si="58"/>
        <v>299.511516129032</v>
      </c>
      <c r="J81" s="18">
        <f t="shared" si="59"/>
        <v>0.401575625812531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4"/>
        <v>1.37879527473749</v>
      </c>
      <c r="P81" s="18">
        <f t="shared" si="62"/>
        <v>0.553690575320069</v>
      </c>
      <c r="Q81" s="25">
        <f t="shared" si="63"/>
        <v>0.143959549583218</v>
      </c>
      <c r="R81" s="18">
        <f t="shared" si="64"/>
        <v>0.1355172</v>
      </c>
      <c r="S81" s="26">
        <f t="shared" si="65"/>
        <v>1.06229725513232</v>
      </c>
      <c r="T81" s="3">
        <v>0.01</v>
      </c>
      <c r="U81" s="27">
        <f t="shared" si="66"/>
        <v>0.0106229725513232</v>
      </c>
      <c r="V81" s="26"/>
      <c r="W81" s="3"/>
      <c r="X81" s="3"/>
      <c r="Y81" s="29"/>
      <c r="Z81" s="3"/>
      <c r="AA81" s="28"/>
      <c r="AB81" s="3"/>
      <c r="AC81" s="3"/>
      <c r="AD81" s="28"/>
      <c r="AE81" s="26">
        <v>0.005</v>
      </c>
      <c r="AF81" s="3">
        <v>0.49</v>
      </c>
      <c r="AG81" s="27">
        <f t="shared" si="67"/>
        <v>0.00245</v>
      </c>
      <c r="AH81" s="36"/>
      <c r="AI81" s="3"/>
      <c r="AJ81" s="27"/>
      <c r="AK81" s="37"/>
      <c r="AL81" s="28"/>
      <c r="AM81" s="28"/>
      <c r="AN81" s="37"/>
      <c r="AO81" s="28"/>
      <c r="AP81" s="27"/>
      <c r="AQ81" s="3">
        <v>0.015</v>
      </c>
      <c r="AR81" s="3">
        <v>0.5</v>
      </c>
      <c r="AS81" s="3">
        <f t="shared" si="68"/>
        <v>0.0075</v>
      </c>
      <c r="AT81" s="2">
        <f t="shared" si="69"/>
        <v>0.0205729725513232</v>
      </c>
      <c r="AU81" s="30">
        <f t="shared" si="70"/>
        <v>52.122</v>
      </c>
      <c r="AV81" s="1">
        <f t="shared" si="71"/>
        <v>0.26</v>
      </c>
      <c r="AW81" s="2">
        <f t="shared" si="75"/>
        <v>0.0461666666666667</v>
      </c>
      <c r="AX81" s="1">
        <f t="shared" si="72"/>
        <v>86.2372279490158</v>
      </c>
    </row>
    <row r="82" s="1" customFormat="1" spans="1:50">
      <c r="A82" s="13"/>
      <c r="B82" s="13"/>
      <c r="C82" s="16">
        <v>8</v>
      </c>
      <c r="D82" s="21">
        <v>26.4370322580645</v>
      </c>
      <c r="E82" s="20">
        <f t="shared" si="73"/>
        <v>26.3615161290323</v>
      </c>
      <c r="F82" s="16" t="s">
        <v>73</v>
      </c>
      <c r="G82" s="13">
        <v>9</v>
      </c>
      <c r="H82" s="18">
        <f t="shared" si="57"/>
        <v>26.4370322580645</v>
      </c>
      <c r="I82" s="18">
        <f t="shared" si="58"/>
        <v>299.587032258064</v>
      </c>
      <c r="J82" s="18">
        <f t="shared" si="59"/>
        <v>0.40487983022365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4"/>
        <v>1.34632469941742</v>
      </c>
      <c r="P82" s="18">
        <f t="shared" si="62"/>
        <v>0.545099715726033</v>
      </c>
      <c r="Q82" s="25">
        <f t="shared" si="63"/>
        <v>0.141725926088769</v>
      </c>
      <c r="R82" s="18">
        <f t="shared" si="64"/>
        <v>0.1355172</v>
      </c>
      <c r="S82" s="26">
        <f t="shared" si="65"/>
        <v>1.04581504110747</v>
      </c>
      <c r="T82" s="3">
        <v>0.01</v>
      </c>
      <c r="U82" s="27">
        <f t="shared" si="66"/>
        <v>0.0104581504110747</v>
      </c>
      <c r="V82" s="26"/>
      <c r="W82" s="3"/>
      <c r="X82" s="3"/>
      <c r="Y82" s="29"/>
      <c r="Z82" s="3"/>
      <c r="AA82" s="28"/>
      <c r="AB82" s="3"/>
      <c r="AC82" s="3"/>
      <c r="AD82" s="28"/>
      <c r="AE82" s="26">
        <v>0.005</v>
      </c>
      <c r="AF82" s="3">
        <v>0.49</v>
      </c>
      <c r="AG82" s="27">
        <f t="shared" si="67"/>
        <v>0.00245</v>
      </c>
      <c r="AH82" s="36"/>
      <c r="AI82" s="3"/>
      <c r="AJ82" s="27"/>
      <c r="AK82" s="37"/>
      <c r="AL82" s="28"/>
      <c r="AM82" s="28"/>
      <c r="AN82" s="37"/>
      <c r="AO82" s="28"/>
      <c r="AP82" s="27"/>
      <c r="AQ82" s="3">
        <v>0.015</v>
      </c>
      <c r="AR82" s="3">
        <v>0.5</v>
      </c>
      <c r="AS82" s="3">
        <f t="shared" si="68"/>
        <v>0.0075</v>
      </c>
      <c r="AT82" s="2">
        <f t="shared" si="69"/>
        <v>0.0204081504110747</v>
      </c>
      <c r="AU82" s="30">
        <f t="shared" si="70"/>
        <v>52.122</v>
      </c>
      <c r="AV82" s="1">
        <f t="shared" si="71"/>
        <v>0.26</v>
      </c>
      <c r="AW82" s="2">
        <f t="shared" si="75"/>
        <v>0.0461666666666667</v>
      </c>
      <c r="AX82" s="1">
        <f t="shared" si="72"/>
        <v>85.5463309751243</v>
      </c>
    </row>
    <row r="83" s="1" customFormat="1" spans="1:50">
      <c r="A83" s="13"/>
      <c r="B83" s="13"/>
      <c r="C83" s="16">
        <v>9</v>
      </c>
      <c r="D83" s="21">
        <v>26.2705666666667</v>
      </c>
      <c r="E83" s="20">
        <f t="shared" si="73"/>
        <v>26.4370322580645</v>
      </c>
      <c r="F83" s="16" t="s">
        <v>73</v>
      </c>
      <c r="G83" s="13">
        <v>10</v>
      </c>
      <c r="H83" s="18">
        <f t="shared" si="57"/>
        <v>26.2705666666667</v>
      </c>
      <c r="I83" s="18">
        <f t="shared" si="58"/>
        <v>299.420566666667</v>
      </c>
      <c r="J83" s="18">
        <f t="shared" si="59"/>
        <v>0.397629730051735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4"/>
        <v>1.32244498369139</v>
      </c>
      <c r="P83" s="18">
        <f t="shared" si="62"/>
        <v>0.525843441873479</v>
      </c>
      <c r="Q83" s="25">
        <f t="shared" si="63"/>
        <v>0.136719294887104</v>
      </c>
      <c r="R83" s="18">
        <f t="shared" si="64"/>
        <v>0.1355172</v>
      </c>
      <c r="S83" s="26">
        <f t="shared" si="65"/>
        <v>1.00887042299505</v>
      </c>
      <c r="T83" s="3">
        <v>0.01</v>
      </c>
      <c r="U83" s="27">
        <f t="shared" si="66"/>
        <v>0.0100887042299505</v>
      </c>
      <c r="V83" s="26"/>
      <c r="W83" s="3"/>
      <c r="X83" s="3"/>
      <c r="Y83" s="29"/>
      <c r="Z83" s="3"/>
      <c r="AA83" s="28"/>
      <c r="AB83" s="3"/>
      <c r="AC83" s="3"/>
      <c r="AD83" s="28"/>
      <c r="AE83" s="26">
        <v>0.005</v>
      </c>
      <c r="AF83" s="3">
        <v>0.49</v>
      </c>
      <c r="AG83" s="27">
        <f t="shared" si="67"/>
        <v>0.00245</v>
      </c>
      <c r="AH83" s="36"/>
      <c r="AI83" s="3"/>
      <c r="AJ83" s="27"/>
      <c r="AK83" s="37"/>
      <c r="AL83" s="28"/>
      <c r="AM83" s="28"/>
      <c r="AN83" s="37"/>
      <c r="AO83" s="28"/>
      <c r="AP83" s="27"/>
      <c r="AQ83" s="3">
        <v>0.015</v>
      </c>
      <c r="AR83" s="3">
        <v>0.5</v>
      </c>
      <c r="AS83" s="3">
        <f t="shared" si="68"/>
        <v>0.0075</v>
      </c>
      <c r="AT83" s="2">
        <f t="shared" si="69"/>
        <v>0.0200387042299505</v>
      </c>
      <c r="AU83" s="30">
        <f t="shared" si="70"/>
        <v>52.122</v>
      </c>
      <c r="AV83" s="1">
        <f t="shared" si="71"/>
        <v>0.26</v>
      </c>
      <c r="AW83" s="2">
        <f t="shared" si="75"/>
        <v>0.0461666666666667</v>
      </c>
      <c r="AX83" s="1">
        <f t="shared" si="72"/>
        <v>83.9976965005962</v>
      </c>
    </row>
    <row r="84" s="1" customFormat="1" spans="1:50">
      <c r="A84" s="13"/>
      <c r="B84" s="13"/>
      <c r="C84" s="16">
        <v>10</v>
      </c>
      <c r="D84" s="21">
        <v>24.6910967741935</v>
      </c>
      <c r="E84" s="20">
        <f t="shared" si="73"/>
        <v>26.2705666666667</v>
      </c>
      <c r="F84" s="16" t="s">
        <v>73</v>
      </c>
      <c r="G84" s="13">
        <v>11</v>
      </c>
      <c r="H84" s="18">
        <f t="shared" si="57"/>
        <v>24.6910967741935</v>
      </c>
      <c r="I84" s="18">
        <f t="shared" si="58"/>
        <v>297.841096774193</v>
      </c>
      <c r="J84" s="18">
        <f t="shared" si="59"/>
        <v>0.334645637019846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0.756771464727016</v>
      </c>
      <c r="O84" s="18">
        <f t="shared" si="74"/>
        <v>0.561050077090896</v>
      </c>
      <c r="P84" s="18">
        <f t="shared" si="62"/>
        <v>0.187752960448116</v>
      </c>
      <c r="Q84" s="25">
        <f t="shared" si="63"/>
        <v>0.0488157697165103</v>
      </c>
      <c r="R84" s="18">
        <f t="shared" si="64"/>
        <v>0.1355172</v>
      </c>
      <c r="S84" s="26">
        <f t="shared" si="65"/>
        <v>0.360218258025625</v>
      </c>
      <c r="T84" s="3">
        <v>0.01</v>
      </c>
      <c r="U84" s="27">
        <f t="shared" si="66"/>
        <v>0.00360218258025625</v>
      </c>
      <c r="V84" s="26"/>
      <c r="W84" s="3"/>
      <c r="X84" s="3"/>
      <c r="Y84" s="29"/>
      <c r="Z84" s="3"/>
      <c r="AA84" s="28"/>
      <c r="AB84" s="3"/>
      <c r="AC84" s="3"/>
      <c r="AD84" s="28"/>
      <c r="AE84" s="26">
        <v>0.005</v>
      </c>
      <c r="AF84" s="3">
        <v>0.49</v>
      </c>
      <c r="AG84" s="27">
        <f t="shared" si="67"/>
        <v>0.00245</v>
      </c>
      <c r="AH84" s="36"/>
      <c r="AI84" s="3"/>
      <c r="AJ84" s="27"/>
      <c r="AK84" s="37"/>
      <c r="AL84" s="28"/>
      <c r="AM84" s="28"/>
      <c r="AN84" s="37"/>
      <c r="AO84" s="28"/>
      <c r="AP84" s="27"/>
      <c r="AQ84" s="3">
        <v>0.015</v>
      </c>
      <c r="AR84" s="3">
        <v>0.5</v>
      </c>
      <c r="AS84" s="3">
        <f t="shared" si="68"/>
        <v>0.0075</v>
      </c>
      <c r="AT84" s="2">
        <f t="shared" si="69"/>
        <v>0.0135521825802563</v>
      </c>
      <c r="AU84" s="30">
        <f t="shared" si="70"/>
        <v>52.122</v>
      </c>
      <c r="AV84" s="1">
        <f t="shared" si="71"/>
        <v>0.26</v>
      </c>
      <c r="AW84" s="2">
        <f t="shared" si="75"/>
        <v>0.0461666666666667</v>
      </c>
      <c r="AX84" s="1">
        <f t="shared" si="72"/>
        <v>56.8076711065786</v>
      </c>
    </row>
    <row r="85" s="1" customFormat="1" spans="1:51">
      <c r="A85" s="13"/>
      <c r="B85" s="13"/>
      <c r="C85" s="16">
        <v>11</v>
      </c>
      <c r="D85" s="21">
        <v>22.2148333333333</v>
      </c>
      <c r="E85" s="20">
        <f t="shared" si="73"/>
        <v>24.6910967741935</v>
      </c>
      <c r="F85" s="16" t="s">
        <v>75</v>
      </c>
      <c r="G85" s="13">
        <v>12</v>
      </c>
      <c r="H85" s="18">
        <f t="shared" si="57"/>
        <v>22.2148333333333</v>
      </c>
      <c r="I85" s="18">
        <f t="shared" si="58"/>
        <v>295.364833333333</v>
      </c>
      <c r="J85" s="18">
        <f t="shared" si="59"/>
        <v>0.254422764739554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4"/>
        <v>0.894517116642779</v>
      </c>
      <c r="P85" s="18">
        <f t="shared" si="62"/>
        <v>0.22758551792311</v>
      </c>
      <c r="Q85" s="25">
        <f t="shared" si="63"/>
        <v>0.0591722346600086</v>
      </c>
      <c r="R85" s="18">
        <f t="shared" si="64"/>
        <v>0.1355172</v>
      </c>
      <c r="S85" s="26">
        <f t="shared" si="65"/>
        <v>0.436640032851982</v>
      </c>
      <c r="T85" s="3">
        <v>0.01</v>
      </c>
      <c r="U85" s="27">
        <f t="shared" si="66"/>
        <v>0.00436640032851982</v>
      </c>
      <c r="V85" s="26"/>
      <c r="W85" s="3"/>
      <c r="X85" s="3"/>
      <c r="Y85" s="29"/>
      <c r="Z85" s="3"/>
      <c r="AA85" s="28"/>
      <c r="AB85" s="3"/>
      <c r="AC85" s="3"/>
      <c r="AD85" s="28"/>
      <c r="AE85" s="26">
        <v>0.005</v>
      </c>
      <c r="AF85" s="3">
        <v>0.49</v>
      </c>
      <c r="AG85" s="27">
        <f t="shared" si="67"/>
        <v>0.00245</v>
      </c>
      <c r="AH85" s="36"/>
      <c r="AI85" s="3"/>
      <c r="AJ85" s="27"/>
      <c r="AK85" s="37"/>
      <c r="AL85" s="28"/>
      <c r="AM85" s="28"/>
      <c r="AN85" s="37"/>
      <c r="AO85" s="28"/>
      <c r="AP85" s="27"/>
      <c r="AQ85" s="3">
        <v>0.015</v>
      </c>
      <c r="AR85" s="3">
        <v>0.5</v>
      </c>
      <c r="AS85" s="3">
        <f t="shared" si="68"/>
        <v>0.0075</v>
      </c>
      <c r="AT85" s="2">
        <f t="shared" si="69"/>
        <v>0.0143164003285198</v>
      </c>
      <c r="AU85" s="30">
        <f t="shared" si="70"/>
        <v>52.122</v>
      </c>
      <c r="AV85" s="1">
        <f t="shared" si="71"/>
        <v>0.26</v>
      </c>
      <c r="AW85" s="2">
        <f t="shared" si="75"/>
        <v>0.0461666666666667</v>
      </c>
      <c r="AX85" s="1">
        <f t="shared" si="72"/>
        <v>60.0110983213517</v>
      </c>
      <c r="AY85" s="1">
        <f>SUM(AX74:AX85)</f>
        <v>717.326816607112</v>
      </c>
    </row>
    <row r="86" s="1" customFormat="1" spans="1:46">
      <c r="A86" s="13"/>
      <c r="B86" s="13"/>
      <c r="C86" s="16">
        <v>12</v>
      </c>
      <c r="D86" s="21">
        <v>20.9676774193548</v>
      </c>
      <c r="E86" s="20">
        <f t="shared" si="73"/>
        <v>22.2148333333333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4" t="s">
        <v>43</v>
      </c>
      <c r="T88" s="24"/>
      <c r="U88" s="24"/>
      <c r="V88" s="24" t="s">
        <v>44</v>
      </c>
      <c r="W88" s="24"/>
      <c r="X88" s="24"/>
      <c r="Y88" s="24" t="s">
        <v>45</v>
      </c>
      <c r="Z88" s="24"/>
      <c r="AA88" s="24"/>
      <c r="AB88" s="24" t="s">
        <v>46</v>
      </c>
      <c r="AC88" s="24"/>
      <c r="AD88" s="24"/>
      <c r="AE88" s="24" t="s">
        <v>47</v>
      </c>
      <c r="AF88" s="24"/>
      <c r="AG88" s="24"/>
      <c r="AH88" s="24" t="s">
        <v>48</v>
      </c>
      <c r="AI88" s="24"/>
      <c r="AJ88" s="24"/>
      <c r="AK88" s="32" t="s">
        <v>78</v>
      </c>
      <c r="AL88" s="33"/>
      <c r="AM88" s="34"/>
      <c r="AN88" s="33" t="s">
        <v>79</v>
      </c>
      <c r="AO88" s="33"/>
      <c r="AP88" s="34"/>
      <c r="AQ88" s="24" t="s">
        <v>50</v>
      </c>
      <c r="AR88" s="24"/>
      <c r="AS88" s="24"/>
      <c r="AT88" s="2"/>
    </row>
    <row r="89" s="1" customFormat="1" spans="1:53">
      <c r="A89" s="15" t="s">
        <v>80</v>
      </c>
      <c r="B89" s="15"/>
      <c r="C89" s="16" t="s">
        <v>51</v>
      </c>
      <c r="D89" s="16" t="s">
        <v>52</v>
      </c>
      <c r="E89" s="16" t="s">
        <v>53</v>
      </c>
      <c r="F89" s="16" t="s">
        <v>54</v>
      </c>
      <c r="G89" s="13" t="s">
        <v>51</v>
      </c>
      <c r="H89" s="13" t="s">
        <v>53</v>
      </c>
      <c r="I89" s="13" t="s">
        <v>55</v>
      </c>
      <c r="J89" s="13" t="s">
        <v>56</v>
      </c>
      <c r="K89" s="23" t="s">
        <v>57</v>
      </c>
      <c r="L89" s="23" t="s">
        <v>58</v>
      </c>
      <c r="M89" s="13" t="s">
        <v>59</v>
      </c>
      <c r="N89" s="23" t="s">
        <v>60</v>
      </c>
      <c r="O89" s="13" t="s">
        <v>61</v>
      </c>
      <c r="P89" s="13" t="s">
        <v>62</v>
      </c>
      <c r="Q89" s="23" t="s">
        <v>63</v>
      </c>
      <c r="R89" s="23" t="s">
        <v>64</v>
      </c>
      <c r="S89" s="4" t="s">
        <v>65</v>
      </c>
      <c r="T89" s="3" t="s">
        <v>66</v>
      </c>
      <c r="U89" s="3"/>
      <c r="V89" s="4" t="s">
        <v>65</v>
      </c>
      <c r="W89" s="3" t="s">
        <v>66</v>
      </c>
      <c r="X89" s="3"/>
      <c r="Y89" s="4" t="s">
        <v>65</v>
      </c>
      <c r="Z89" s="3" t="s">
        <v>66</v>
      </c>
      <c r="AA89" s="3"/>
      <c r="AB89" s="4" t="s">
        <v>65</v>
      </c>
      <c r="AC89" s="3" t="s">
        <v>66</v>
      </c>
      <c r="AD89" s="3"/>
      <c r="AE89" s="4" t="s">
        <v>65</v>
      </c>
      <c r="AF89" s="3" t="s">
        <v>66</v>
      </c>
      <c r="AG89" s="3"/>
      <c r="AH89" s="4" t="s">
        <v>65</v>
      </c>
      <c r="AI89" s="3" t="s">
        <v>66</v>
      </c>
      <c r="AJ89" s="3"/>
      <c r="AK89" s="4" t="s">
        <v>65</v>
      </c>
      <c r="AL89" s="3" t="s">
        <v>66</v>
      </c>
      <c r="AM89" s="3"/>
      <c r="AN89" s="4" t="s">
        <v>65</v>
      </c>
      <c r="AO89" s="3" t="s">
        <v>66</v>
      </c>
      <c r="AP89" s="3"/>
      <c r="AQ89" s="35" t="s">
        <v>65</v>
      </c>
      <c r="AR89" s="35" t="s">
        <v>66</v>
      </c>
      <c r="AS89" s="35"/>
      <c r="AT89" s="2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18</v>
      </c>
      <c r="E90" s="16"/>
      <c r="F90" s="16"/>
      <c r="G90" s="13">
        <v>1</v>
      </c>
      <c r="H90" s="18">
        <f t="shared" ref="H90:H101" si="76">E91</f>
        <v>18</v>
      </c>
      <c r="I90" s="18">
        <f t="shared" ref="I90:I101" si="77">H90+273.15</f>
        <v>291.15</v>
      </c>
      <c r="J90" s="18">
        <f t="shared" ref="J90:J101" si="78">EXP(($C$16*(I90-$C$14))/($C$17*I90*$C$14))</f>
        <v>0.157870513912988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0.0449457353110277</v>
      </c>
      <c r="Q90" s="25">
        <f t="shared" ref="Q90:Q101" si="82">P90*$B$76</f>
        <v>0.0116858911808672</v>
      </c>
      <c r="R90" s="18">
        <f t="shared" ref="R90:R101" si="83">L90*$B$76</f>
        <v>0.074022</v>
      </c>
      <c r="S90" s="26">
        <f t="shared" ref="S90:S101" si="84">Q90/R90</f>
        <v>0.157870513912988</v>
      </c>
      <c r="T90" s="3">
        <v>0.01</v>
      </c>
      <c r="U90" s="27">
        <f t="shared" ref="U90:U101" si="85">S90*T90</f>
        <v>0.00157870513912988</v>
      </c>
      <c r="V90" s="26"/>
      <c r="W90" s="3"/>
      <c r="X90" s="3"/>
      <c r="Y90" s="29"/>
      <c r="Z90" s="3"/>
      <c r="AA90" s="28"/>
      <c r="AB90" s="3"/>
      <c r="AC90" s="3"/>
      <c r="AD90" s="28"/>
      <c r="AE90" s="26">
        <v>0.001</v>
      </c>
      <c r="AF90" s="3">
        <v>0.49</v>
      </c>
      <c r="AG90" s="27">
        <f t="shared" ref="AG90:AG101" si="86">AF90*AE90</f>
        <v>0.00049</v>
      </c>
      <c r="AH90" s="36"/>
      <c r="AI90" s="3"/>
      <c r="AJ90" s="27"/>
      <c r="AK90" s="37"/>
      <c r="AL90" s="28"/>
      <c r="AM90" s="28"/>
      <c r="AN90" s="37"/>
      <c r="AO90" s="28"/>
      <c r="AP90" s="27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0.00706870513912988</v>
      </c>
      <c r="AU90" s="30">
        <f t="shared" ref="AU90:AU101" si="89">$B$90/12</f>
        <v>28.47</v>
      </c>
      <c r="AV90" s="1">
        <f t="shared" ref="AV90:AV101" si="90">$B$76</f>
        <v>0.26</v>
      </c>
      <c r="AW90" s="2">
        <f>$E$9/12</f>
        <v>0.0334333333333333</v>
      </c>
      <c r="AX90" s="1">
        <f t="shared" ref="AX90:AX101" si="91">AW90*10000*AV90*0.67*AU90*AT90</f>
        <v>11.7207435097449</v>
      </c>
      <c r="AZ90" s="2">
        <f>$E$10/12</f>
        <v>0.00583333333333333</v>
      </c>
      <c r="BA90" s="1">
        <f t="shared" ref="BA90:BA101" si="92">AZ90*10000*AV90*0.67*AU90*AT90</f>
        <v>2.04499512881889</v>
      </c>
    </row>
    <row r="91" s="1" customFormat="1" spans="1:53">
      <c r="A91" s="13" t="s">
        <v>74</v>
      </c>
      <c r="B91" s="13">
        <v>1</v>
      </c>
      <c r="C91" s="16">
        <v>1</v>
      </c>
      <c r="D91" s="19">
        <v>19.9167741935484</v>
      </c>
      <c r="E91" s="20">
        <f t="shared" ref="E91:E102" si="93">D90</f>
        <v>18</v>
      </c>
      <c r="F91" s="16" t="s">
        <v>73</v>
      </c>
      <c r="G91" s="13">
        <v>2</v>
      </c>
      <c r="H91" s="18">
        <f t="shared" si="76"/>
        <v>19.9167741935484</v>
      </c>
      <c r="I91" s="18">
        <f t="shared" si="77"/>
        <v>293.066774193548</v>
      </c>
      <c r="J91" s="18">
        <f t="shared" si="78"/>
        <v>0.196468603505559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4">L91+O90-P90-N91</f>
        <v>0.524454264688972</v>
      </c>
      <c r="P91" s="18">
        <f t="shared" si="81"/>
        <v>0.103038796985977</v>
      </c>
      <c r="Q91" s="25">
        <f t="shared" si="82"/>
        <v>0.0267900872163541</v>
      </c>
      <c r="R91" s="18">
        <f t="shared" si="83"/>
        <v>0.074022</v>
      </c>
      <c r="S91" s="26">
        <f t="shared" si="84"/>
        <v>0.361920607607928</v>
      </c>
      <c r="T91" s="3">
        <v>0.01</v>
      </c>
      <c r="U91" s="27">
        <f t="shared" si="85"/>
        <v>0.00361920607607928</v>
      </c>
      <c r="V91" s="26"/>
      <c r="W91" s="3"/>
      <c r="X91" s="3"/>
      <c r="Y91" s="29"/>
      <c r="Z91" s="3"/>
      <c r="AA91" s="28"/>
      <c r="AB91" s="3"/>
      <c r="AC91" s="3"/>
      <c r="AD91" s="28"/>
      <c r="AE91" s="26">
        <v>0.001</v>
      </c>
      <c r="AF91" s="3">
        <v>0.49</v>
      </c>
      <c r="AG91" s="27">
        <f t="shared" si="86"/>
        <v>0.00049</v>
      </c>
      <c r="AH91" s="36"/>
      <c r="AI91" s="3"/>
      <c r="AJ91" s="27"/>
      <c r="AK91" s="37"/>
      <c r="AL91" s="28"/>
      <c r="AM91" s="28"/>
      <c r="AN91" s="37"/>
      <c r="AO91" s="28"/>
      <c r="AP91" s="27"/>
      <c r="AQ91" s="3">
        <v>0.01</v>
      </c>
      <c r="AR91" s="3">
        <v>0.5</v>
      </c>
      <c r="AS91" s="3">
        <f t="shared" si="87"/>
        <v>0.005</v>
      </c>
      <c r="AT91" s="2">
        <f t="shared" si="88"/>
        <v>0.00910920607607928</v>
      </c>
      <c r="AU91" s="30">
        <f t="shared" si="89"/>
        <v>28.47</v>
      </c>
      <c r="AV91" s="1">
        <f t="shared" si="90"/>
        <v>0.26</v>
      </c>
      <c r="AW91" s="2">
        <f t="shared" ref="AW91:AW101" si="95">$E$9/12</f>
        <v>0.0334333333333333</v>
      </c>
      <c r="AX91" s="1">
        <f t="shared" si="91"/>
        <v>15.104133769014</v>
      </c>
      <c r="AZ91" s="2">
        <f t="shared" ref="AZ91:AZ101" si="96">$E$10/12</f>
        <v>0.00583333333333333</v>
      </c>
      <c r="BA91" s="1">
        <f t="shared" si="92"/>
        <v>2.63531745720584</v>
      </c>
    </row>
    <row r="92" s="1" customFormat="1" spans="1:53">
      <c r="A92" s="13" t="s">
        <v>36</v>
      </c>
      <c r="B92" s="13">
        <f>H9</f>
        <v>0.26</v>
      </c>
      <c r="C92" s="16">
        <v>2</v>
      </c>
      <c r="D92" s="21">
        <v>20.3317142857143</v>
      </c>
      <c r="E92" s="20">
        <f t="shared" si="93"/>
        <v>19.9167741935484</v>
      </c>
      <c r="F92" s="16" t="s">
        <v>73</v>
      </c>
      <c r="G92" s="13">
        <v>3</v>
      </c>
      <c r="H92" s="18">
        <f t="shared" si="76"/>
        <v>20.3317142857143</v>
      </c>
      <c r="I92" s="18">
        <f t="shared" si="77"/>
        <v>293.481714285714</v>
      </c>
      <c r="J92" s="18">
        <f t="shared" si="78"/>
        <v>0.205917624161276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4"/>
        <v>0.706115467702995</v>
      </c>
      <c r="P92" s="18">
        <f t="shared" si="81"/>
        <v>0.145401619492929</v>
      </c>
      <c r="Q92" s="25">
        <f t="shared" si="82"/>
        <v>0.0378044210681615</v>
      </c>
      <c r="R92" s="18">
        <f t="shared" si="83"/>
        <v>0.074022</v>
      </c>
      <c r="S92" s="26">
        <f t="shared" si="84"/>
        <v>0.510718719680116</v>
      </c>
      <c r="T92" s="3">
        <v>0.01</v>
      </c>
      <c r="U92" s="27">
        <f t="shared" si="85"/>
        <v>0.00510718719680116</v>
      </c>
      <c r="V92" s="26"/>
      <c r="W92" s="3"/>
      <c r="X92" s="3"/>
      <c r="Y92" s="29"/>
      <c r="Z92" s="3"/>
      <c r="AA92" s="28"/>
      <c r="AB92" s="3"/>
      <c r="AC92" s="3"/>
      <c r="AD92" s="28"/>
      <c r="AE92" s="26">
        <v>0.001</v>
      </c>
      <c r="AF92" s="3">
        <v>0.49</v>
      </c>
      <c r="AG92" s="27">
        <f t="shared" si="86"/>
        <v>0.00049</v>
      </c>
      <c r="AH92" s="36"/>
      <c r="AI92" s="3"/>
      <c r="AJ92" s="27"/>
      <c r="AK92" s="37"/>
      <c r="AL92" s="28"/>
      <c r="AM92" s="28"/>
      <c r="AN92" s="37"/>
      <c r="AO92" s="28"/>
      <c r="AP92" s="27"/>
      <c r="AQ92" s="3">
        <v>0.01</v>
      </c>
      <c r="AR92" s="3">
        <v>0.5</v>
      </c>
      <c r="AS92" s="3">
        <f t="shared" si="87"/>
        <v>0.005</v>
      </c>
      <c r="AT92" s="2">
        <f t="shared" si="88"/>
        <v>0.0105971871968012</v>
      </c>
      <c r="AU92" s="30">
        <f t="shared" si="89"/>
        <v>28.47</v>
      </c>
      <c r="AV92" s="1">
        <f t="shared" si="90"/>
        <v>0.26</v>
      </c>
      <c r="AW92" s="2">
        <f t="shared" si="95"/>
        <v>0.0334333333333333</v>
      </c>
      <c r="AX92" s="1">
        <f t="shared" si="91"/>
        <v>17.5713812662651</v>
      </c>
      <c r="AZ92" s="2">
        <f t="shared" si="96"/>
        <v>0.00583333333333333</v>
      </c>
      <c r="BA92" s="1">
        <f t="shared" si="92"/>
        <v>3.06579433858065</v>
      </c>
    </row>
    <row r="93" s="1" customFormat="1" spans="1:53">
      <c r="A93" s="13"/>
      <c r="B93" s="13"/>
      <c r="C93" s="16">
        <v>3</v>
      </c>
      <c r="D93" s="21">
        <v>19.1715161290323</v>
      </c>
      <c r="E93" s="20">
        <f t="shared" si="93"/>
        <v>20.3317142857143</v>
      </c>
      <c r="F93" s="16" t="s">
        <v>73</v>
      </c>
      <c r="G93" s="13">
        <v>4</v>
      </c>
      <c r="H93" s="18">
        <f t="shared" si="76"/>
        <v>19.1715161290323</v>
      </c>
      <c r="I93" s="18">
        <f t="shared" si="77"/>
        <v>292.321516129032</v>
      </c>
      <c r="J93" s="18">
        <f t="shared" si="78"/>
        <v>0.180512560668658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4"/>
        <v>0.845413848210066</v>
      </c>
      <c r="P93" s="18">
        <f t="shared" si="81"/>
        <v>0.152607818565143</v>
      </c>
      <c r="Q93" s="25">
        <f t="shared" si="82"/>
        <v>0.0396780328269372</v>
      </c>
      <c r="R93" s="18">
        <f t="shared" si="83"/>
        <v>0.074022</v>
      </c>
      <c r="S93" s="26">
        <f t="shared" si="84"/>
        <v>0.536030272445182</v>
      </c>
      <c r="T93" s="3">
        <v>0.01</v>
      </c>
      <c r="U93" s="27">
        <f t="shared" si="85"/>
        <v>0.00536030272445182</v>
      </c>
      <c r="V93" s="26"/>
      <c r="W93" s="3"/>
      <c r="X93" s="3"/>
      <c r="Y93" s="29"/>
      <c r="Z93" s="3"/>
      <c r="AA93" s="28"/>
      <c r="AB93" s="3"/>
      <c r="AC93" s="3"/>
      <c r="AD93" s="28"/>
      <c r="AE93" s="26">
        <v>0.001</v>
      </c>
      <c r="AF93" s="3">
        <v>0.49</v>
      </c>
      <c r="AG93" s="27">
        <f t="shared" si="86"/>
        <v>0.00049</v>
      </c>
      <c r="AH93" s="36"/>
      <c r="AI93" s="3"/>
      <c r="AJ93" s="27"/>
      <c r="AK93" s="37"/>
      <c r="AL93" s="28"/>
      <c r="AM93" s="28"/>
      <c r="AN93" s="37"/>
      <c r="AO93" s="28"/>
      <c r="AP93" s="27"/>
      <c r="AQ93" s="3">
        <v>0.01</v>
      </c>
      <c r="AR93" s="3">
        <v>0.5</v>
      </c>
      <c r="AS93" s="3">
        <f t="shared" si="87"/>
        <v>0.005</v>
      </c>
      <c r="AT93" s="2">
        <f t="shared" si="88"/>
        <v>0.0108503027244518</v>
      </c>
      <c r="AU93" s="30">
        <f t="shared" si="89"/>
        <v>28.47</v>
      </c>
      <c r="AV93" s="1">
        <f t="shared" si="90"/>
        <v>0.26</v>
      </c>
      <c r="AW93" s="2">
        <f t="shared" si="95"/>
        <v>0.0334333333333333</v>
      </c>
      <c r="AX93" s="1">
        <f t="shared" si="91"/>
        <v>17.9910765456034</v>
      </c>
      <c r="AZ93" s="2">
        <f t="shared" si="96"/>
        <v>0.00583333333333333</v>
      </c>
      <c r="BA93" s="1">
        <f t="shared" si="92"/>
        <v>3.13902133148613</v>
      </c>
    </row>
    <row r="94" s="1" customFormat="1" spans="1:53">
      <c r="A94" s="13"/>
      <c r="B94" s="13"/>
      <c r="C94" s="16">
        <v>4</v>
      </c>
      <c r="D94" s="21">
        <v>20.4694333333333</v>
      </c>
      <c r="E94" s="20">
        <f t="shared" si="93"/>
        <v>19.1715161290323</v>
      </c>
      <c r="F94" s="16" t="s">
        <v>73</v>
      </c>
      <c r="G94" s="13">
        <v>5</v>
      </c>
      <c r="H94" s="18">
        <f t="shared" si="76"/>
        <v>20.4694333333333</v>
      </c>
      <c r="I94" s="18">
        <f t="shared" si="77"/>
        <v>293.619433333333</v>
      </c>
      <c r="J94" s="18">
        <f t="shared" si="78"/>
        <v>0.209147017244715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0.658165728162677</v>
      </c>
      <c r="O94" s="18">
        <f t="shared" si="94"/>
        <v>0.319340301482246</v>
      </c>
      <c r="P94" s="18">
        <f t="shared" si="81"/>
        <v>0.0667890715410398</v>
      </c>
      <c r="Q94" s="25">
        <f t="shared" si="82"/>
        <v>0.0173651586006704</v>
      </c>
      <c r="R94" s="18">
        <f t="shared" si="83"/>
        <v>0.074022</v>
      </c>
      <c r="S94" s="26">
        <f t="shared" si="84"/>
        <v>0.234594561085493</v>
      </c>
      <c r="T94" s="3">
        <v>0.01</v>
      </c>
      <c r="U94" s="27">
        <f t="shared" si="85"/>
        <v>0.00234594561085493</v>
      </c>
      <c r="V94" s="26"/>
      <c r="W94" s="3"/>
      <c r="X94" s="3"/>
      <c r="Y94" s="29"/>
      <c r="Z94" s="3"/>
      <c r="AA94" s="28"/>
      <c r="AB94" s="3"/>
      <c r="AC94" s="3"/>
      <c r="AD94" s="28"/>
      <c r="AE94" s="26">
        <v>0.005</v>
      </c>
      <c r="AF94" s="3">
        <v>0.49</v>
      </c>
      <c r="AG94" s="27">
        <f t="shared" si="86"/>
        <v>0.00245</v>
      </c>
      <c r="AH94" s="36"/>
      <c r="AI94" s="3"/>
      <c r="AJ94" s="27"/>
      <c r="AK94" s="37"/>
      <c r="AL94" s="28"/>
      <c r="AM94" s="28"/>
      <c r="AN94" s="37"/>
      <c r="AO94" s="28"/>
      <c r="AP94" s="27"/>
      <c r="AQ94" s="3">
        <v>0.015</v>
      </c>
      <c r="AR94" s="3">
        <v>0.5</v>
      </c>
      <c r="AS94" s="3">
        <f t="shared" si="87"/>
        <v>0.0075</v>
      </c>
      <c r="AT94" s="2">
        <f t="shared" si="88"/>
        <v>0.0122959456108549</v>
      </c>
      <c r="AU94" s="30">
        <f t="shared" si="89"/>
        <v>28.47</v>
      </c>
      <c r="AV94" s="1">
        <f t="shared" si="90"/>
        <v>0.26</v>
      </c>
      <c r="AW94" s="2">
        <f t="shared" si="95"/>
        <v>0.0334333333333333</v>
      </c>
      <c r="AX94" s="1">
        <f t="shared" si="91"/>
        <v>20.3881222767122</v>
      </c>
      <c r="AZ94" s="2">
        <f t="shared" si="96"/>
        <v>0.00583333333333333</v>
      </c>
      <c r="BA94" s="1">
        <f t="shared" si="92"/>
        <v>3.5572496494762</v>
      </c>
    </row>
    <row r="95" s="1" customFormat="1" spans="1:53">
      <c r="A95" s="13"/>
      <c r="B95" s="13"/>
      <c r="C95" s="16">
        <v>5</v>
      </c>
      <c r="D95" s="21">
        <v>21.9257419354839</v>
      </c>
      <c r="E95" s="20">
        <f t="shared" si="93"/>
        <v>20.4694333333333</v>
      </c>
      <c r="F95" s="16" t="s">
        <v>75</v>
      </c>
      <c r="G95" s="13">
        <v>6</v>
      </c>
      <c r="H95" s="18">
        <f t="shared" si="76"/>
        <v>21.9257419354839</v>
      </c>
      <c r="I95" s="18">
        <f t="shared" si="77"/>
        <v>295.075741935484</v>
      </c>
      <c r="J95" s="18">
        <f t="shared" si="78"/>
        <v>0.246337014261702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4"/>
        <v>0.537251229941206</v>
      </c>
      <c r="P95" s="18">
        <f t="shared" si="81"/>
        <v>0.132344863892144</v>
      </c>
      <c r="Q95" s="25">
        <f t="shared" si="82"/>
        <v>0.0344096646119574</v>
      </c>
      <c r="R95" s="18">
        <f t="shared" si="83"/>
        <v>0.074022</v>
      </c>
      <c r="S95" s="26">
        <f t="shared" si="84"/>
        <v>0.46485726692007</v>
      </c>
      <c r="T95" s="3">
        <v>0.01</v>
      </c>
      <c r="U95" s="27">
        <f t="shared" si="85"/>
        <v>0.0046485726692007</v>
      </c>
      <c r="V95" s="26"/>
      <c r="W95" s="3"/>
      <c r="X95" s="3"/>
      <c r="Y95" s="29"/>
      <c r="Z95" s="3"/>
      <c r="AA95" s="28"/>
      <c r="AB95" s="3"/>
      <c r="AC95" s="3"/>
      <c r="AD95" s="28"/>
      <c r="AE95" s="26">
        <v>0.005</v>
      </c>
      <c r="AF95" s="3">
        <v>0.49</v>
      </c>
      <c r="AG95" s="27">
        <f t="shared" si="86"/>
        <v>0.00245</v>
      </c>
      <c r="AH95" s="36"/>
      <c r="AI95" s="3"/>
      <c r="AJ95" s="27"/>
      <c r="AK95" s="37"/>
      <c r="AL95" s="28"/>
      <c r="AM95" s="28"/>
      <c r="AN95" s="37"/>
      <c r="AO95" s="28"/>
      <c r="AP95" s="27"/>
      <c r="AQ95" s="3">
        <v>0.015</v>
      </c>
      <c r="AR95" s="3">
        <v>0.5</v>
      </c>
      <c r="AS95" s="3">
        <f t="shared" si="87"/>
        <v>0.0075</v>
      </c>
      <c r="AT95" s="2">
        <f t="shared" si="88"/>
        <v>0.0145985726692007</v>
      </c>
      <c r="AU95" s="30">
        <f t="shared" si="89"/>
        <v>28.47</v>
      </c>
      <c r="AV95" s="1">
        <f t="shared" si="90"/>
        <v>0.26</v>
      </c>
      <c r="AW95" s="2">
        <f t="shared" si="95"/>
        <v>0.0334333333333333</v>
      </c>
      <c r="AX95" s="1">
        <f t="shared" si="91"/>
        <v>24.2061484382605</v>
      </c>
      <c r="AZ95" s="2">
        <f t="shared" si="96"/>
        <v>0.00583333333333333</v>
      </c>
      <c r="BA95" s="1">
        <f t="shared" si="92"/>
        <v>4.22340575941734</v>
      </c>
    </row>
    <row r="96" s="1" customFormat="1" spans="1:53">
      <c r="A96" s="13"/>
      <c r="B96" s="13"/>
      <c r="C96" s="16">
        <v>6</v>
      </c>
      <c r="D96" s="21">
        <v>24.3048666666667</v>
      </c>
      <c r="E96" s="20">
        <f t="shared" si="93"/>
        <v>21.9257419354839</v>
      </c>
      <c r="F96" s="16" t="s">
        <v>73</v>
      </c>
      <c r="G96" s="13">
        <v>7</v>
      </c>
      <c r="H96" s="18">
        <f t="shared" si="76"/>
        <v>24.3048666666667</v>
      </c>
      <c r="I96" s="18">
        <f t="shared" si="77"/>
        <v>297.454866666667</v>
      </c>
      <c r="J96" s="18">
        <f t="shared" si="78"/>
        <v>0.320737898522963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4"/>
        <v>0.689606366049063</v>
      </c>
      <c r="P96" s="18">
        <f t="shared" si="81"/>
        <v>0.221182896654634</v>
      </c>
      <c r="Q96" s="25">
        <f t="shared" si="82"/>
        <v>0.0575075531302047</v>
      </c>
      <c r="R96" s="18">
        <f t="shared" si="83"/>
        <v>0.074022</v>
      </c>
      <c r="S96" s="26">
        <f t="shared" si="84"/>
        <v>0.776898126640792</v>
      </c>
      <c r="T96" s="3">
        <v>0.01</v>
      </c>
      <c r="U96" s="27">
        <f t="shared" si="85"/>
        <v>0.00776898126640792</v>
      </c>
      <c r="V96" s="26"/>
      <c r="W96" s="3"/>
      <c r="X96" s="3"/>
      <c r="Y96" s="29"/>
      <c r="Z96" s="3"/>
      <c r="AA96" s="28"/>
      <c r="AB96" s="3"/>
      <c r="AC96" s="3"/>
      <c r="AD96" s="28"/>
      <c r="AE96" s="26">
        <v>0.005</v>
      </c>
      <c r="AF96" s="3">
        <v>0.49</v>
      </c>
      <c r="AG96" s="27">
        <f t="shared" si="86"/>
        <v>0.00245</v>
      </c>
      <c r="AH96" s="36"/>
      <c r="AI96" s="3"/>
      <c r="AJ96" s="27"/>
      <c r="AK96" s="37"/>
      <c r="AL96" s="28"/>
      <c r="AM96" s="28"/>
      <c r="AN96" s="37"/>
      <c r="AO96" s="28"/>
      <c r="AP96" s="27"/>
      <c r="AQ96" s="3">
        <v>0.015</v>
      </c>
      <c r="AR96" s="3">
        <v>0.5</v>
      </c>
      <c r="AS96" s="3">
        <f t="shared" si="87"/>
        <v>0.0075</v>
      </c>
      <c r="AT96" s="2">
        <f t="shared" si="88"/>
        <v>0.0177189812664079</v>
      </c>
      <c r="AU96" s="30">
        <f t="shared" si="89"/>
        <v>28.47</v>
      </c>
      <c r="AV96" s="1">
        <f t="shared" si="90"/>
        <v>0.26</v>
      </c>
      <c r="AW96" s="2">
        <f t="shared" si="95"/>
        <v>0.0334333333333333</v>
      </c>
      <c r="AX96" s="1">
        <f t="shared" si="91"/>
        <v>29.3801524593096</v>
      </c>
      <c r="AZ96" s="2">
        <f t="shared" si="96"/>
        <v>0.00583333333333333</v>
      </c>
      <c r="BA96" s="1">
        <f t="shared" si="92"/>
        <v>5.12614823567217</v>
      </c>
    </row>
    <row r="97" s="1" customFormat="1" spans="1:53">
      <c r="A97" s="13"/>
      <c r="B97" s="13"/>
      <c r="C97" s="16">
        <v>7</v>
      </c>
      <c r="D97" s="21">
        <v>26.3615161290323</v>
      </c>
      <c r="E97" s="20">
        <f t="shared" si="93"/>
        <v>24.3048666666667</v>
      </c>
      <c r="F97" s="16" t="s">
        <v>73</v>
      </c>
      <c r="G97" s="13">
        <v>8</v>
      </c>
      <c r="H97" s="18">
        <f t="shared" si="76"/>
        <v>26.3615161290323</v>
      </c>
      <c r="I97" s="18">
        <f t="shared" si="77"/>
        <v>299.511516129032</v>
      </c>
      <c r="J97" s="18">
        <f t="shared" si="78"/>
        <v>0.401575625812531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4"/>
        <v>0.753123469394429</v>
      </c>
      <c r="P97" s="18">
        <f t="shared" si="81"/>
        <v>0.302436028536172</v>
      </c>
      <c r="Q97" s="25">
        <f t="shared" si="82"/>
        <v>0.0786333674194048</v>
      </c>
      <c r="R97" s="18">
        <f t="shared" si="83"/>
        <v>0.074022</v>
      </c>
      <c r="S97" s="26">
        <f t="shared" si="84"/>
        <v>1.06229725513232</v>
      </c>
      <c r="T97" s="3">
        <v>0.01</v>
      </c>
      <c r="U97" s="27">
        <f t="shared" si="85"/>
        <v>0.0106229725513232</v>
      </c>
      <c r="V97" s="26"/>
      <c r="W97" s="3"/>
      <c r="X97" s="3"/>
      <c r="Y97" s="29"/>
      <c r="Z97" s="3"/>
      <c r="AA97" s="28"/>
      <c r="AB97" s="3"/>
      <c r="AC97" s="3"/>
      <c r="AD97" s="28"/>
      <c r="AE97" s="26">
        <v>0.005</v>
      </c>
      <c r="AF97" s="3">
        <v>0.49</v>
      </c>
      <c r="AG97" s="27">
        <f t="shared" si="86"/>
        <v>0.00245</v>
      </c>
      <c r="AH97" s="36"/>
      <c r="AI97" s="3"/>
      <c r="AJ97" s="27"/>
      <c r="AK97" s="37"/>
      <c r="AL97" s="28"/>
      <c r="AM97" s="28"/>
      <c r="AN97" s="37"/>
      <c r="AO97" s="28"/>
      <c r="AP97" s="27"/>
      <c r="AQ97" s="3">
        <v>0.015</v>
      </c>
      <c r="AR97" s="3">
        <v>0.5</v>
      </c>
      <c r="AS97" s="3">
        <f t="shared" si="87"/>
        <v>0.0075</v>
      </c>
      <c r="AT97" s="2">
        <f t="shared" si="88"/>
        <v>0.0205729725513232</v>
      </c>
      <c r="AU97" s="30">
        <f t="shared" si="89"/>
        <v>28.47</v>
      </c>
      <c r="AV97" s="1">
        <f t="shared" si="90"/>
        <v>0.26</v>
      </c>
      <c r="AW97" s="2">
        <f t="shared" si="95"/>
        <v>0.0334333333333333</v>
      </c>
      <c r="AX97" s="1">
        <f t="shared" si="91"/>
        <v>34.1124052794714</v>
      </c>
      <c r="AZ97" s="2">
        <f t="shared" si="96"/>
        <v>0.00583333333333333</v>
      </c>
      <c r="BA97" s="1">
        <f t="shared" si="92"/>
        <v>5.95181547747507</v>
      </c>
    </row>
    <row r="98" s="1" customFormat="1" spans="1:53">
      <c r="A98" s="13"/>
      <c r="B98" s="13"/>
      <c r="C98" s="16">
        <v>8</v>
      </c>
      <c r="D98" s="21">
        <v>26.4370322580645</v>
      </c>
      <c r="E98" s="20">
        <f t="shared" si="93"/>
        <v>26.3615161290323</v>
      </c>
      <c r="F98" s="16" t="s">
        <v>73</v>
      </c>
      <c r="G98" s="13">
        <v>9</v>
      </c>
      <c r="H98" s="18">
        <f t="shared" si="76"/>
        <v>26.4370322580645</v>
      </c>
      <c r="I98" s="18">
        <f t="shared" si="77"/>
        <v>299.587032258064</v>
      </c>
      <c r="J98" s="18">
        <f t="shared" si="78"/>
        <v>0.40487983022365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4"/>
        <v>0.735387440858257</v>
      </c>
      <c r="P98" s="18">
        <f t="shared" si="81"/>
        <v>0.297743542203295</v>
      </c>
      <c r="Q98" s="25">
        <f t="shared" si="82"/>
        <v>0.0774133209728568</v>
      </c>
      <c r="R98" s="18">
        <f t="shared" si="83"/>
        <v>0.074022</v>
      </c>
      <c r="S98" s="26">
        <f t="shared" si="84"/>
        <v>1.04581504110747</v>
      </c>
      <c r="T98" s="3">
        <v>0.01</v>
      </c>
      <c r="U98" s="27">
        <f t="shared" si="85"/>
        <v>0.0104581504110747</v>
      </c>
      <c r="V98" s="26"/>
      <c r="W98" s="3"/>
      <c r="X98" s="3"/>
      <c r="Y98" s="29"/>
      <c r="Z98" s="3"/>
      <c r="AA98" s="28"/>
      <c r="AB98" s="3"/>
      <c r="AC98" s="3"/>
      <c r="AD98" s="28"/>
      <c r="AE98" s="26">
        <v>0.005</v>
      </c>
      <c r="AF98" s="3">
        <v>0.49</v>
      </c>
      <c r="AG98" s="27">
        <f t="shared" si="86"/>
        <v>0.00245</v>
      </c>
      <c r="AH98" s="36"/>
      <c r="AI98" s="3"/>
      <c r="AJ98" s="27"/>
      <c r="AK98" s="37"/>
      <c r="AL98" s="28"/>
      <c r="AM98" s="28"/>
      <c r="AN98" s="37"/>
      <c r="AO98" s="28"/>
      <c r="AP98" s="27"/>
      <c r="AQ98" s="3">
        <v>0.015</v>
      </c>
      <c r="AR98" s="3">
        <v>0.5</v>
      </c>
      <c r="AS98" s="3">
        <f t="shared" si="87"/>
        <v>0.0075</v>
      </c>
      <c r="AT98" s="2">
        <f t="shared" si="88"/>
        <v>0.0204081504110747</v>
      </c>
      <c r="AU98" s="30">
        <f t="shared" si="89"/>
        <v>28.47</v>
      </c>
      <c r="AV98" s="1">
        <f t="shared" si="90"/>
        <v>0.26</v>
      </c>
      <c r="AW98" s="2">
        <f t="shared" si="95"/>
        <v>0.0334333333333333</v>
      </c>
      <c r="AX98" s="1">
        <f t="shared" si="91"/>
        <v>33.8391108086232</v>
      </c>
      <c r="AZ98" s="2">
        <f t="shared" si="96"/>
        <v>0.00583333333333333</v>
      </c>
      <c r="BA98" s="1">
        <f t="shared" si="92"/>
        <v>5.90413199552249</v>
      </c>
    </row>
    <row r="99" s="1" customFormat="1" spans="1:53">
      <c r="A99" s="13"/>
      <c r="B99" s="13"/>
      <c r="C99" s="16">
        <v>9</v>
      </c>
      <c r="D99" s="21">
        <v>26.2705666666667</v>
      </c>
      <c r="E99" s="20">
        <f t="shared" si="93"/>
        <v>26.4370322580645</v>
      </c>
      <c r="F99" s="16" t="s">
        <v>73</v>
      </c>
      <c r="G99" s="13">
        <v>10</v>
      </c>
      <c r="H99" s="18">
        <f t="shared" si="76"/>
        <v>26.2705666666667</v>
      </c>
      <c r="I99" s="18">
        <f t="shared" si="77"/>
        <v>299.420566666667</v>
      </c>
      <c r="J99" s="18">
        <f t="shared" si="78"/>
        <v>0.397629730051735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4"/>
        <v>0.722343898654961</v>
      </c>
      <c r="P99" s="18">
        <f t="shared" si="81"/>
        <v>0.28722540942669</v>
      </c>
      <c r="Q99" s="25">
        <f t="shared" si="82"/>
        <v>0.0746786064509394</v>
      </c>
      <c r="R99" s="18">
        <f t="shared" si="83"/>
        <v>0.074022</v>
      </c>
      <c r="S99" s="26">
        <f t="shared" si="84"/>
        <v>1.00887042299505</v>
      </c>
      <c r="T99" s="3">
        <v>0.01</v>
      </c>
      <c r="U99" s="27">
        <f t="shared" si="85"/>
        <v>0.0100887042299505</v>
      </c>
      <c r="V99" s="26"/>
      <c r="W99" s="3"/>
      <c r="X99" s="3"/>
      <c r="Y99" s="29"/>
      <c r="Z99" s="3"/>
      <c r="AA99" s="28"/>
      <c r="AB99" s="3"/>
      <c r="AC99" s="3"/>
      <c r="AD99" s="28"/>
      <c r="AE99" s="26">
        <v>0.005</v>
      </c>
      <c r="AF99" s="3">
        <v>0.49</v>
      </c>
      <c r="AG99" s="27">
        <f t="shared" si="86"/>
        <v>0.00245</v>
      </c>
      <c r="AH99" s="36"/>
      <c r="AI99" s="3"/>
      <c r="AJ99" s="27"/>
      <c r="AK99" s="37"/>
      <c r="AL99" s="28"/>
      <c r="AM99" s="28"/>
      <c r="AN99" s="37"/>
      <c r="AO99" s="28"/>
      <c r="AP99" s="27"/>
      <c r="AQ99" s="3">
        <v>0.015</v>
      </c>
      <c r="AR99" s="3">
        <v>0.5</v>
      </c>
      <c r="AS99" s="3">
        <f t="shared" si="87"/>
        <v>0.0075</v>
      </c>
      <c r="AT99" s="2">
        <f t="shared" si="88"/>
        <v>0.0200387042299505</v>
      </c>
      <c r="AU99" s="30">
        <f t="shared" si="89"/>
        <v>28.47</v>
      </c>
      <c r="AV99" s="1">
        <f t="shared" si="90"/>
        <v>0.26</v>
      </c>
      <c r="AW99" s="2">
        <f t="shared" si="95"/>
        <v>0.0334333333333333</v>
      </c>
      <c r="AX99" s="1">
        <f t="shared" si="91"/>
        <v>33.2265256399986</v>
      </c>
      <c r="AZ99" s="2">
        <f t="shared" si="96"/>
        <v>0.00583333333333333</v>
      </c>
      <c r="BA99" s="1">
        <f t="shared" si="92"/>
        <v>5.79725023629088</v>
      </c>
    </row>
    <row r="100" s="1" customFormat="1" spans="1:53">
      <c r="A100" s="13"/>
      <c r="B100" s="13"/>
      <c r="C100" s="16">
        <v>10</v>
      </c>
      <c r="D100" s="21">
        <v>24.6910967741935</v>
      </c>
      <c r="E100" s="20">
        <f t="shared" si="93"/>
        <v>26.2705666666667</v>
      </c>
      <c r="F100" s="16" t="s">
        <v>73</v>
      </c>
      <c r="G100" s="13">
        <v>11</v>
      </c>
      <c r="H100" s="18">
        <f t="shared" si="76"/>
        <v>24.6910967741935</v>
      </c>
      <c r="I100" s="18">
        <f t="shared" si="77"/>
        <v>297.841096774193</v>
      </c>
      <c r="J100" s="18">
        <f t="shared" si="78"/>
        <v>0.334645637019846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0.413362564766858</v>
      </c>
      <c r="O100" s="18">
        <f t="shared" si="94"/>
        <v>0.306455924461413</v>
      </c>
      <c r="P100" s="18">
        <f t="shared" si="81"/>
        <v>0.102554138059896</v>
      </c>
      <c r="Q100" s="25">
        <f t="shared" si="82"/>
        <v>0.0266640758955728</v>
      </c>
      <c r="R100" s="18">
        <f t="shared" si="83"/>
        <v>0.074022</v>
      </c>
      <c r="S100" s="26">
        <f t="shared" si="84"/>
        <v>0.360218258025625</v>
      </c>
      <c r="T100" s="3">
        <v>0.01</v>
      </c>
      <c r="U100" s="27">
        <f t="shared" si="85"/>
        <v>0.00360218258025625</v>
      </c>
      <c r="V100" s="26"/>
      <c r="W100" s="3"/>
      <c r="X100" s="3"/>
      <c r="Y100" s="29"/>
      <c r="Z100" s="3"/>
      <c r="AA100" s="28"/>
      <c r="AB100" s="3"/>
      <c r="AC100" s="3"/>
      <c r="AD100" s="28"/>
      <c r="AE100" s="26">
        <v>0.005</v>
      </c>
      <c r="AF100" s="3">
        <v>0.49</v>
      </c>
      <c r="AG100" s="27">
        <f t="shared" si="86"/>
        <v>0.00245</v>
      </c>
      <c r="AH100" s="36"/>
      <c r="AI100" s="3"/>
      <c r="AJ100" s="27"/>
      <c r="AK100" s="37"/>
      <c r="AL100" s="28"/>
      <c r="AM100" s="28"/>
      <c r="AN100" s="37"/>
      <c r="AO100" s="28"/>
      <c r="AP100" s="27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0.0135521825802563</v>
      </c>
      <c r="AU100" s="30">
        <f t="shared" si="89"/>
        <v>28.47</v>
      </c>
      <c r="AV100" s="1">
        <f t="shared" si="90"/>
        <v>0.26</v>
      </c>
      <c r="AW100" s="2">
        <f t="shared" si="95"/>
        <v>0.0334333333333333</v>
      </c>
      <c r="AX100" s="1">
        <f t="shared" si="91"/>
        <v>22.4711107471613</v>
      </c>
      <c r="AZ100" s="2">
        <f t="shared" si="96"/>
        <v>0.00583333333333333</v>
      </c>
      <c r="BA100" s="1">
        <f t="shared" si="92"/>
        <v>3.92068233375197</v>
      </c>
    </row>
    <row r="101" s="1" customFormat="1" spans="1:54">
      <c r="A101" s="13"/>
      <c r="B101" s="13"/>
      <c r="C101" s="16">
        <v>11</v>
      </c>
      <c r="D101" s="21">
        <v>22.2148333333333</v>
      </c>
      <c r="E101" s="20">
        <f t="shared" si="93"/>
        <v>24.6910967741935</v>
      </c>
      <c r="F101" s="16" t="s">
        <v>75</v>
      </c>
      <c r="G101" s="13">
        <v>12</v>
      </c>
      <c r="H101" s="18">
        <f t="shared" si="76"/>
        <v>22.2148333333333</v>
      </c>
      <c r="I101" s="18">
        <f t="shared" si="77"/>
        <v>295.364833333333</v>
      </c>
      <c r="J101" s="18">
        <f t="shared" si="78"/>
        <v>0.254422764739554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4"/>
        <v>0.488601786401518</v>
      </c>
      <c r="P101" s="18">
        <f t="shared" si="81"/>
        <v>0.124311417352959</v>
      </c>
      <c r="Q101" s="25">
        <f t="shared" si="82"/>
        <v>0.0323209685117694</v>
      </c>
      <c r="R101" s="18">
        <f t="shared" si="83"/>
        <v>0.074022</v>
      </c>
      <c r="S101" s="26">
        <f t="shared" si="84"/>
        <v>0.436640032851982</v>
      </c>
      <c r="T101" s="3">
        <v>0.01</v>
      </c>
      <c r="U101" s="27">
        <f t="shared" si="85"/>
        <v>0.00436640032851982</v>
      </c>
      <c r="V101" s="26"/>
      <c r="W101" s="3"/>
      <c r="X101" s="3"/>
      <c r="Y101" s="29"/>
      <c r="Z101" s="3"/>
      <c r="AA101" s="28"/>
      <c r="AB101" s="3"/>
      <c r="AC101" s="3"/>
      <c r="AD101" s="28"/>
      <c r="AE101" s="26">
        <v>0.005</v>
      </c>
      <c r="AF101" s="3">
        <v>0.49</v>
      </c>
      <c r="AG101" s="27">
        <f t="shared" si="86"/>
        <v>0.00245</v>
      </c>
      <c r="AH101" s="36"/>
      <c r="AI101" s="3"/>
      <c r="AJ101" s="27"/>
      <c r="AK101" s="37"/>
      <c r="AL101" s="28"/>
      <c r="AM101" s="28"/>
      <c r="AN101" s="37"/>
      <c r="AO101" s="28"/>
      <c r="AP101" s="27"/>
      <c r="AQ101" s="3">
        <v>0.015</v>
      </c>
      <c r="AR101" s="3">
        <v>0.5</v>
      </c>
      <c r="AS101" s="3">
        <f t="shared" si="87"/>
        <v>0.0075</v>
      </c>
      <c r="AT101" s="2">
        <f t="shared" si="88"/>
        <v>0.0143164003285198</v>
      </c>
      <c r="AU101" s="30">
        <f t="shared" si="89"/>
        <v>28.47</v>
      </c>
      <c r="AV101" s="1">
        <f t="shared" si="90"/>
        <v>0.26</v>
      </c>
      <c r="AW101" s="2">
        <f t="shared" si="95"/>
        <v>0.0334333333333333</v>
      </c>
      <c r="AX101" s="1">
        <f t="shared" si="91"/>
        <v>23.7382735494981</v>
      </c>
      <c r="AY101" s="1">
        <f>SUM(AX90:AX101)</f>
        <v>283.749184289662</v>
      </c>
      <c r="AZ101" s="2">
        <f t="shared" si="96"/>
        <v>0.00583333333333333</v>
      </c>
      <c r="BA101" s="1">
        <f t="shared" si="92"/>
        <v>4.14177255350165</v>
      </c>
      <c r="BB101" s="1">
        <f>SUM(BA90:BA101)</f>
        <v>49.5075844971993</v>
      </c>
    </row>
    <row r="102" s="1" customFormat="1" spans="1:46">
      <c r="A102" s="13"/>
      <c r="B102" s="13"/>
      <c r="C102" s="16">
        <v>12</v>
      </c>
      <c r="D102" s="21">
        <v>20.9676774193548</v>
      </c>
      <c r="E102" s="20">
        <f t="shared" si="93"/>
        <v>22.2148333333333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02"/>
  <sheetViews>
    <sheetView workbookViewId="0">
      <selection activeCell="K7" sqref="K7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36</v>
      </c>
      <c r="M1" s="2"/>
    </row>
    <row r="2" s="1" customFormat="1" spans="1:13">
      <c r="A2" s="4" t="s">
        <v>4</v>
      </c>
      <c r="B2" s="5" t="s">
        <v>5</v>
      </c>
      <c r="C2" s="3"/>
      <c r="D2" s="3"/>
      <c r="E2" s="6">
        <v>474.112427196172</v>
      </c>
      <c r="F2" s="3">
        <v>1069.523</v>
      </c>
      <c r="G2" s="7">
        <f>(F2+F3+F4)/3</f>
        <v>1305.751</v>
      </c>
      <c r="H2" s="3">
        <v>0.18</v>
      </c>
      <c r="I2" s="22">
        <f>(H2+H3+H4)/3</f>
        <v>0.136666666666667</v>
      </c>
      <c r="M2" s="2"/>
    </row>
    <row r="3" s="1" customFormat="1" spans="1:13">
      <c r="A3" s="4"/>
      <c r="B3" s="5" t="s">
        <v>6</v>
      </c>
      <c r="C3" s="3"/>
      <c r="D3" s="3"/>
      <c r="E3" s="8"/>
      <c r="F3" s="3">
        <v>1192.09</v>
      </c>
      <c r="G3" s="9"/>
      <c r="H3" s="3">
        <v>0.13</v>
      </c>
      <c r="I3" s="22"/>
      <c r="M3" s="2"/>
    </row>
    <row r="4" s="1" customFormat="1" spans="1:13">
      <c r="A4" s="4"/>
      <c r="B4" s="5" t="s">
        <v>7</v>
      </c>
      <c r="C4" s="3"/>
      <c r="D4" s="3"/>
      <c r="E4" s="10"/>
      <c r="F4" s="3">
        <v>1655.64</v>
      </c>
      <c r="G4" s="11"/>
      <c r="H4" s="3">
        <v>0.1</v>
      </c>
      <c r="I4" s="22"/>
      <c r="M4" s="2"/>
    </row>
    <row r="5" s="1" customFormat="1" spans="1:13">
      <c r="A5" s="4" t="s">
        <v>8</v>
      </c>
      <c r="B5" s="5" t="s">
        <v>9</v>
      </c>
      <c r="C5" s="3"/>
      <c r="D5" s="3"/>
      <c r="E5" s="6">
        <v>1077.1722739726</v>
      </c>
      <c r="F5" s="3">
        <v>91.104</v>
      </c>
      <c r="G5" s="7">
        <f>(F5+F6)/2</f>
        <v>92.50925</v>
      </c>
      <c r="H5" s="3">
        <v>0.18</v>
      </c>
      <c r="I5" s="22">
        <f>(H5+H6)/2</f>
        <v>0.155</v>
      </c>
      <c r="M5" s="2"/>
    </row>
    <row r="6" s="1" customFormat="1" spans="1:13">
      <c r="A6" s="4"/>
      <c r="B6" s="5" t="s">
        <v>10</v>
      </c>
      <c r="C6" s="3"/>
      <c r="D6" s="3"/>
      <c r="E6" s="10"/>
      <c r="F6" s="3">
        <v>93.9145</v>
      </c>
      <c r="G6" s="11"/>
      <c r="H6" s="3">
        <v>0.13</v>
      </c>
      <c r="I6" s="22"/>
      <c r="M6" s="2"/>
    </row>
    <row r="7" s="1" customFormat="1" spans="1:13">
      <c r="A7" s="4" t="s">
        <v>11</v>
      </c>
      <c r="B7" s="5"/>
      <c r="C7" s="3"/>
      <c r="D7" s="3"/>
      <c r="E7" s="12">
        <v>8284.40411195711</v>
      </c>
      <c r="F7" s="3">
        <v>108.2955</v>
      </c>
      <c r="G7" s="3"/>
      <c r="H7" s="3">
        <v>0.45</v>
      </c>
      <c r="M7" s="2"/>
    </row>
    <row r="8" s="1" customFormat="1" spans="1:13">
      <c r="A8" s="4" t="s">
        <v>12</v>
      </c>
      <c r="B8" s="5"/>
      <c r="C8" s="3"/>
      <c r="D8" s="3"/>
      <c r="E8" s="12">
        <v>1.384</v>
      </c>
      <c r="F8" s="3">
        <v>625.464</v>
      </c>
      <c r="G8" s="3"/>
      <c r="H8" s="3">
        <v>0.26</v>
      </c>
      <c r="M8" s="2"/>
    </row>
    <row r="9" s="1" customFormat="1" spans="1:13">
      <c r="A9" s="4" t="s">
        <v>13</v>
      </c>
      <c r="B9" s="5"/>
      <c r="C9" s="3"/>
      <c r="D9" s="3"/>
      <c r="E9" s="12">
        <v>0.0741266454162935</v>
      </c>
      <c r="F9" s="3">
        <v>341.64</v>
      </c>
      <c r="G9" s="3"/>
      <c r="H9" s="3">
        <v>0.26</v>
      </c>
      <c r="M9" s="2"/>
    </row>
    <row r="10" s="1" customFormat="1" spans="1:13">
      <c r="A10" s="4" t="s">
        <v>14</v>
      </c>
      <c r="B10" s="5"/>
      <c r="C10" s="3"/>
      <c r="D10" s="3"/>
      <c r="E10" s="12">
        <v>0.127398052527759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15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16</v>
      </c>
      <c r="B14" s="4" t="s">
        <v>17</v>
      </c>
      <c r="C14" s="4">
        <v>308.16</v>
      </c>
      <c r="D14" s="13"/>
      <c r="E14" s="13"/>
      <c r="F14" s="13"/>
      <c r="G14" s="14" t="s">
        <v>18</v>
      </c>
      <c r="H14" s="14" t="s">
        <v>19</v>
      </c>
      <c r="I14" s="14">
        <f>AV38+AV53+AG69+AY85+AY101+BB101</f>
        <v>251048296.687795</v>
      </c>
      <c r="J14" s="14" t="s">
        <v>20</v>
      </c>
      <c r="K14" s="14">
        <f>I14/(10000*1000)</f>
        <v>25.1048296687795</v>
      </c>
      <c r="L14" s="14" t="s">
        <v>21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22</v>
      </c>
      <c r="B15" s="4" t="s">
        <v>17</v>
      </c>
      <c r="C15" s="4"/>
      <c r="D15" s="13"/>
      <c r="E15" s="13"/>
      <c r="F15" s="13"/>
      <c r="G15" s="14"/>
      <c r="H15" s="14" t="s">
        <v>23</v>
      </c>
      <c r="I15" s="14">
        <v>134632178.219178</v>
      </c>
      <c r="J15" s="14" t="s">
        <v>20</v>
      </c>
      <c r="K15" s="14">
        <f>I15/(10000*1000)</f>
        <v>13.4632178219178</v>
      </c>
      <c r="L15" s="14" t="s">
        <v>21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24</v>
      </c>
      <c r="B16" s="4" t="s">
        <v>25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26</v>
      </c>
      <c r="B17" s="4" t="s">
        <v>27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29</v>
      </c>
      <c r="AT17" s="2"/>
    </row>
    <row r="18" s="1" customFormat="1" spans="1:46">
      <c r="A18" s="4" t="s">
        <v>30</v>
      </c>
      <c r="B18" s="4" t="s">
        <v>31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33</v>
      </c>
      <c r="B19" s="4" t="s">
        <v>31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36</v>
      </c>
      <c r="B20" s="4" t="s">
        <v>37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38</v>
      </c>
      <c r="B21" s="4" t="s">
        <v>39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40</v>
      </c>
      <c r="B22" s="4" t="s">
        <v>35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41</v>
      </c>
      <c r="B23" s="4" t="s">
        <v>42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4" t="s">
        <v>43</v>
      </c>
      <c r="T25" s="24"/>
      <c r="U25" s="24"/>
      <c r="V25" s="24" t="s">
        <v>44</v>
      </c>
      <c r="W25" s="24"/>
      <c r="X25" s="24"/>
      <c r="Y25" s="24" t="s">
        <v>45</v>
      </c>
      <c r="Z25" s="24"/>
      <c r="AA25" s="24"/>
      <c r="AB25" s="24" t="s">
        <v>46</v>
      </c>
      <c r="AC25" s="24"/>
      <c r="AD25" s="24"/>
      <c r="AE25" s="24" t="s">
        <v>47</v>
      </c>
      <c r="AF25" s="24"/>
      <c r="AG25" s="24"/>
      <c r="AH25" s="24" t="s">
        <v>48</v>
      </c>
      <c r="AI25" s="24"/>
      <c r="AJ25" s="24"/>
      <c r="AK25" s="32" t="s">
        <v>49</v>
      </c>
      <c r="AL25" s="33"/>
      <c r="AM25" s="34"/>
      <c r="AN25" s="24" t="s">
        <v>50</v>
      </c>
      <c r="AO25" s="24"/>
      <c r="AP25" s="24"/>
      <c r="AT25" s="2"/>
    </row>
    <row r="26" s="1" customFormat="1" spans="1:47">
      <c r="A26" s="15" t="s">
        <v>4</v>
      </c>
      <c r="B26" s="15"/>
      <c r="C26" s="16" t="s">
        <v>51</v>
      </c>
      <c r="D26" s="16" t="s">
        <v>52</v>
      </c>
      <c r="E26" s="16" t="s">
        <v>53</v>
      </c>
      <c r="F26" s="16" t="s">
        <v>54</v>
      </c>
      <c r="G26" s="13" t="s">
        <v>51</v>
      </c>
      <c r="H26" s="13" t="s">
        <v>53</v>
      </c>
      <c r="I26" s="13" t="s">
        <v>55</v>
      </c>
      <c r="J26" s="13" t="s">
        <v>56</v>
      </c>
      <c r="K26" s="23" t="s">
        <v>57</v>
      </c>
      <c r="L26" s="23" t="s">
        <v>58</v>
      </c>
      <c r="M26" s="13" t="s">
        <v>59</v>
      </c>
      <c r="N26" s="23" t="s">
        <v>60</v>
      </c>
      <c r="O26" s="13" t="s">
        <v>61</v>
      </c>
      <c r="P26" s="13" t="s">
        <v>62</v>
      </c>
      <c r="Q26" s="23" t="s">
        <v>63</v>
      </c>
      <c r="R26" s="23" t="s">
        <v>64</v>
      </c>
      <c r="S26" s="4" t="s">
        <v>65</v>
      </c>
      <c r="T26" s="3" t="s">
        <v>66</v>
      </c>
      <c r="U26" s="3"/>
      <c r="V26" s="4" t="s">
        <v>65</v>
      </c>
      <c r="W26" s="3" t="s">
        <v>66</v>
      </c>
      <c r="X26" s="3"/>
      <c r="Y26" s="4" t="s">
        <v>65</v>
      </c>
      <c r="Z26" s="3" t="s">
        <v>66</v>
      </c>
      <c r="AA26" s="3"/>
      <c r="AB26" s="4" t="s">
        <v>65</v>
      </c>
      <c r="AC26" s="3" t="s">
        <v>66</v>
      </c>
      <c r="AD26" s="3"/>
      <c r="AE26" s="4" t="s">
        <v>65</v>
      </c>
      <c r="AF26" s="3" t="s">
        <v>66</v>
      </c>
      <c r="AG26" s="3"/>
      <c r="AH26" s="4" t="s">
        <v>65</v>
      </c>
      <c r="AI26" s="3" t="s">
        <v>66</v>
      </c>
      <c r="AJ26" s="3"/>
      <c r="AK26" s="4" t="s">
        <v>65</v>
      </c>
      <c r="AL26" s="3" t="s">
        <v>66</v>
      </c>
      <c r="AM26" s="3"/>
      <c r="AN26" s="35" t="s">
        <v>65</v>
      </c>
      <c r="AO26" s="35" t="s">
        <v>66</v>
      </c>
      <c r="AP26" s="35"/>
      <c r="AQ26" s="1" t="s">
        <v>67</v>
      </c>
      <c r="AR26" s="1" t="s">
        <v>68</v>
      </c>
      <c r="AS26" s="1" t="s">
        <v>36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1305.751</v>
      </c>
      <c r="C27" s="16" t="s">
        <v>72</v>
      </c>
      <c r="D27" s="17">
        <v>18</v>
      </c>
      <c r="E27" s="16"/>
      <c r="F27" s="16"/>
      <c r="G27" s="13">
        <v>1</v>
      </c>
      <c r="H27" s="18">
        <f t="shared" ref="H27:H38" si="0">E28</f>
        <v>18</v>
      </c>
      <c r="I27" s="18">
        <f t="shared" ref="I27:I38" si="1">H27+273.15</f>
        <v>291.15</v>
      </c>
      <c r="J27" s="18">
        <f t="shared" ref="J27:J38" si="2">EXP(($C$16*(I27-$C$14))/($C$17*I27*$C$14))</f>
        <v>0.157870513912988</v>
      </c>
      <c r="K27" s="18">
        <f t="shared" ref="K27:K38" si="3">$B$27/12</f>
        <v>108.812583333333</v>
      </c>
      <c r="L27" s="18">
        <f t="shared" ref="L27:L38" si="4">K27*$B$28/100</f>
        <v>1.08812583333333</v>
      </c>
      <c r="M27" s="13" t="s">
        <v>73</v>
      </c>
      <c r="N27" s="13"/>
      <c r="O27" s="18">
        <f>L27</f>
        <v>1.08812583333333</v>
      </c>
      <c r="P27" s="18">
        <f t="shared" ref="P27:P38" si="5">O27*J27</f>
        <v>0.171782984510332</v>
      </c>
      <c r="Q27" s="25">
        <f t="shared" ref="Q27:Q38" si="6">P27*$B$29</f>
        <v>0.0234770078830787</v>
      </c>
      <c r="R27" s="18">
        <f t="shared" ref="R27:R38" si="7">L27*$B$29</f>
        <v>0.148710530555556</v>
      </c>
      <c r="S27" s="26">
        <f t="shared" ref="S27:S38" si="8">Q27/R27</f>
        <v>0.157870513912988</v>
      </c>
      <c r="T27" s="3">
        <v>0.01</v>
      </c>
      <c r="U27" s="27">
        <f t="shared" ref="U27:U38" si="9">S27*T27</f>
        <v>0.00157870513912988</v>
      </c>
      <c r="V27" s="26"/>
      <c r="W27" s="3"/>
      <c r="X27" s="27"/>
      <c r="Y27" s="29">
        <v>0.02</v>
      </c>
      <c r="Z27" s="3">
        <v>0.21</v>
      </c>
      <c r="AA27" s="28">
        <f t="shared" ref="AA27:AA38" si="10">Y27*Z27</f>
        <v>0.0042</v>
      </c>
      <c r="AB27" s="3">
        <v>0.01</v>
      </c>
      <c r="AC27" s="3">
        <v>0.29</v>
      </c>
      <c r="AD27" s="28">
        <f t="shared" ref="AD27:AD38" si="11">AB27*AC27</f>
        <v>0.0029</v>
      </c>
      <c r="AE27" s="26"/>
      <c r="AF27" s="3"/>
      <c r="AG27" s="27"/>
      <c r="AH27" s="26"/>
      <c r="AI27" s="3"/>
      <c r="AJ27" s="27"/>
      <c r="AK27" s="1">
        <v>0.1</v>
      </c>
      <c r="AL27" s="28">
        <v>0.11</v>
      </c>
      <c r="AM27" s="28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0.0234787051391299</v>
      </c>
      <c r="AR27" s="30">
        <f t="shared" ref="AR27:AR38" si="15">$B$27/12</f>
        <v>108.812583333333</v>
      </c>
      <c r="AS27" s="1">
        <f t="shared" ref="AS27:AS38" si="16">$B$29</f>
        <v>0.136666666666667</v>
      </c>
      <c r="AT27" s="2">
        <f>$E$2/12</f>
        <v>39.5093689330143</v>
      </c>
      <c r="AU27" s="1">
        <f t="shared" ref="AU27:AU38" si="17">AT27*10000*AS27*0.67*AR27*AQ27</f>
        <v>92425.2769070447</v>
      </c>
    </row>
    <row r="28" s="1" customFormat="1" spans="1:47">
      <c r="A28" s="13" t="s">
        <v>74</v>
      </c>
      <c r="B28" s="13">
        <v>1</v>
      </c>
      <c r="C28" s="16">
        <v>1</v>
      </c>
      <c r="D28" s="19">
        <v>22.580935483871</v>
      </c>
      <c r="E28" s="20">
        <f t="shared" ref="E28:E39" si="18">D27</f>
        <v>18</v>
      </c>
      <c r="F28" s="16" t="s">
        <v>73</v>
      </c>
      <c r="G28" s="13">
        <v>2</v>
      </c>
      <c r="H28" s="18">
        <f t="shared" si="0"/>
        <v>22.580935483871</v>
      </c>
      <c r="I28" s="18">
        <f t="shared" si="1"/>
        <v>295.730935483871</v>
      </c>
      <c r="J28" s="18">
        <f t="shared" si="2"/>
        <v>0.265020432515192</v>
      </c>
      <c r="K28" s="18">
        <f t="shared" si="3"/>
        <v>108.812583333333</v>
      </c>
      <c r="L28" s="18">
        <f t="shared" si="4"/>
        <v>1.08812583333333</v>
      </c>
      <c r="M28" s="13" t="s">
        <v>73</v>
      </c>
      <c r="N28" s="13"/>
      <c r="O28" s="18">
        <f t="shared" ref="O28:O38" si="19">L28+O27-P27-N28</f>
        <v>2.00446868215633</v>
      </c>
      <c r="P28" s="18">
        <f t="shared" si="5"/>
        <v>0.531225157108229</v>
      </c>
      <c r="Q28" s="25">
        <f t="shared" si="6"/>
        <v>0.072600771471458</v>
      </c>
      <c r="R28" s="18">
        <f t="shared" si="7"/>
        <v>0.148710530555556</v>
      </c>
      <c r="S28" s="26">
        <f t="shared" si="8"/>
        <v>0.488201953151768</v>
      </c>
      <c r="T28" s="3">
        <v>0.01</v>
      </c>
      <c r="U28" s="27">
        <f t="shared" si="9"/>
        <v>0.00488201953151768</v>
      </c>
      <c r="V28" s="26"/>
      <c r="W28" s="3"/>
      <c r="X28" s="27"/>
      <c r="Y28" s="29">
        <v>0.02</v>
      </c>
      <c r="Z28" s="3">
        <v>0.21</v>
      </c>
      <c r="AA28" s="28">
        <f t="shared" si="10"/>
        <v>0.0042</v>
      </c>
      <c r="AB28" s="3">
        <v>0.01</v>
      </c>
      <c r="AC28" s="3">
        <v>0.29</v>
      </c>
      <c r="AD28" s="28">
        <f t="shared" si="11"/>
        <v>0.0029</v>
      </c>
      <c r="AE28" s="26"/>
      <c r="AF28" s="3"/>
      <c r="AG28" s="27"/>
      <c r="AH28" s="26"/>
      <c r="AI28" s="3"/>
      <c r="AJ28" s="27"/>
      <c r="AK28" s="28">
        <v>0.1</v>
      </c>
      <c r="AL28" s="28">
        <v>0.11</v>
      </c>
      <c r="AM28" s="28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0.0267820195315177</v>
      </c>
      <c r="AR28" s="30">
        <f t="shared" si="15"/>
        <v>108.812583333333</v>
      </c>
      <c r="AS28" s="1">
        <f t="shared" si="16"/>
        <v>0.136666666666667</v>
      </c>
      <c r="AT28" s="2">
        <f t="shared" ref="AT28:AT38" si="20">$E$2/12</f>
        <v>39.5093689330143</v>
      </c>
      <c r="AU28" s="1">
        <f t="shared" si="17"/>
        <v>105428.964530287</v>
      </c>
    </row>
    <row r="29" s="1" customFormat="1" spans="1:47">
      <c r="A29" s="13" t="s">
        <v>36</v>
      </c>
      <c r="B29" s="13">
        <f>I2</f>
        <v>0.136666666666667</v>
      </c>
      <c r="C29" s="16">
        <v>2</v>
      </c>
      <c r="D29" s="21">
        <v>22.8303571428571</v>
      </c>
      <c r="E29" s="20">
        <f t="shared" si="18"/>
        <v>22.580935483871</v>
      </c>
      <c r="F29" s="16" t="s">
        <v>73</v>
      </c>
      <c r="G29" s="13">
        <v>3</v>
      </c>
      <c r="H29" s="18">
        <f t="shared" si="0"/>
        <v>22.8303571428571</v>
      </c>
      <c r="I29" s="18">
        <f t="shared" si="1"/>
        <v>295.980357142857</v>
      </c>
      <c r="J29" s="18">
        <f t="shared" si="2"/>
        <v>0.272476475390776</v>
      </c>
      <c r="K29" s="18">
        <f t="shared" si="3"/>
        <v>108.812583333333</v>
      </c>
      <c r="L29" s="18">
        <f t="shared" si="4"/>
        <v>1.08812583333333</v>
      </c>
      <c r="M29" s="13" t="s">
        <v>73</v>
      </c>
      <c r="N29" s="13"/>
      <c r="O29" s="18">
        <f t="shared" si="19"/>
        <v>2.56136935838144</v>
      </c>
      <c r="P29" s="18">
        <f t="shared" si="5"/>
        <v>0.697912894945708</v>
      </c>
      <c r="Q29" s="25">
        <f t="shared" si="6"/>
        <v>0.0953814289759135</v>
      </c>
      <c r="R29" s="18">
        <f t="shared" si="7"/>
        <v>0.148710530555556</v>
      </c>
      <c r="S29" s="26">
        <f t="shared" si="8"/>
        <v>0.6413898774995</v>
      </c>
      <c r="T29" s="3">
        <v>0.01</v>
      </c>
      <c r="U29" s="27">
        <f t="shared" si="9"/>
        <v>0.006413898774995</v>
      </c>
      <c r="V29" s="26"/>
      <c r="W29" s="3"/>
      <c r="X29" s="27"/>
      <c r="Y29" s="29">
        <v>0.02</v>
      </c>
      <c r="Z29" s="3">
        <v>0.21</v>
      </c>
      <c r="AA29" s="28">
        <f t="shared" si="10"/>
        <v>0.0042</v>
      </c>
      <c r="AB29" s="3">
        <v>0.01</v>
      </c>
      <c r="AC29" s="3">
        <v>0.29</v>
      </c>
      <c r="AD29" s="28">
        <f t="shared" si="11"/>
        <v>0.0029</v>
      </c>
      <c r="AE29" s="26"/>
      <c r="AF29" s="3"/>
      <c r="AG29" s="27"/>
      <c r="AH29" s="26"/>
      <c r="AI29" s="3"/>
      <c r="AJ29" s="27"/>
      <c r="AK29" s="1">
        <v>0.1</v>
      </c>
      <c r="AL29" s="28">
        <v>0.11</v>
      </c>
      <c r="AM29" s="28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0.028313898774995</v>
      </c>
      <c r="AR29" s="30">
        <f t="shared" si="15"/>
        <v>108.812583333333</v>
      </c>
      <c r="AS29" s="1">
        <f t="shared" si="16"/>
        <v>0.136666666666667</v>
      </c>
      <c r="AT29" s="2">
        <f t="shared" si="20"/>
        <v>39.5093689330143</v>
      </c>
      <c r="AU29" s="1">
        <f t="shared" si="17"/>
        <v>111459.295522885</v>
      </c>
    </row>
    <row r="30" s="1" customFormat="1" spans="1:47">
      <c r="A30" s="13"/>
      <c r="B30" s="13"/>
      <c r="C30" s="16">
        <v>3</v>
      </c>
      <c r="D30" s="21">
        <v>21.7476451612903</v>
      </c>
      <c r="E30" s="20">
        <f t="shared" si="18"/>
        <v>22.8303571428571</v>
      </c>
      <c r="F30" s="16" t="s">
        <v>73</v>
      </c>
      <c r="G30" s="13">
        <v>4</v>
      </c>
      <c r="H30" s="18">
        <f t="shared" si="0"/>
        <v>21.7476451612903</v>
      </c>
      <c r="I30" s="18">
        <f t="shared" si="1"/>
        <v>294.89764516129</v>
      </c>
      <c r="J30" s="18">
        <f t="shared" si="2"/>
        <v>0.241476563790047</v>
      </c>
      <c r="K30" s="18">
        <f t="shared" si="3"/>
        <v>108.812583333333</v>
      </c>
      <c r="L30" s="18">
        <f t="shared" si="4"/>
        <v>1.08812583333333</v>
      </c>
      <c r="M30" s="13" t="s">
        <v>73</v>
      </c>
      <c r="N30" s="13"/>
      <c r="O30" s="18">
        <f t="shared" si="19"/>
        <v>2.95158229676907</v>
      </c>
      <c r="P30" s="18">
        <f t="shared" si="5"/>
        <v>0.712737950767329</v>
      </c>
      <c r="Q30" s="25">
        <f t="shared" si="6"/>
        <v>0.0974075199382016</v>
      </c>
      <c r="R30" s="18">
        <f t="shared" si="7"/>
        <v>0.148710530555556</v>
      </c>
      <c r="S30" s="26">
        <f t="shared" si="8"/>
        <v>0.655014272185734</v>
      </c>
      <c r="T30" s="3">
        <v>0.01</v>
      </c>
      <c r="U30" s="27">
        <f t="shared" si="9"/>
        <v>0.00655014272185734</v>
      </c>
      <c r="V30" s="26"/>
      <c r="W30" s="3"/>
      <c r="X30" s="27"/>
      <c r="Y30" s="29">
        <v>0.02</v>
      </c>
      <c r="Z30" s="3">
        <v>0.21</v>
      </c>
      <c r="AA30" s="28">
        <f t="shared" si="10"/>
        <v>0.0042</v>
      </c>
      <c r="AB30" s="3">
        <v>0.01</v>
      </c>
      <c r="AC30" s="3">
        <v>0.29</v>
      </c>
      <c r="AD30" s="28">
        <f t="shared" si="11"/>
        <v>0.0029</v>
      </c>
      <c r="AE30" s="26"/>
      <c r="AF30" s="3"/>
      <c r="AG30" s="27"/>
      <c r="AH30" s="26"/>
      <c r="AI30" s="3"/>
      <c r="AJ30" s="27"/>
      <c r="AK30" s="28">
        <v>0.1</v>
      </c>
      <c r="AL30" s="28">
        <v>0.11</v>
      </c>
      <c r="AM30" s="28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0.0284501427218573</v>
      </c>
      <c r="AR30" s="30">
        <f t="shared" si="15"/>
        <v>108.812583333333</v>
      </c>
      <c r="AS30" s="1">
        <f t="shared" si="16"/>
        <v>0.136666666666667</v>
      </c>
      <c r="AT30" s="2">
        <f t="shared" si="20"/>
        <v>39.5093689330143</v>
      </c>
      <c r="AU30" s="1">
        <f t="shared" si="17"/>
        <v>111995.627677535</v>
      </c>
    </row>
    <row r="31" s="1" customFormat="1" spans="1:47">
      <c r="A31" s="13"/>
      <c r="B31" s="13"/>
      <c r="C31" s="16">
        <v>4</v>
      </c>
      <c r="D31" s="21">
        <v>22.5251</v>
      </c>
      <c r="E31" s="20">
        <f t="shared" si="18"/>
        <v>21.7476451612903</v>
      </c>
      <c r="F31" s="16" t="s">
        <v>73</v>
      </c>
      <c r="G31" s="13">
        <v>5</v>
      </c>
      <c r="H31" s="18">
        <f t="shared" si="0"/>
        <v>22.5251</v>
      </c>
      <c r="I31" s="18">
        <f t="shared" si="1"/>
        <v>295.6751</v>
      </c>
      <c r="J31" s="18">
        <f t="shared" si="2"/>
        <v>0.263377784595328</v>
      </c>
      <c r="K31" s="18">
        <f t="shared" si="3"/>
        <v>108.812583333333</v>
      </c>
      <c r="L31" s="18">
        <f t="shared" si="4"/>
        <v>1.08812583333333</v>
      </c>
      <c r="M31" s="13" t="s">
        <v>75</v>
      </c>
      <c r="N31" s="18">
        <f>(O30-P30)*C22/100</f>
        <v>2.12690212870165</v>
      </c>
      <c r="O31" s="18">
        <f t="shared" si="19"/>
        <v>1.20006805063342</v>
      </c>
      <c r="P31" s="18">
        <f t="shared" si="5"/>
        <v>0.316071264539464</v>
      </c>
      <c r="Q31" s="25">
        <f t="shared" si="6"/>
        <v>0.0431964061537268</v>
      </c>
      <c r="R31" s="18">
        <f t="shared" si="7"/>
        <v>0.148710530555556</v>
      </c>
      <c r="S31" s="26">
        <f t="shared" si="8"/>
        <v>0.290473082117002</v>
      </c>
      <c r="T31" s="3">
        <v>0.01</v>
      </c>
      <c r="U31" s="27">
        <f t="shared" si="9"/>
        <v>0.00290473082117002</v>
      </c>
      <c r="V31" s="26"/>
      <c r="W31" s="3"/>
      <c r="X31" s="27"/>
      <c r="Y31" s="29">
        <v>0.04</v>
      </c>
      <c r="Z31" s="3">
        <v>0.21</v>
      </c>
      <c r="AA31" s="28">
        <f t="shared" si="10"/>
        <v>0.0084</v>
      </c>
      <c r="AB31" s="3">
        <v>0.015</v>
      </c>
      <c r="AC31" s="3">
        <v>0.29</v>
      </c>
      <c r="AD31" s="28">
        <f t="shared" si="11"/>
        <v>0.00435</v>
      </c>
      <c r="AE31" s="26"/>
      <c r="AF31" s="3"/>
      <c r="AG31" s="27"/>
      <c r="AH31" s="26"/>
      <c r="AI31" s="3"/>
      <c r="AJ31" s="27"/>
      <c r="AK31" s="1">
        <v>0.1</v>
      </c>
      <c r="AL31" s="28">
        <v>0.11</v>
      </c>
      <c r="AM31" s="28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0.03235473082117</v>
      </c>
      <c r="AR31" s="30">
        <f t="shared" si="15"/>
        <v>108.812583333333</v>
      </c>
      <c r="AS31" s="1">
        <f t="shared" si="16"/>
        <v>0.136666666666667</v>
      </c>
      <c r="AT31" s="2">
        <f t="shared" si="20"/>
        <v>39.5093689330143</v>
      </c>
      <c r="AU31" s="1">
        <f t="shared" si="17"/>
        <v>127366.263926357</v>
      </c>
    </row>
    <row r="32" s="1" customFormat="1" spans="1:47">
      <c r="A32" s="13"/>
      <c r="B32" s="13"/>
      <c r="C32" s="16">
        <v>5</v>
      </c>
      <c r="D32" s="21">
        <v>23.7538064516129</v>
      </c>
      <c r="E32" s="20">
        <f t="shared" si="18"/>
        <v>22.5251</v>
      </c>
      <c r="F32" s="16" t="s">
        <v>75</v>
      </c>
      <c r="G32" s="13">
        <v>6</v>
      </c>
      <c r="H32" s="18">
        <f t="shared" si="0"/>
        <v>23.7538064516129</v>
      </c>
      <c r="I32" s="18">
        <f t="shared" si="1"/>
        <v>296.903806451613</v>
      </c>
      <c r="J32" s="18">
        <f t="shared" si="2"/>
        <v>0.301831779400475</v>
      </c>
      <c r="K32" s="18">
        <f t="shared" si="3"/>
        <v>108.812583333333</v>
      </c>
      <c r="L32" s="18">
        <f t="shared" si="4"/>
        <v>1.08812583333333</v>
      </c>
      <c r="M32" s="13" t="s">
        <v>73</v>
      </c>
      <c r="N32" s="13"/>
      <c r="O32" s="18">
        <f t="shared" si="19"/>
        <v>1.97212261942729</v>
      </c>
      <c r="P32" s="18">
        <f t="shared" si="5"/>
        <v>0.595249279417665</v>
      </c>
      <c r="Q32" s="25">
        <f t="shared" si="6"/>
        <v>0.0813507348537475</v>
      </c>
      <c r="R32" s="18">
        <f t="shared" si="7"/>
        <v>0.148710530555556</v>
      </c>
      <c r="S32" s="26">
        <f t="shared" si="8"/>
        <v>0.547040848753857</v>
      </c>
      <c r="T32" s="3">
        <v>0.01</v>
      </c>
      <c r="U32" s="27">
        <f t="shared" si="9"/>
        <v>0.00547040848753857</v>
      </c>
      <c r="V32" s="26"/>
      <c r="W32" s="3"/>
      <c r="X32" s="27"/>
      <c r="Y32" s="29">
        <v>0.04</v>
      </c>
      <c r="Z32" s="3">
        <v>0.21</v>
      </c>
      <c r="AA32" s="28">
        <f t="shared" si="10"/>
        <v>0.0084</v>
      </c>
      <c r="AB32" s="3">
        <v>0.015</v>
      </c>
      <c r="AC32" s="3">
        <v>0.29</v>
      </c>
      <c r="AD32" s="28">
        <f t="shared" si="11"/>
        <v>0.00435</v>
      </c>
      <c r="AE32" s="26"/>
      <c r="AF32" s="3"/>
      <c r="AG32" s="27"/>
      <c r="AH32" s="26"/>
      <c r="AI32" s="3"/>
      <c r="AJ32" s="27"/>
      <c r="AK32" s="28">
        <v>0.1</v>
      </c>
      <c r="AL32" s="28">
        <v>0.11</v>
      </c>
      <c r="AM32" s="28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0.0349204084875386</v>
      </c>
      <c r="AR32" s="30">
        <f t="shared" si="15"/>
        <v>108.812583333333</v>
      </c>
      <c r="AS32" s="1">
        <f t="shared" si="16"/>
        <v>0.136666666666667</v>
      </c>
      <c r="AT32" s="2">
        <f t="shared" si="20"/>
        <v>39.5093689330143</v>
      </c>
      <c r="AU32" s="1">
        <f t="shared" si="17"/>
        <v>137466.202034661</v>
      </c>
    </row>
    <row r="33" s="1" customFormat="1" spans="1:47">
      <c r="A33" s="13"/>
      <c r="B33" s="13"/>
      <c r="C33" s="16">
        <v>6</v>
      </c>
      <c r="D33" s="21">
        <v>25.66</v>
      </c>
      <c r="E33" s="20">
        <f t="shared" si="18"/>
        <v>23.7538064516129</v>
      </c>
      <c r="F33" s="16" t="s">
        <v>73</v>
      </c>
      <c r="G33" s="13">
        <v>7</v>
      </c>
      <c r="H33" s="18">
        <f t="shared" si="0"/>
        <v>25.66</v>
      </c>
      <c r="I33" s="18">
        <f t="shared" si="1"/>
        <v>298.81</v>
      </c>
      <c r="J33" s="18">
        <f t="shared" si="2"/>
        <v>0.372067298294193</v>
      </c>
      <c r="K33" s="18">
        <f t="shared" si="3"/>
        <v>108.812583333333</v>
      </c>
      <c r="L33" s="18">
        <f t="shared" si="4"/>
        <v>1.08812583333333</v>
      </c>
      <c r="M33" s="13" t="s">
        <v>73</v>
      </c>
      <c r="N33" s="13"/>
      <c r="O33" s="18">
        <f t="shared" si="19"/>
        <v>2.46499917334296</v>
      </c>
      <c r="P33" s="18">
        <f t="shared" si="5"/>
        <v>0.917145582723134</v>
      </c>
      <c r="Q33" s="25">
        <f t="shared" si="6"/>
        <v>0.125343229638828</v>
      </c>
      <c r="R33" s="18">
        <f t="shared" si="7"/>
        <v>0.148710530555556</v>
      </c>
      <c r="S33" s="26">
        <f t="shared" si="8"/>
        <v>0.842867207658857</v>
      </c>
      <c r="T33" s="3">
        <v>0.01</v>
      </c>
      <c r="U33" s="27">
        <f t="shared" si="9"/>
        <v>0.00842867207658857</v>
      </c>
      <c r="V33" s="26"/>
      <c r="W33" s="3"/>
      <c r="X33" s="27"/>
      <c r="Y33" s="29">
        <v>0.04</v>
      </c>
      <c r="Z33" s="3">
        <v>0.21</v>
      </c>
      <c r="AA33" s="28">
        <f t="shared" si="10"/>
        <v>0.0084</v>
      </c>
      <c r="AB33" s="3">
        <v>0.015</v>
      </c>
      <c r="AC33" s="3">
        <v>0.29</v>
      </c>
      <c r="AD33" s="28">
        <f t="shared" si="11"/>
        <v>0.00435</v>
      </c>
      <c r="AE33" s="26"/>
      <c r="AF33" s="3"/>
      <c r="AG33" s="27"/>
      <c r="AH33" s="26"/>
      <c r="AI33" s="3"/>
      <c r="AJ33" s="27"/>
      <c r="AK33" s="1">
        <v>0.1</v>
      </c>
      <c r="AL33" s="28">
        <v>0.11</v>
      </c>
      <c r="AM33" s="28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0.0378786720765886</v>
      </c>
      <c r="AR33" s="30">
        <f t="shared" si="15"/>
        <v>108.812583333333</v>
      </c>
      <c r="AS33" s="1">
        <f t="shared" si="16"/>
        <v>0.136666666666667</v>
      </c>
      <c r="AT33" s="2">
        <f t="shared" si="20"/>
        <v>39.5093689330143</v>
      </c>
      <c r="AU33" s="1">
        <f t="shared" si="17"/>
        <v>149111.577269869</v>
      </c>
    </row>
    <row r="34" s="1" customFormat="1" spans="1:47">
      <c r="A34" s="13"/>
      <c r="B34" s="13"/>
      <c r="C34" s="16">
        <v>7</v>
      </c>
      <c r="D34" s="21">
        <v>26.8852258064516</v>
      </c>
      <c r="E34" s="20">
        <f t="shared" si="18"/>
        <v>25.66</v>
      </c>
      <c r="F34" s="16" t="s">
        <v>73</v>
      </c>
      <c r="G34" s="13">
        <v>8</v>
      </c>
      <c r="H34" s="18">
        <f t="shared" si="0"/>
        <v>26.8852258064516</v>
      </c>
      <c r="I34" s="18">
        <f t="shared" si="1"/>
        <v>300.035225806452</v>
      </c>
      <c r="J34" s="18">
        <f t="shared" si="2"/>
        <v>0.425021585952402</v>
      </c>
      <c r="K34" s="18">
        <f t="shared" si="3"/>
        <v>108.812583333333</v>
      </c>
      <c r="L34" s="18">
        <f t="shared" si="4"/>
        <v>1.08812583333333</v>
      </c>
      <c r="M34" s="13" t="s">
        <v>73</v>
      </c>
      <c r="N34" s="13"/>
      <c r="O34" s="18">
        <f t="shared" si="19"/>
        <v>2.63597942395316</v>
      </c>
      <c r="P34" s="18">
        <f t="shared" si="5"/>
        <v>1.12034815530647</v>
      </c>
      <c r="Q34" s="25">
        <f t="shared" si="6"/>
        <v>0.153114247891884</v>
      </c>
      <c r="R34" s="18">
        <f t="shared" si="7"/>
        <v>0.148710530555556</v>
      </c>
      <c r="S34" s="26">
        <f t="shared" si="8"/>
        <v>1.02961267988136</v>
      </c>
      <c r="T34" s="3">
        <v>0.01</v>
      </c>
      <c r="U34" s="27">
        <f t="shared" si="9"/>
        <v>0.0102961267988136</v>
      </c>
      <c r="V34" s="26"/>
      <c r="W34" s="3"/>
      <c r="X34" s="27"/>
      <c r="Y34" s="29">
        <v>0.04</v>
      </c>
      <c r="Z34" s="3">
        <v>0.21</v>
      </c>
      <c r="AA34" s="28">
        <f t="shared" si="10"/>
        <v>0.0084</v>
      </c>
      <c r="AB34" s="3">
        <v>0.015</v>
      </c>
      <c r="AC34" s="3">
        <v>0.29</v>
      </c>
      <c r="AD34" s="28">
        <f t="shared" si="11"/>
        <v>0.00435</v>
      </c>
      <c r="AE34" s="26"/>
      <c r="AF34" s="3"/>
      <c r="AG34" s="27"/>
      <c r="AH34" s="26"/>
      <c r="AI34" s="3"/>
      <c r="AJ34" s="27"/>
      <c r="AK34" s="28">
        <v>0.1</v>
      </c>
      <c r="AL34" s="28">
        <v>0.11</v>
      </c>
      <c r="AM34" s="28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0.0397461267988136</v>
      </c>
      <c r="AR34" s="30">
        <f t="shared" si="15"/>
        <v>108.812583333333</v>
      </c>
      <c r="AS34" s="1">
        <f t="shared" si="16"/>
        <v>0.136666666666667</v>
      </c>
      <c r="AT34" s="2">
        <f t="shared" si="20"/>
        <v>39.5093689330143</v>
      </c>
      <c r="AU34" s="1">
        <f t="shared" si="17"/>
        <v>156462.920488766</v>
      </c>
    </row>
    <row r="35" s="1" customFormat="1" spans="1:47">
      <c r="A35" s="13"/>
      <c r="B35" s="13"/>
      <c r="C35" s="16">
        <v>8</v>
      </c>
      <c r="D35" s="21">
        <v>27.3585161290323</v>
      </c>
      <c r="E35" s="20">
        <f t="shared" si="18"/>
        <v>26.8852258064516</v>
      </c>
      <c r="F35" s="16" t="s">
        <v>73</v>
      </c>
      <c r="G35" s="13">
        <v>9</v>
      </c>
      <c r="H35" s="18">
        <f t="shared" si="0"/>
        <v>27.3585161290323</v>
      </c>
      <c r="I35" s="18">
        <f t="shared" si="1"/>
        <v>300.508516129032</v>
      </c>
      <c r="J35" s="18">
        <f t="shared" si="2"/>
        <v>0.447309592625401</v>
      </c>
      <c r="K35" s="18">
        <f t="shared" si="3"/>
        <v>108.812583333333</v>
      </c>
      <c r="L35" s="18">
        <f t="shared" si="4"/>
        <v>1.08812583333333</v>
      </c>
      <c r="M35" s="13" t="s">
        <v>73</v>
      </c>
      <c r="N35" s="13"/>
      <c r="O35" s="18">
        <f t="shared" si="19"/>
        <v>2.60375710198002</v>
      </c>
      <c r="P35" s="18">
        <f t="shared" si="5"/>
        <v>1.16468552858218</v>
      </c>
      <c r="Q35" s="25">
        <f t="shared" si="6"/>
        <v>0.159173688906231</v>
      </c>
      <c r="R35" s="18">
        <f t="shared" si="7"/>
        <v>0.148710530555556</v>
      </c>
      <c r="S35" s="26">
        <f t="shared" si="8"/>
        <v>1.07035922951513</v>
      </c>
      <c r="T35" s="3">
        <v>0.01</v>
      </c>
      <c r="U35" s="27">
        <f t="shared" si="9"/>
        <v>0.0107035922951513</v>
      </c>
      <c r="V35" s="26"/>
      <c r="W35" s="3"/>
      <c r="X35" s="27"/>
      <c r="Y35" s="29">
        <v>0.04</v>
      </c>
      <c r="Z35" s="3">
        <v>0.21</v>
      </c>
      <c r="AA35" s="28">
        <f t="shared" si="10"/>
        <v>0.0084</v>
      </c>
      <c r="AB35" s="3">
        <v>0.015</v>
      </c>
      <c r="AC35" s="3">
        <v>0.29</v>
      </c>
      <c r="AD35" s="28">
        <f t="shared" si="11"/>
        <v>0.00435</v>
      </c>
      <c r="AE35" s="26"/>
      <c r="AF35" s="3"/>
      <c r="AG35" s="27"/>
      <c r="AH35" s="26"/>
      <c r="AI35" s="3"/>
      <c r="AJ35" s="27"/>
      <c r="AK35" s="1">
        <v>0.1</v>
      </c>
      <c r="AL35" s="28">
        <v>0.11</v>
      </c>
      <c r="AM35" s="28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0.0401535922951513</v>
      </c>
      <c r="AR35" s="30">
        <f t="shared" si="15"/>
        <v>108.812583333333</v>
      </c>
      <c r="AS35" s="1">
        <f t="shared" si="16"/>
        <v>0.136666666666667</v>
      </c>
      <c r="AT35" s="2">
        <f t="shared" si="20"/>
        <v>39.5093689330143</v>
      </c>
      <c r="AU35" s="1">
        <f t="shared" si="17"/>
        <v>158066.931915542</v>
      </c>
    </row>
    <row r="36" s="1" customFormat="1" spans="1:47">
      <c r="A36" s="13"/>
      <c r="B36" s="13"/>
      <c r="C36" s="16">
        <v>9</v>
      </c>
      <c r="D36" s="21">
        <v>26.7809666666667</v>
      </c>
      <c r="E36" s="20">
        <f t="shared" si="18"/>
        <v>27.3585161290323</v>
      </c>
      <c r="F36" s="16" t="s">
        <v>73</v>
      </c>
      <c r="G36" s="13">
        <v>10</v>
      </c>
      <c r="H36" s="18">
        <f t="shared" si="0"/>
        <v>26.7809666666667</v>
      </c>
      <c r="I36" s="18">
        <f t="shared" si="1"/>
        <v>299.930966666667</v>
      </c>
      <c r="J36" s="18">
        <f t="shared" si="2"/>
        <v>0.420253983175549</v>
      </c>
      <c r="K36" s="18">
        <f t="shared" si="3"/>
        <v>108.812583333333</v>
      </c>
      <c r="L36" s="18">
        <f t="shared" si="4"/>
        <v>1.08812583333333</v>
      </c>
      <c r="M36" s="13" t="s">
        <v>73</v>
      </c>
      <c r="N36" s="13"/>
      <c r="O36" s="18">
        <f t="shared" si="19"/>
        <v>2.52719740673118</v>
      </c>
      <c r="P36" s="18">
        <f t="shared" si="5"/>
        <v>1.0620647764497</v>
      </c>
      <c r="Q36" s="25">
        <f t="shared" si="6"/>
        <v>0.145148852781458</v>
      </c>
      <c r="R36" s="18">
        <f t="shared" si="7"/>
        <v>0.148710530555556</v>
      </c>
      <c r="S36" s="26">
        <f t="shared" si="8"/>
        <v>0.976049592716861</v>
      </c>
      <c r="T36" s="3">
        <v>0.01</v>
      </c>
      <c r="U36" s="27">
        <f t="shared" si="9"/>
        <v>0.00976049592716861</v>
      </c>
      <c r="V36" s="26"/>
      <c r="W36" s="3"/>
      <c r="X36" s="27"/>
      <c r="Y36" s="29">
        <v>0.04</v>
      </c>
      <c r="Z36" s="3">
        <v>0.21</v>
      </c>
      <c r="AA36" s="28">
        <f t="shared" si="10"/>
        <v>0.0084</v>
      </c>
      <c r="AB36" s="3">
        <v>0.015</v>
      </c>
      <c r="AC36" s="3">
        <v>0.29</v>
      </c>
      <c r="AD36" s="28">
        <f t="shared" si="11"/>
        <v>0.00435</v>
      </c>
      <c r="AE36" s="26"/>
      <c r="AF36" s="3"/>
      <c r="AG36" s="27"/>
      <c r="AH36" s="26"/>
      <c r="AI36" s="3"/>
      <c r="AJ36" s="27"/>
      <c r="AK36" s="28">
        <v>0.1</v>
      </c>
      <c r="AL36" s="28">
        <v>0.11</v>
      </c>
      <c r="AM36" s="28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0.0392104959271686</v>
      </c>
      <c r="AR36" s="30">
        <f t="shared" si="15"/>
        <v>108.812583333333</v>
      </c>
      <c r="AS36" s="1">
        <f t="shared" si="16"/>
        <v>0.136666666666667</v>
      </c>
      <c r="AT36" s="2">
        <f t="shared" si="20"/>
        <v>39.5093689330143</v>
      </c>
      <c r="AU36" s="1">
        <f t="shared" si="17"/>
        <v>154354.378670195</v>
      </c>
    </row>
    <row r="37" s="1" customFormat="1" spans="1:47">
      <c r="A37" s="13"/>
      <c r="B37" s="13"/>
      <c r="C37" s="16">
        <v>10</v>
      </c>
      <c r="D37" s="21">
        <v>25.8606451612903</v>
      </c>
      <c r="E37" s="20">
        <f t="shared" si="18"/>
        <v>26.7809666666667</v>
      </c>
      <c r="F37" s="16" t="s">
        <v>73</v>
      </c>
      <c r="G37" s="13">
        <v>11</v>
      </c>
      <c r="H37" s="18">
        <f t="shared" si="0"/>
        <v>25.8606451612903</v>
      </c>
      <c r="I37" s="18">
        <f t="shared" si="1"/>
        <v>299.01064516129</v>
      </c>
      <c r="J37" s="18">
        <f t="shared" si="2"/>
        <v>0.380292392841708</v>
      </c>
      <c r="K37" s="18">
        <f t="shared" si="3"/>
        <v>108.812583333333</v>
      </c>
      <c r="L37" s="18">
        <f t="shared" si="4"/>
        <v>1.08812583333333</v>
      </c>
      <c r="M37" s="13" t="s">
        <v>75</v>
      </c>
      <c r="N37" s="18">
        <f>(O36-P36)*C22/100</f>
        <v>1.39187599876741</v>
      </c>
      <c r="O37" s="18">
        <f t="shared" si="19"/>
        <v>1.16138246484741</v>
      </c>
      <c r="P37" s="18">
        <f t="shared" si="5"/>
        <v>0.441664916561222</v>
      </c>
      <c r="Q37" s="25">
        <f t="shared" si="6"/>
        <v>0.0603608719300336</v>
      </c>
      <c r="R37" s="18">
        <f t="shared" si="7"/>
        <v>0.148710530555556</v>
      </c>
      <c r="S37" s="26">
        <f t="shared" si="8"/>
        <v>0.405895074844642</v>
      </c>
      <c r="T37" s="3">
        <v>0.01</v>
      </c>
      <c r="U37" s="27">
        <f t="shared" si="9"/>
        <v>0.00405895074844642</v>
      </c>
      <c r="V37" s="26"/>
      <c r="W37" s="3"/>
      <c r="X37" s="27"/>
      <c r="Y37" s="29">
        <v>0.04</v>
      </c>
      <c r="Z37" s="3">
        <v>0.21</v>
      </c>
      <c r="AA37" s="28">
        <f t="shared" si="10"/>
        <v>0.0084</v>
      </c>
      <c r="AB37" s="3">
        <v>0.015</v>
      </c>
      <c r="AC37" s="3">
        <v>0.29</v>
      </c>
      <c r="AD37" s="28">
        <f t="shared" si="11"/>
        <v>0.00435</v>
      </c>
      <c r="AE37" s="26"/>
      <c r="AF37" s="3"/>
      <c r="AG37" s="27"/>
      <c r="AH37" s="26"/>
      <c r="AI37" s="3"/>
      <c r="AJ37" s="27"/>
      <c r="AK37" s="1">
        <v>0.1</v>
      </c>
      <c r="AL37" s="28">
        <v>0.11</v>
      </c>
      <c r="AM37" s="28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0.0335089507484464</v>
      </c>
      <c r="AR37" s="30">
        <f t="shared" si="15"/>
        <v>108.812583333333</v>
      </c>
      <c r="AS37" s="1">
        <f t="shared" si="16"/>
        <v>0.136666666666667</v>
      </c>
      <c r="AT37" s="2">
        <f t="shared" si="20"/>
        <v>39.5093689330143</v>
      </c>
      <c r="AU37" s="1">
        <f t="shared" si="17"/>
        <v>131909.917239348</v>
      </c>
    </row>
    <row r="38" s="1" customFormat="1" spans="1:48">
      <c r="A38" s="13"/>
      <c r="B38" s="13"/>
      <c r="C38" s="16">
        <v>11</v>
      </c>
      <c r="D38" s="21">
        <v>24.3016</v>
      </c>
      <c r="E38" s="20">
        <f t="shared" si="18"/>
        <v>25.8606451612903</v>
      </c>
      <c r="F38" s="16" t="s">
        <v>75</v>
      </c>
      <c r="G38" s="13">
        <v>12</v>
      </c>
      <c r="H38" s="18">
        <f t="shared" si="0"/>
        <v>24.3016</v>
      </c>
      <c r="I38" s="18">
        <f t="shared" si="1"/>
        <v>297.4516</v>
      </c>
      <c r="J38" s="18">
        <f t="shared" si="2"/>
        <v>0.320622618138163</v>
      </c>
      <c r="K38" s="18">
        <f t="shared" si="3"/>
        <v>108.812583333333</v>
      </c>
      <c r="L38" s="18">
        <f t="shared" si="4"/>
        <v>1.08812583333333</v>
      </c>
      <c r="M38" s="13" t="s">
        <v>73</v>
      </c>
      <c r="N38" s="13"/>
      <c r="O38" s="18">
        <f t="shared" si="19"/>
        <v>1.80784338161952</v>
      </c>
      <c r="P38" s="18">
        <f t="shared" si="5"/>
        <v>0.579635478198601</v>
      </c>
      <c r="Q38" s="25">
        <f t="shared" si="6"/>
        <v>0.0792168486871421</v>
      </c>
      <c r="R38" s="18">
        <f t="shared" si="7"/>
        <v>0.148710530555556</v>
      </c>
      <c r="S38" s="26">
        <f t="shared" si="8"/>
        <v>0.532691588088633</v>
      </c>
      <c r="T38" s="3">
        <v>0.01</v>
      </c>
      <c r="U38" s="27">
        <f t="shared" si="9"/>
        <v>0.00532691588088633</v>
      </c>
      <c r="V38" s="26"/>
      <c r="W38" s="3"/>
      <c r="X38" s="27"/>
      <c r="Y38" s="29">
        <v>0.04</v>
      </c>
      <c r="Z38" s="3">
        <v>0.21</v>
      </c>
      <c r="AA38" s="28">
        <f t="shared" si="10"/>
        <v>0.0084</v>
      </c>
      <c r="AB38" s="3">
        <v>0.015</v>
      </c>
      <c r="AC38" s="3">
        <v>0.29</v>
      </c>
      <c r="AD38" s="28">
        <f t="shared" si="11"/>
        <v>0.00435</v>
      </c>
      <c r="AE38" s="26"/>
      <c r="AF38" s="3"/>
      <c r="AG38" s="27"/>
      <c r="AH38" s="26"/>
      <c r="AI38" s="3"/>
      <c r="AJ38" s="27"/>
      <c r="AK38" s="28">
        <v>0.1</v>
      </c>
      <c r="AL38" s="28">
        <v>0.11</v>
      </c>
      <c r="AM38" s="28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0.0347769158808863</v>
      </c>
      <c r="AR38" s="30">
        <f t="shared" si="15"/>
        <v>108.812583333333</v>
      </c>
      <c r="AS38" s="1">
        <f t="shared" si="16"/>
        <v>0.136666666666667</v>
      </c>
      <c r="AT38" s="2">
        <f t="shared" si="20"/>
        <v>39.5093689330143</v>
      </c>
      <c r="AU38" s="1">
        <f t="shared" si="17"/>
        <v>136901.335112684</v>
      </c>
      <c r="AV38" s="1">
        <f>SUM(AU27:AU38)</f>
        <v>1572948.69129518</v>
      </c>
    </row>
    <row r="39" s="1" customFormat="1" spans="1:46">
      <c r="A39" s="13"/>
      <c r="B39" s="13"/>
      <c r="C39" s="16">
        <v>12</v>
      </c>
      <c r="D39" s="21">
        <v>22.8494516129032</v>
      </c>
      <c r="E39" s="20">
        <f t="shared" si="18"/>
        <v>24.3016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4" t="s">
        <v>43</v>
      </c>
      <c r="T40" s="24"/>
      <c r="U40" s="24"/>
      <c r="V40" s="24" t="s">
        <v>44</v>
      </c>
      <c r="W40" s="24"/>
      <c r="X40" s="24"/>
      <c r="Y40" s="24" t="s">
        <v>45</v>
      </c>
      <c r="Z40" s="24"/>
      <c r="AA40" s="24"/>
      <c r="AB40" s="24" t="s">
        <v>46</v>
      </c>
      <c r="AC40" s="24"/>
      <c r="AD40" s="24"/>
      <c r="AE40" s="24" t="s">
        <v>47</v>
      </c>
      <c r="AF40" s="24"/>
      <c r="AG40" s="24"/>
      <c r="AH40" s="24" t="s">
        <v>48</v>
      </c>
      <c r="AI40" s="24"/>
      <c r="AJ40" s="24"/>
      <c r="AK40" s="32" t="s">
        <v>49</v>
      </c>
      <c r="AL40" s="33"/>
      <c r="AM40" s="34"/>
      <c r="AN40" s="24" t="s">
        <v>50</v>
      </c>
      <c r="AO40" s="24"/>
      <c r="AP40" s="24"/>
      <c r="AT40" s="2"/>
    </row>
    <row r="41" s="1" customFormat="1" spans="1:47">
      <c r="A41" s="15" t="s">
        <v>8</v>
      </c>
      <c r="B41" s="15"/>
      <c r="C41" s="16" t="s">
        <v>51</v>
      </c>
      <c r="D41" s="16" t="s">
        <v>52</v>
      </c>
      <c r="E41" s="16" t="s">
        <v>53</v>
      </c>
      <c r="F41" s="16" t="s">
        <v>54</v>
      </c>
      <c r="G41" s="13" t="s">
        <v>51</v>
      </c>
      <c r="H41" s="13" t="s">
        <v>53</v>
      </c>
      <c r="I41" s="13" t="s">
        <v>55</v>
      </c>
      <c r="J41" s="13" t="s">
        <v>56</v>
      </c>
      <c r="K41" s="23" t="s">
        <v>57</v>
      </c>
      <c r="L41" s="23" t="s">
        <v>58</v>
      </c>
      <c r="M41" s="13" t="s">
        <v>59</v>
      </c>
      <c r="N41" s="23" t="s">
        <v>60</v>
      </c>
      <c r="O41" s="13" t="s">
        <v>61</v>
      </c>
      <c r="P41" s="13" t="s">
        <v>62</v>
      </c>
      <c r="Q41" s="23" t="s">
        <v>63</v>
      </c>
      <c r="R41" s="23" t="s">
        <v>64</v>
      </c>
      <c r="S41" s="4" t="s">
        <v>65</v>
      </c>
      <c r="T41" s="3" t="s">
        <v>66</v>
      </c>
      <c r="U41" s="3"/>
      <c r="V41" s="4" t="s">
        <v>65</v>
      </c>
      <c r="W41" s="3" t="s">
        <v>66</v>
      </c>
      <c r="X41" s="3"/>
      <c r="Y41" s="4" t="s">
        <v>65</v>
      </c>
      <c r="Z41" s="3" t="s">
        <v>66</v>
      </c>
      <c r="AA41" s="3"/>
      <c r="AB41" s="4" t="s">
        <v>65</v>
      </c>
      <c r="AC41" s="3" t="s">
        <v>66</v>
      </c>
      <c r="AD41" s="3"/>
      <c r="AE41" s="4" t="s">
        <v>65</v>
      </c>
      <c r="AF41" s="3" t="s">
        <v>66</v>
      </c>
      <c r="AG41" s="3"/>
      <c r="AH41" s="4" t="s">
        <v>65</v>
      </c>
      <c r="AI41" s="3" t="s">
        <v>66</v>
      </c>
      <c r="AJ41" s="3"/>
      <c r="AK41" s="4" t="s">
        <v>65</v>
      </c>
      <c r="AL41" s="3" t="s">
        <v>66</v>
      </c>
      <c r="AM41" s="3"/>
      <c r="AN41" s="35" t="s">
        <v>65</v>
      </c>
      <c r="AO41" s="35" t="s">
        <v>66</v>
      </c>
      <c r="AP41" s="35"/>
      <c r="AQ41" s="1" t="s">
        <v>67</v>
      </c>
      <c r="AR41" s="1" t="s">
        <v>68</v>
      </c>
      <c r="AS41" s="1" t="s">
        <v>36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18</v>
      </c>
      <c r="E42" s="16"/>
      <c r="F42" s="16"/>
      <c r="G42" s="13">
        <v>1</v>
      </c>
      <c r="H42" s="18">
        <f t="shared" ref="H42:H53" si="21">E43</f>
        <v>18</v>
      </c>
      <c r="I42" s="18">
        <f t="shared" ref="I42:I53" si="22">H42+273.15</f>
        <v>291.15</v>
      </c>
      <c r="J42" s="18">
        <f t="shared" ref="J42:J53" si="23">EXP(($C$16*(I42-$C$14))/($C$17*I42*$C$14))</f>
        <v>0.157870513912988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0.0121704023660042</v>
      </c>
      <c r="Q42" s="25">
        <f t="shared" ref="Q42:Q53" si="27">P42*$B$44</f>
        <v>0.00188641236673066</v>
      </c>
      <c r="R42" s="18">
        <f t="shared" ref="R42:R53" si="28">L42*$B$44</f>
        <v>0.0119491114583333</v>
      </c>
      <c r="S42" s="26">
        <f t="shared" ref="S42:S53" si="29">Q42/R42</f>
        <v>0.157870513912988</v>
      </c>
      <c r="T42" s="3">
        <v>0.01</v>
      </c>
      <c r="U42" s="27">
        <f t="shared" ref="U42:U53" si="30">S42*T42</f>
        <v>0.00157870513912988</v>
      </c>
      <c r="V42" s="26"/>
      <c r="W42" s="3"/>
      <c r="X42" s="27"/>
      <c r="Y42" s="29">
        <v>0.02</v>
      </c>
      <c r="Z42" s="3">
        <v>0.49</v>
      </c>
      <c r="AA42" s="28">
        <f t="shared" ref="AA42:AA53" si="31">Y42*Z42</f>
        <v>0.0098</v>
      </c>
      <c r="AB42" s="3"/>
      <c r="AC42" s="3"/>
      <c r="AD42" s="28"/>
      <c r="AE42" s="26"/>
      <c r="AF42" s="3"/>
      <c r="AG42" s="27"/>
      <c r="AH42" s="26"/>
      <c r="AI42" s="3"/>
      <c r="AJ42" s="27"/>
      <c r="AL42" s="28"/>
      <c r="AM42" s="28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0.0163787051391299</v>
      </c>
      <c r="AR42" s="30">
        <f t="shared" ref="AR42:AR53" si="34">$B$42/12</f>
        <v>7.70910416666667</v>
      </c>
      <c r="AS42" s="1">
        <f t="shared" ref="AS42:AS53" si="35">$B$44</f>
        <v>0.155</v>
      </c>
      <c r="AT42" s="2">
        <f>$E$5/12</f>
        <v>89.7643561643833</v>
      </c>
      <c r="AU42" s="1">
        <f t="shared" ref="AU42:AU53" si="36">AT42*10000*AS42*0.67*AR42*AQ42</f>
        <v>11770.4725704595</v>
      </c>
    </row>
    <row r="43" s="1" customFormat="1" spans="1:47">
      <c r="A43" s="13" t="s">
        <v>74</v>
      </c>
      <c r="B43" s="13">
        <v>1</v>
      </c>
      <c r="C43" s="16">
        <v>1</v>
      </c>
      <c r="D43" s="19">
        <v>22.580935483871</v>
      </c>
      <c r="E43" s="20">
        <f t="shared" ref="E43:E54" si="37">D42</f>
        <v>18</v>
      </c>
      <c r="F43" s="16" t="s">
        <v>73</v>
      </c>
      <c r="G43" s="13">
        <v>2</v>
      </c>
      <c r="H43" s="18">
        <f t="shared" si="21"/>
        <v>22.580935483871</v>
      </c>
      <c r="I43" s="18">
        <f t="shared" si="22"/>
        <v>295.730935483871</v>
      </c>
      <c r="J43" s="18">
        <f t="shared" si="23"/>
        <v>0.265020432515192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8">L43+O42-P42-N43</f>
        <v>0.142011680967329</v>
      </c>
      <c r="P43" s="18">
        <f t="shared" si="26"/>
        <v>0.037635997112171</v>
      </c>
      <c r="Q43" s="25">
        <f t="shared" si="27"/>
        <v>0.00583357955238651</v>
      </c>
      <c r="R43" s="18">
        <f t="shared" si="28"/>
        <v>0.0119491114583333</v>
      </c>
      <c r="S43" s="26">
        <f t="shared" si="29"/>
        <v>0.488201953151768</v>
      </c>
      <c r="T43" s="3">
        <v>0.01</v>
      </c>
      <c r="U43" s="27">
        <f t="shared" si="30"/>
        <v>0.00488201953151768</v>
      </c>
      <c r="V43" s="26"/>
      <c r="W43" s="3"/>
      <c r="X43" s="27"/>
      <c r="Y43" s="29">
        <v>0.02</v>
      </c>
      <c r="Z43" s="3">
        <v>0.49</v>
      </c>
      <c r="AA43" s="28">
        <f t="shared" si="31"/>
        <v>0.0098</v>
      </c>
      <c r="AB43" s="3"/>
      <c r="AC43" s="3"/>
      <c r="AD43" s="28"/>
      <c r="AE43" s="26"/>
      <c r="AF43" s="3"/>
      <c r="AG43" s="27"/>
      <c r="AH43" s="26"/>
      <c r="AI43" s="3"/>
      <c r="AJ43" s="27"/>
      <c r="AK43" s="28"/>
      <c r="AL43" s="28"/>
      <c r="AM43" s="28"/>
      <c r="AN43" s="3">
        <v>0.01</v>
      </c>
      <c r="AO43" s="3">
        <v>0.5</v>
      </c>
      <c r="AP43" s="3">
        <f t="shared" si="32"/>
        <v>0.005</v>
      </c>
      <c r="AQ43" s="1">
        <f t="shared" si="33"/>
        <v>0.0196820195315177</v>
      </c>
      <c r="AR43" s="30">
        <f t="shared" si="34"/>
        <v>7.70910416666667</v>
      </c>
      <c r="AS43" s="1">
        <f t="shared" si="35"/>
        <v>0.155</v>
      </c>
      <c r="AT43" s="2">
        <f t="shared" ref="AT43:AT53" si="39">$E$5/12</f>
        <v>89.7643561643833</v>
      </c>
      <c r="AU43" s="1">
        <f t="shared" si="36"/>
        <v>14144.3825417865</v>
      </c>
    </row>
    <row r="44" s="1" customFormat="1" spans="1:47">
      <c r="A44" s="13" t="s">
        <v>36</v>
      </c>
      <c r="B44" s="13">
        <f>I5</f>
        <v>0.155</v>
      </c>
      <c r="C44" s="16">
        <v>2</v>
      </c>
      <c r="D44" s="21">
        <v>22.8303571428571</v>
      </c>
      <c r="E44" s="20">
        <f t="shared" si="37"/>
        <v>22.580935483871</v>
      </c>
      <c r="F44" s="16" t="s">
        <v>73</v>
      </c>
      <c r="G44" s="13">
        <v>3</v>
      </c>
      <c r="H44" s="18">
        <f t="shared" si="21"/>
        <v>22.8303571428571</v>
      </c>
      <c r="I44" s="18">
        <f t="shared" si="22"/>
        <v>295.980357142857</v>
      </c>
      <c r="J44" s="18">
        <f t="shared" si="23"/>
        <v>0.272476475390776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8"/>
        <v>0.181466725521825</v>
      </c>
      <c r="P44" s="18">
        <f t="shared" si="26"/>
        <v>0.0494454137708922</v>
      </c>
      <c r="Q44" s="25">
        <f t="shared" si="27"/>
        <v>0.00766403913448829</v>
      </c>
      <c r="R44" s="18">
        <f t="shared" si="28"/>
        <v>0.0119491114583333</v>
      </c>
      <c r="S44" s="26">
        <f t="shared" si="29"/>
        <v>0.6413898774995</v>
      </c>
      <c r="T44" s="3">
        <v>0.01</v>
      </c>
      <c r="U44" s="27">
        <f t="shared" si="30"/>
        <v>0.006413898774995</v>
      </c>
      <c r="V44" s="26"/>
      <c r="W44" s="3"/>
      <c r="X44" s="27"/>
      <c r="Y44" s="29">
        <v>0.02</v>
      </c>
      <c r="Z44" s="3">
        <v>0.49</v>
      </c>
      <c r="AA44" s="28">
        <f t="shared" si="31"/>
        <v>0.0098</v>
      </c>
      <c r="AB44" s="3"/>
      <c r="AC44" s="3"/>
      <c r="AD44" s="28"/>
      <c r="AE44" s="26"/>
      <c r="AF44" s="3"/>
      <c r="AG44" s="27"/>
      <c r="AH44" s="26"/>
      <c r="AI44" s="3"/>
      <c r="AJ44" s="27"/>
      <c r="AL44" s="28"/>
      <c r="AM44" s="28"/>
      <c r="AN44" s="3">
        <v>0.01</v>
      </c>
      <c r="AO44" s="3">
        <v>0.5</v>
      </c>
      <c r="AP44" s="3">
        <f t="shared" si="32"/>
        <v>0.005</v>
      </c>
      <c r="AQ44" s="1">
        <f t="shared" si="33"/>
        <v>0.021213898774995</v>
      </c>
      <c r="AR44" s="30">
        <f t="shared" si="34"/>
        <v>7.70910416666667</v>
      </c>
      <c r="AS44" s="1">
        <f t="shared" si="35"/>
        <v>0.155</v>
      </c>
      <c r="AT44" s="2">
        <f t="shared" si="39"/>
        <v>89.7643561643833</v>
      </c>
      <c r="AU44" s="1">
        <f t="shared" si="36"/>
        <v>15245.2597151309</v>
      </c>
    </row>
    <row r="45" s="1" customFormat="1" spans="1:47">
      <c r="A45" s="13"/>
      <c r="B45" s="13"/>
      <c r="C45" s="16">
        <v>3</v>
      </c>
      <c r="D45" s="21">
        <v>21.7476451612903</v>
      </c>
      <c r="E45" s="20">
        <f t="shared" si="37"/>
        <v>22.8303571428571</v>
      </c>
      <c r="F45" s="16" t="s">
        <v>73</v>
      </c>
      <c r="G45" s="13">
        <v>4</v>
      </c>
      <c r="H45" s="18">
        <f t="shared" si="21"/>
        <v>21.7476451612903</v>
      </c>
      <c r="I45" s="18">
        <f t="shared" si="22"/>
        <v>294.89764516129</v>
      </c>
      <c r="J45" s="18">
        <f t="shared" si="23"/>
        <v>0.241476563790047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8"/>
        <v>0.209112353417599</v>
      </c>
      <c r="P45" s="18">
        <f t="shared" si="26"/>
        <v>0.0504957325493318</v>
      </c>
      <c r="Q45" s="25">
        <f t="shared" si="27"/>
        <v>0.00782683854514642</v>
      </c>
      <c r="R45" s="18">
        <f t="shared" si="28"/>
        <v>0.0119491114583333</v>
      </c>
      <c r="S45" s="26">
        <f t="shared" si="29"/>
        <v>0.655014272185734</v>
      </c>
      <c r="T45" s="3">
        <v>0.01</v>
      </c>
      <c r="U45" s="27">
        <f t="shared" si="30"/>
        <v>0.00655014272185734</v>
      </c>
      <c r="V45" s="26"/>
      <c r="W45" s="3"/>
      <c r="X45" s="27"/>
      <c r="Y45" s="29">
        <v>0.02</v>
      </c>
      <c r="Z45" s="3">
        <v>0.49</v>
      </c>
      <c r="AA45" s="28">
        <f t="shared" si="31"/>
        <v>0.0098</v>
      </c>
      <c r="AB45" s="3"/>
      <c r="AC45" s="3"/>
      <c r="AD45" s="28"/>
      <c r="AE45" s="26"/>
      <c r="AF45" s="3"/>
      <c r="AG45" s="27"/>
      <c r="AH45" s="26"/>
      <c r="AI45" s="3"/>
      <c r="AJ45" s="27"/>
      <c r="AK45" s="28"/>
      <c r="AL45" s="28"/>
      <c r="AM45" s="28"/>
      <c r="AN45" s="3">
        <v>0.01</v>
      </c>
      <c r="AO45" s="3">
        <v>0.5</v>
      </c>
      <c r="AP45" s="3">
        <f t="shared" si="32"/>
        <v>0.005</v>
      </c>
      <c r="AQ45" s="1">
        <f t="shared" si="33"/>
        <v>0.0213501427218573</v>
      </c>
      <c r="AR45" s="30">
        <f t="shared" si="34"/>
        <v>7.70910416666667</v>
      </c>
      <c r="AS45" s="1">
        <f t="shared" si="35"/>
        <v>0.155</v>
      </c>
      <c r="AT45" s="2">
        <f t="shared" si="39"/>
        <v>89.7643561643833</v>
      </c>
      <c r="AU45" s="1">
        <f t="shared" si="36"/>
        <v>15343.170729818</v>
      </c>
    </row>
    <row r="46" s="1" customFormat="1" spans="1:47">
      <c r="A46" s="13"/>
      <c r="B46" s="13"/>
      <c r="C46" s="16">
        <v>4</v>
      </c>
      <c r="D46" s="21">
        <v>22.5251</v>
      </c>
      <c r="E46" s="20">
        <f t="shared" si="37"/>
        <v>21.7476451612903</v>
      </c>
      <c r="F46" s="16" t="s">
        <v>73</v>
      </c>
      <c r="G46" s="13">
        <v>5</v>
      </c>
      <c r="H46" s="18">
        <f t="shared" si="21"/>
        <v>22.5251</v>
      </c>
      <c r="I46" s="18">
        <f t="shared" si="22"/>
        <v>295.6751</v>
      </c>
      <c r="J46" s="18">
        <f t="shared" si="23"/>
        <v>0.263377784595328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0.150685789824854</v>
      </c>
      <c r="O46" s="18">
        <f t="shared" si="38"/>
        <v>0.0850218727100801</v>
      </c>
      <c r="P46" s="18">
        <f t="shared" si="26"/>
        <v>0.0223928724765269</v>
      </c>
      <c r="Q46" s="25">
        <f t="shared" si="27"/>
        <v>0.00347089523386166</v>
      </c>
      <c r="R46" s="18">
        <f t="shared" si="28"/>
        <v>0.0119491114583333</v>
      </c>
      <c r="S46" s="26">
        <f t="shared" si="29"/>
        <v>0.290473082117002</v>
      </c>
      <c r="T46" s="3">
        <v>0.01</v>
      </c>
      <c r="U46" s="27">
        <f t="shared" si="30"/>
        <v>0.00290473082117002</v>
      </c>
      <c r="V46" s="26"/>
      <c r="W46" s="3"/>
      <c r="X46" s="27"/>
      <c r="Y46" s="29">
        <v>0.04</v>
      </c>
      <c r="Z46" s="3">
        <v>0.49</v>
      </c>
      <c r="AA46" s="28">
        <f t="shared" si="31"/>
        <v>0.0196</v>
      </c>
      <c r="AB46" s="3"/>
      <c r="AC46" s="3"/>
      <c r="AD46" s="28"/>
      <c r="AE46" s="26"/>
      <c r="AF46" s="3"/>
      <c r="AG46" s="27"/>
      <c r="AH46" s="26"/>
      <c r="AI46" s="3"/>
      <c r="AJ46" s="27"/>
      <c r="AL46" s="28"/>
      <c r="AM46" s="28"/>
      <c r="AN46" s="3">
        <v>0.015</v>
      </c>
      <c r="AO46" s="3">
        <v>0.5</v>
      </c>
      <c r="AP46" s="3">
        <f t="shared" si="32"/>
        <v>0.0075</v>
      </c>
      <c r="AQ46" s="1">
        <f t="shared" si="33"/>
        <v>0.03000473082117</v>
      </c>
      <c r="AR46" s="30">
        <f t="shared" si="34"/>
        <v>7.70910416666667</v>
      </c>
      <c r="AS46" s="1">
        <f t="shared" si="35"/>
        <v>0.155</v>
      </c>
      <c r="AT46" s="2">
        <f t="shared" si="39"/>
        <v>89.7643561643833</v>
      </c>
      <c r="AU46" s="1">
        <f t="shared" si="36"/>
        <v>21562.7461459609</v>
      </c>
    </row>
    <row r="47" s="1" customFormat="1" spans="1:47">
      <c r="A47" s="13"/>
      <c r="B47" s="13"/>
      <c r="C47" s="16">
        <v>5</v>
      </c>
      <c r="D47" s="21">
        <v>23.7538064516129</v>
      </c>
      <c r="E47" s="20">
        <f t="shared" si="37"/>
        <v>22.5251</v>
      </c>
      <c r="F47" s="16" t="s">
        <v>75</v>
      </c>
      <c r="G47" s="13">
        <v>6</v>
      </c>
      <c r="H47" s="18">
        <f t="shared" si="21"/>
        <v>23.7538064516129</v>
      </c>
      <c r="I47" s="18">
        <f t="shared" si="22"/>
        <v>296.903806451613</v>
      </c>
      <c r="J47" s="18">
        <f t="shared" si="23"/>
        <v>0.301831779400475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8"/>
        <v>0.13972004190022</v>
      </c>
      <c r="P47" s="18">
        <f t="shared" si="26"/>
        <v>0.0421719488646523</v>
      </c>
      <c r="Q47" s="25">
        <f t="shared" si="27"/>
        <v>0.0065366520740211</v>
      </c>
      <c r="R47" s="18">
        <f t="shared" si="28"/>
        <v>0.0119491114583333</v>
      </c>
      <c r="S47" s="26">
        <f t="shared" si="29"/>
        <v>0.547040848753857</v>
      </c>
      <c r="T47" s="3">
        <v>0.01</v>
      </c>
      <c r="U47" s="27">
        <f t="shared" si="30"/>
        <v>0.00547040848753857</v>
      </c>
      <c r="V47" s="26"/>
      <c r="W47" s="3"/>
      <c r="X47" s="27"/>
      <c r="Y47" s="29">
        <v>0.04</v>
      </c>
      <c r="Z47" s="3">
        <v>0.49</v>
      </c>
      <c r="AA47" s="28">
        <f t="shared" si="31"/>
        <v>0.0196</v>
      </c>
      <c r="AB47" s="3"/>
      <c r="AC47" s="3"/>
      <c r="AD47" s="28"/>
      <c r="AE47" s="26"/>
      <c r="AF47" s="3"/>
      <c r="AG47" s="27"/>
      <c r="AH47" s="26"/>
      <c r="AI47" s="3"/>
      <c r="AJ47" s="27"/>
      <c r="AK47" s="28"/>
      <c r="AL47" s="28"/>
      <c r="AM47" s="28"/>
      <c r="AN47" s="3">
        <v>0.015</v>
      </c>
      <c r="AO47" s="3">
        <v>0.5</v>
      </c>
      <c r="AP47" s="3">
        <f t="shared" si="32"/>
        <v>0.0075</v>
      </c>
      <c r="AQ47" s="1">
        <f t="shared" si="33"/>
        <v>0.0325704084875386</v>
      </c>
      <c r="AR47" s="30">
        <f t="shared" si="34"/>
        <v>7.70910416666667</v>
      </c>
      <c r="AS47" s="1">
        <f t="shared" si="35"/>
        <v>0.155</v>
      </c>
      <c r="AT47" s="2">
        <f t="shared" si="39"/>
        <v>89.7643561643833</v>
      </c>
      <c r="AU47" s="1">
        <f t="shared" si="36"/>
        <v>23406.5572616811</v>
      </c>
    </row>
    <row r="48" s="1" customFormat="1" spans="1:47">
      <c r="A48" s="13"/>
      <c r="B48" s="13"/>
      <c r="C48" s="16">
        <v>6</v>
      </c>
      <c r="D48" s="21">
        <v>25.66</v>
      </c>
      <c r="E48" s="20">
        <f t="shared" si="37"/>
        <v>23.7538064516129</v>
      </c>
      <c r="F48" s="16" t="s">
        <v>73</v>
      </c>
      <c r="G48" s="13">
        <v>7</v>
      </c>
      <c r="H48" s="18">
        <f t="shared" si="21"/>
        <v>25.66</v>
      </c>
      <c r="I48" s="18">
        <f t="shared" si="22"/>
        <v>298.81</v>
      </c>
      <c r="J48" s="18">
        <f t="shared" si="23"/>
        <v>0.372067298294193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8"/>
        <v>0.174639134702234</v>
      </c>
      <c r="P48" s="18">
        <f t="shared" si="26"/>
        <v>0.0649775110250959</v>
      </c>
      <c r="Q48" s="25">
        <f t="shared" si="27"/>
        <v>0.0100715142088899</v>
      </c>
      <c r="R48" s="18">
        <f t="shared" si="28"/>
        <v>0.0119491114583333</v>
      </c>
      <c r="S48" s="26">
        <f t="shared" si="29"/>
        <v>0.842867207658857</v>
      </c>
      <c r="T48" s="3">
        <v>0.01</v>
      </c>
      <c r="U48" s="27">
        <f t="shared" si="30"/>
        <v>0.00842867207658857</v>
      </c>
      <c r="V48" s="26"/>
      <c r="W48" s="3"/>
      <c r="X48" s="27"/>
      <c r="Y48" s="29">
        <v>0.04</v>
      </c>
      <c r="Z48" s="3">
        <v>0.49</v>
      </c>
      <c r="AA48" s="28">
        <f t="shared" si="31"/>
        <v>0.0196</v>
      </c>
      <c r="AB48" s="3"/>
      <c r="AC48" s="3"/>
      <c r="AD48" s="28"/>
      <c r="AE48" s="26"/>
      <c r="AF48" s="3"/>
      <c r="AG48" s="27"/>
      <c r="AH48" s="26"/>
      <c r="AI48" s="3"/>
      <c r="AJ48" s="27"/>
      <c r="AL48" s="28"/>
      <c r="AM48" s="28"/>
      <c r="AN48" s="3">
        <v>0.015</v>
      </c>
      <c r="AO48" s="3">
        <v>0.5</v>
      </c>
      <c r="AP48" s="3">
        <f t="shared" si="32"/>
        <v>0.0075</v>
      </c>
      <c r="AQ48" s="1">
        <f t="shared" si="33"/>
        <v>0.0355286720765886</v>
      </c>
      <c r="AR48" s="30">
        <f t="shared" si="34"/>
        <v>7.70910416666667</v>
      </c>
      <c r="AS48" s="1">
        <f t="shared" si="35"/>
        <v>0.155</v>
      </c>
      <c r="AT48" s="2">
        <f t="shared" si="39"/>
        <v>89.7643561643833</v>
      </c>
      <c r="AU48" s="1">
        <f t="shared" si="36"/>
        <v>25532.4982402457</v>
      </c>
    </row>
    <row r="49" s="1" customFormat="1" spans="1:47">
      <c r="A49" s="13"/>
      <c r="B49" s="13"/>
      <c r="C49" s="16">
        <v>7</v>
      </c>
      <c r="D49" s="21">
        <v>26.8852258064516</v>
      </c>
      <c r="E49" s="20">
        <f t="shared" si="37"/>
        <v>25.66</v>
      </c>
      <c r="F49" s="16" t="s">
        <v>73</v>
      </c>
      <c r="G49" s="13">
        <v>8</v>
      </c>
      <c r="H49" s="18">
        <f t="shared" si="21"/>
        <v>26.8852258064516</v>
      </c>
      <c r="I49" s="18">
        <f t="shared" si="22"/>
        <v>300.035225806452</v>
      </c>
      <c r="J49" s="18">
        <f t="shared" si="23"/>
        <v>0.425021585952402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8"/>
        <v>0.186752665343805</v>
      </c>
      <c r="P49" s="18">
        <f t="shared" si="26"/>
        <v>0.0793739140052622</v>
      </c>
      <c r="Q49" s="25">
        <f t="shared" si="27"/>
        <v>0.0123029566708156</v>
      </c>
      <c r="R49" s="18">
        <f t="shared" si="28"/>
        <v>0.0119491114583333</v>
      </c>
      <c r="S49" s="26">
        <f t="shared" si="29"/>
        <v>1.02961267988136</v>
      </c>
      <c r="T49" s="3">
        <v>0.01</v>
      </c>
      <c r="U49" s="27">
        <f t="shared" si="30"/>
        <v>0.0102961267988136</v>
      </c>
      <c r="V49" s="26"/>
      <c r="W49" s="3"/>
      <c r="X49" s="27"/>
      <c r="Y49" s="29">
        <v>0.04</v>
      </c>
      <c r="Z49" s="3">
        <v>0.49</v>
      </c>
      <c r="AA49" s="28">
        <f t="shared" si="31"/>
        <v>0.0196</v>
      </c>
      <c r="AB49" s="3"/>
      <c r="AC49" s="3"/>
      <c r="AD49" s="28"/>
      <c r="AE49" s="26"/>
      <c r="AF49" s="3"/>
      <c r="AG49" s="27"/>
      <c r="AH49" s="26"/>
      <c r="AI49" s="3"/>
      <c r="AJ49" s="27"/>
      <c r="AK49" s="28"/>
      <c r="AL49" s="28"/>
      <c r="AM49" s="28"/>
      <c r="AN49" s="3">
        <v>0.015</v>
      </c>
      <c r="AO49" s="3">
        <v>0.5</v>
      </c>
      <c r="AP49" s="3">
        <f t="shared" si="32"/>
        <v>0.0075</v>
      </c>
      <c r="AQ49" s="1">
        <f t="shared" si="33"/>
        <v>0.0373961267988136</v>
      </c>
      <c r="AR49" s="30">
        <f t="shared" si="34"/>
        <v>7.70910416666667</v>
      </c>
      <c r="AS49" s="1">
        <f t="shared" si="35"/>
        <v>0.155</v>
      </c>
      <c r="AT49" s="2">
        <f t="shared" si="39"/>
        <v>89.7643561643833</v>
      </c>
      <c r="AU49" s="1">
        <f t="shared" si="36"/>
        <v>26874.5350128603</v>
      </c>
    </row>
    <row r="50" s="1" customFormat="1" spans="1:47">
      <c r="A50" s="13"/>
      <c r="B50" s="13"/>
      <c r="C50" s="16">
        <v>8</v>
      </c>
      <c r="D50" s="21">
        <v>27.3585161290323</v>
      </c>
      <c r="E50" s="20">
        <f t="shared" si="37"/>
        <v>26.8852258064516</v>
      </c>
      <c r="F50" s="16" t="s">
        <v>73</v>
      </c>
      <c r="G50" s="13">
        <v>9</v>
      </c>
      <c r="H50" s="18">
        <f t="shared" si="21"/>
        <v>27.3585161290323</v>
      </c>
      <c r="I50" s="18">
        <f t="shared" si="22"/>
        <v>300.508516129032</v>
      </c>
      <c r="J50" s="18">
        <f t="shared" si="23"/>
        <v>0.447309592625401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8"/>
        <v>0.184469793005209</v>
      </c>
      <c r="P50" s="18">
        <f t="shared" si="26"/>
        <v>0.0825151079608523</v>
      </c>
      <c r="Q50" s="25">
        <f t="shared" si="27"/>
        <v>0.0127898417339321</v>
      </c>
      <c r="R50" s="18">
        <f t="shared" si="28"/>
        <v>0.0119491114583333</v>
      </c>
      <c r="S50" s="26">
        <f t="shared" si="29"/>
        <v>1.07035922951513</v>
      </c>
      <c r="T50" s="3">
        <v>0.01</v>
      </c>
      <c r="U50" s="27">
        <f t="shared" si="30"/>
        <v>0.0107035922951513</v>
      </c>
      <c r="V50" s="26"/>
      <c r="W50" s="3"/>
      <c r="X50" s="27"/>
      <c r="Y50" s="29">
        <v>0.04</v>
      </c>
      <c r="Z50" s="3">
        <v>0.49</v>
      </c>
      <c r="AA50" s="28">
        <f t="shared" si="31"/>
        <v>0.0196</v>
      </c>
      <c r="AB50" s="3"/>
      <c r="AC50" s="3"/>
      <c r="AD50" s="28"/>
      <c r="AE50" s="26"/>
      <c r="AF50" s="3"/>
      <c r="AG50" s="27"/>
      <c r="AH50" s="26"/>
      <c r="AI50" s="3"/>
      <c r="AJ50" s="27"/>
      <c r="AL50" s="28"/>
      <c r="AM50" s="28"/>
      <c r="AN50" s="3">
        <v>0.015</v>
      </c>
      <c r="AO50" s="3">
        <v>0.5</v>
      </c>
      <c r="AP50" s="3">
        <f t="shared" si="32"/>
        <v>0.0075</v>
      </c>
      <c r="AQ50" s="1">
        <f t="shared" si="33"/>
        <v>0.0378035922951513</v>
      </c>
      <c r="AR50" s="30">
        <f t="shared" si="34"/>
        <v>7.70910416666667</v>
      </c>
      <c r="AS50" s="1">
        <f t="shared" si="35"/>
        <v>0.155</v>
      </c>
      <c r="AT50" s="2">
        <f t="shared" si="39"/>
        <v>89.7643561643833</v>
      </c>
      <c r="AU50" s="1">
        <f t="shared" si="36"/>
        <v>27167.3580051123</v>
      </c>
    </row>
    <row r="51" s="1" customFormat="1" spans="1:47">
      <c r="A51" s="13"/>
      <c r="B51" s="13"/>
      <c r="C51" s="16">
        <v>9</v>
      </c>
      <c r="D51" s="21">
        <v>26.7809666666667</v>
      </c>
      <c r="E51" s="20">
        <f t="shared" si="37"/>
        <v>27.3585161290323</v>
      </c>
      <c r="F51" s="16" t="s">
        <v>73</v>
      </c>
      <c r="G51" s="13">
        <v>10</v>
      </c>
      <c r="H51" s="18">
        <f t="shared" si="21"/>
        <v>26.7809666666667</v>
      </c>
      <c r="I51" s="18">
        <f t="shared" si="22"/>
        <v>299.930966666667</v>
      </c>
      <c r="J51" s="18">
        <f t="shared" si="23"/>
        <v>0.420253983175549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8"/>
        <v>0.179045726711024</v>
      </c>
      <c r="P51" s="18">
        <f t="shared" si="26"/>
        <v>0.0752446798208686</v>
      </c>
      <c r="Q51" s="25">
        <f t="shared" si="27"/>
        <v>0.0116629253722346</v>
      </c>
      <c r="R51" s="18">
        <f t="shared" si="28"/>
        <v>0.0119491114583333</v>
      </c>
      <c r="S51" s="26">
        <f t="shared" si="29"/>
        <v>0.976049592716861</v>
      </c>
      <c r="T51" s="3">
        <v>0.01</v>
      </c>
      <c r="U51" s="27">
        <f t="shared" si="30"/>
        <v>0.00976049592716861</v>
      </c>
      <c r="V51" s="26"/>
      <c r="W51" s="3"/>
      <c r="X51" s="27"/>
      <c r="Y51" s="29">
        <v>0.04</v>
      </c>
      <c r="Z51" s="3">
        <v>0.49</v>
      </c>
      <c r="AA51" s="28">
        <f t="shared" si="31"/>
        <v>0.0196</v>
      </c>
      <c r="AB51" s="3"/>
      <c r="AC51" s="3"/>
      <c r="AD51" s="28"/>
      <c r="AE51" s="26"/>
      <c r="AF51" s="3"/>
      <c r="AG51" s="27"/>
      <c r="AH51" s="26"/>
      <c r="AI51" s="3"/>
      <c r="AJ51" s="27"/>
      <c r="AK51" s="28"/>
      <c r="AL51" s="28"/>
      <c r="AM51" s="28"/>
      <c r="AN51" s="3">
        <v>0.015</v>
      </c>
      <c r="AO51" s="3">
        <v>0.5</v>
      </c>
      <c r="AP51" s="3">
        <f t="shared" si="32"/>
        <v>0.0075</v>
      </c>
      <c r="AQ51" s="1">
        <f t="shared" si="33"/>
        <v>0.0368604959271686</v>
      </c>
      <c r="AR51" s="30">
        <f t="shared" si="34"/>
        <v>7.70910416666667</v>
      </c>
      <c r="AS51" s="1">
        <f t="shared" si="35"/>
        <v>0.155</v>
      </c>
      <c r="AT51" s="2">
        <f t="shared" si="39"/>
        <v>89.7643561643833</v>
      </c>
      <c r="AU51" s="1">
        <f t="shared" si="36"/>
        <v>26489.6066299978</v>
      </c>
    </row>
    <row r="52" s="1" customFormat="1" spans="1:47">
      <c r="A52" s="13"/>
      <c r="B52" s="13"/>
      <c r="C52" s="16">
        <v>10</v>
      </c>
      <c r="D52" s="21">
        <v>25.8606451612903</v>
      </c>
      <c r="E52" s="20">
        <f t="shared" si="37"/>
        <v>26.7809666666667</v>
      </c>
      <c r="F52" s="16" t="s">
        <v>73</v>
      </c>
      <c r="G52" s="13">
        <v>11</v>
      </c>
      <c r="H52" s="18">
        <f t="shared" si="21"/>
        <v>25.8606451612903</v>
      </c>
      <c r="I52" s="18">
        <f t="shared" si="22"/>
        <v>299.01064516129</v>
      </c>
      <c r="J52" s="18">
        <f t="shared" si="23"/>
        <v>0.380292392841708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0.0986109945456475</v>
      </c>
      <c r="O52" s="18">
        <f t="shared" si="38"/>
        <v>0.0822810940111744</v>
      </c>
      <c r="P52" s="18">
        <f t="shared" si="26"/>
        <v>0.031290874127143</v>
      </c>
      <c r="Q52" s="25">
        <f t="shared" si="27"/>
        <v>0.00485008548970717</v>
      </c>
      <c r="R52" s="18">
        <f t="shared" si="28"/>
        <v>0.0119491114583333</v>
      </c>
      <c r="S52" s="26">
        <f t="shared" si="29"/>
        <v>0.405895074844641</v>
      </c>
      <c r="T52" s="3">
        <v>0.01</v>
      </c>
      <c r="U52" s="27">
        <f t="shared" si="30"/>
        <v>0.00405895074844641</v>
      </c>
      <c r="V52" s="26"/>
      <c r="W52" s="3"/>
      <c r="X52" s="27"/>
      <c r="Y52" s="29">
        <v>0.04</v>
      </c>
      <c r="Z52" s="3">
        <v>0.49</v>
      </c>
      <c r="AA52" s="28">
        <f t="shared" si="31"/>
        <v>0.0196</v>
      </c>
      <c r="AB52" s="3"/>
      <c r="AC52" s="3"/>
      <c r="AD52" s="28"/>
      <c r="AE52" s="26"/>
      <c r="AF52" s="3"/>
      <c r="AG52" s="27"/>
      <c r="AH52" s="26"/>
      <c r="AI52" s="3"/>
      <c r="AJ52" s="27"/>
      <c r="AL52" s="28"/>
      <c r="AM52" s="28"/>
      <c r="AN52" s="3">
        <v>0.015</v>
      </c>
      <c r="AO52" s="3">
        <v>0.5</v>
      </c>
      <c r="AP52" s="3">
        <f t="shared" si="32"/>
        <v>0.0075</v>
      </c>
      <c r="AQ52" s="1">
        <f t="shared" si="33"/>
        <v>0.0311589507484464</v>
      </c>
      <c r="AR52" s="30">
        <f t="shared" si="34"/>
        <v>7.70910416666667</v>
      </c>
      <c r="AS52" s="1">
        <f t="shared" si="35"/>
        <v>0.155</v>
      </c>
      <c r="AT52" s="2">
        <f t="shared" si="39"/>
        <v>89.7643561643833</v>
      </c>
      <c r="AU52" s="1">
        <f t="shared" si="36"/>
        <v>22392.2203857668</v>
      </c>
    </row>
    <row r="53" s="1" customFormat="1" spans="1:48">
      <c r="A53" s="13"/>
      <c r="B53" s="13"/>
      <c r="C53" s="16">
        <v>11</v>
      </c>
      <c r="D53" s="21">
        <v>24.3016</v>
      </c>
      <c r="E53" s="20">
        <f t="shared" si="37"/>
        <v>25.8606451612903</v>
      </c>
      <c r="F53" s="16" t="s">
        <v>75</v>
      </c>
      <c r="G53" s="13">
        <v>12</v>
      </c>
      <c r="H53" s="18">
        <f t="shared" si="21"/>
        <v>24.3016</v>
      </c>
      <c r="I53" s="18">
        <f t="shared" si="22"/>
        <v>297.4516</v>
      </c>
      <c r="J53" s="18">
        <f t="shared" si="23"/>
        <v>0.320622618138163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8"/>
        <v>0.128081261550698</v>
      </c>
      <c r="P53" s="18">
        <f t="shared" si="26"/>
        <v>0.0410657494128236</v>
      </c>
      <c r="Q53" s="25">
        <f t="shared" si="27"/>
        <v>0.00636519115898766</v>
      </c>
      <c r="R53" s="18">
        <f t="shared" si="28"/>
        <v>0.0119491114583333</v>
      </c>
      <c r="S53" s="26">
        <f t="shared" si="29"/>
        <v>0.532691588088633</v>
      </c>
      <c r="T53" s="3">
        <v>0.01</v>
      </c>
      <c r="U53" s="27">
        <f t="shared" si="30"/>
        <v>0.00532691588088633</v>
      </c>
      <c r="V53" s="26"/>
      <c r="W53" s="3"/>
      <c r="X53" s="27"/>
      <c r="Y53" s="29">
        <v>0.04</v>
      </c>
      <c r="Z53" s="3">
        <v>0.49</v>
      </c>
      <c r="AA53" s="28">
        <f t="shared" si="31"/>
        <v>0.0196</v>
      </c>
      <c r="AB53" s="3"/>
      <c r="AC53" s="3"/>
      <c r="AD53" s="28"/>
      <c r="AE53" s="26"/>
      <c r="AF53" s="3"/>
      <c r="AG53" s="27"/>
      <c r="AH53" s="26"/>
      <c r="AI53" s="3"/>
      <c r="AJ53" s="27"/>
      <c r="AK53" s="28"/>
      <c r="AL53" s="28"/>
      <c r="AM53" s="28"/>
      <c r="AN53" s="3">
        <v>0.015</v>
      </c>
      <c r="AO53" s="3">
        <v>0.5</v>
      </c>
      <c r="AP53" s="3">
        <f t="shared" si="32"/>
        <v>0.0075</v>
      </c>
      <c r="AQ53" s="1">
        <f t="shared" si="33"/>
        <v>0.0324269158808863</v>
      </c>
      <c r="AR53" s="30">
        <f t="shared" si="34"/>
        <v>7.70910416666667</v>
      </c>
      <c r="AS53" s="1">
        <f t="shared" si="35"/>
        <v>0.155</v>
      </c>
      <c r="AT53" s="2">
        <f t="shared" si="39"/>
        <v>89.7643561643833</v>
      </c>
      <c r="AU53" s="1">
        <f t="shared" si="36"/>
        <v>23303.4370347574</v>
      </c>
      <c r="AV53" s="1">
        <f>SUM(AU42:AU53)</f>
        <v>253232.244273577</v>
      </c>
    </row>
    <row r="54" s="1" customFormat="1" spans="1:46">
      <c r="A54" s="13"/>
      <c r="B54" s="13"/>
      <c r="C54" s="16">
        <v>12</v>
      </c>
      <c r="D54" s="21">
        <v>22.8494516129032</v>
      </c>
      <c r="E54" s="20">
        <f t="shared" si="37"/>
        <v>24.3016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54">
      <c r="S56" s="24" t="s">
        <v>43</v>
      </c>
      <c r="T56" s="24"/>
      <c r="U56" s="24"/>
      <c r="V56" s="24" t="s">
        <v>44</v>
      </c>
      <c r="W56" s="24" t="s">
        <v>45</v>
      </c>
      <c r="X56" s="24" t="s">
        <v>46</v>
      </c>
      <c r="Y56" s="24" t="s">
        <v>47</v>
      </c>
      <c r="Z56" s="24" t="s">
        <v>48</v>
      </c>
      <c r="AA56" s="24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</row>
    <row r="57" s="1" customFormat="1" spans="1:54">
      <c r="A57" s="15" t="s">
        <v>11</v>
      </c>
      <c r="B57" s="15"/>
      <c r="C57" s="16" t="s">
        <v>51</v>
      </c>
      <c r="D57" s="16" t="s">
        <v>52</v>
      </c>
      <c r="E57" s="16" t="s">
        <v>53</v>
      </c>
      <c r="F57" s="16" t="s">
        <v>54</v>
      </c>
      <c r="G57" s="13" t="s">
        <v>51</v>
      </c>
      <c r="H57" s="13" t="s">
        <v>53</v>
      </c>
      <c r="I57" s="13" t="s">
        <v>55</v>
      </c>
      <c r="J57" s="13" t="s">
        <v>56</v>
      </c>
      <c r="K57" s="23" t="s">
        <v>57</v>
      </c>
      <c r="L57" s="23" t="s">
        <v>58</v>
      </c>
      <c r="M57" s="13" t="s">
        <v>59</v>
      </c>
      <c r="N57" s="23" t="s">
        <v>60</v>
      </c>
      <c r="O57" s="13" t="s">
        <v>61</v>
      </c>
      <c r="P57" s="13" t="s">
        <v>62</v>
      </c>
      <c r="Q57" s="23" t="s">
        <v>63</v>
      </c>
      <c r="R57" s="23" t="s">
        <v>64</v>
      </c>
      <c r="S57" s="4" t="s">
        <v>65</v>
      </c>
      <c r="T57" s="3" t="s">
        <v>66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</row>
    <row r="58" s="1" customFormat="1" spans="1:54">
      <c r="A58" s="13" t="s">
        <v>71</v>
      </c>
      <c r="B58" s="13">
        <f>F7</f>
        <v>108.2955</v>
      </c>
      <c r="C58" s="16" t="s">
        <v>72</v>
      </c>
      <c r="D58" s="17">
        <v>18</v>
      </c>
      <c r="E58" s="16"/>
      <c r="F58" s="16"/>
      <c r="G58" s="13">
        <v>1</v>
      </c>
      <c r="H58" s="18">
        <f t="shared" ref="H58:H69" si="40">E59</f>
        <v>18</v>
      </c>
      <c r="I58" s="18">
        <f t="shared" ref="I58:I69" si="41">H58+273.15</f>
        <v>291.15</v>
      </c>
      <c r="J58" s="18">
        <f t="shared" ref="J58:J69" si="42">EXP(($C$16*(I58-$C$14))/($C$17*I58*$C$14))</f>
        <v>0.157870513912988</v>
      </c>
      <c r="K58" s="18">
        <f t="shared" ref="K58:K69" si="43">$B$58/12</f>
        <v>9.024625</v>
      </c>
      <c r="L58" s="18">
        <f t="shared" ref="L58:L69" si="44">K58*$B$59/100</f>
        <v>2.43664875</v>
      </c>
      <c r="M58" s="13" t="s">
        <v>73</v>
      </c>
      <c r="N58" s="13"/>
      <c r="O58" s="18">
        <f>L58</f>
        <v>2.43664875</v>
      </c>
      <c r="P58" s="18">
        <f t="shared" ref="P58:P69" si="45">O58*J58</f>
        <v>0.38467499038794</v>
      </c>
      <c r="Q58" s="25">
        <f t="shared" ref="Q58:Q69" si="46">P58*$B$60</f>
        <v>0.173103745674573</v>
      </c>
      <c r="R58" s="18">
        <f t="shared" ref="R58:R69" si="47">L58*$B$60</f>
        <v>1.0964919375</v>
      </c>
      <c r="S58" s="26">
        <f t="shared" ref="S58:S69" si="48">Q58/R58</f>
        <v>0.157870513912988</v>
      </c>
      <c r="T58" s="3">
        <v>0.27</v>
      </c>
      <c r="U58" s="27">
        <f t="shared" ref="U58:U69" si="49">S58*T58</f>
        <v>0.0426250387565068</v>
      </c>
      <c r="V58" s="3">
        <v>220.1</v>
      </c>
      <c r="W58" s="28">
        <v>12.1</v>
      </c>
      <c r="X58" s="28">
        <v>4.5</v>
      </c>
      <c r="Y58" s="28">
        <v>1.5</v>
      </c>
      <c r="Z58" s="28">
        <v>6.8</v>
      </c>
      <c r="AA58" s="3">
        <v>30.2</v>
      </c>
      <c r="AB58" s="2">
        <f t="shared" ref="AB58:AB69" si="50">U58*0.67*AD58+(V58+W58+X58+Y58+Z58+AA58)/1000</f>
        <v>0.288051449185087</v>
      </c>
      <c r="AC58" s="30">
        <f t="shared" ref="AC58:AC69" si="51">$B$58/12</f>
        <v>9.024625</v>
      </c>
      <c r="AD58" s="1">
        <f t="shared" ref="AD58:AD69" si="52">$B$60</f>
        <v>0.45</v>
      </c>
      <c r="AE58" s="31">
        <f t="shared" ref="AE58:AE69" si="53">$E$7/12</f>
        <v>690.367009329759</v>
      </c>
      <c r="AF58" s="1">
        <f t="shared" ref="AF58:AF69" si="54">AE58*10000*AC58*AB58</f>
        <v>17946479.1504421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</row>
    <row r="59" s="1" customFormat="1" spans="1:54">
      <c r="A59" s="13" t="s">
        <v>74</v>
      </c>
      <c r="B59" s="13">
        <v>27</v>
      </c>
      <c r="C59" s="16">
        <v>1</v>
      </c>
      <c r="D59" s="19">
        <v>22.580935483871</v>
      </c>
      <c r="E59" s="20">
        <f t="shared" ref="E59:E70" si="55">D58</f>
        <v>18</v>
      </c>
      <c r="F59" s="16" t="s">
        <v>73</v>
      </c>
      <c r="G59" s="13">
        <v>2</v>
      </c>
      <c r="H59" s="18">
        <f t="shared" si="40"/>
        <v>22.580935483871</v>
      </c>
      <c r="I59" s="18">
        <f t="shared" si="41"/>
        <v>295.730935483871</v>
      </c>
      <c r="J59" s="18">
        <f t="shared" si="42"/>
        <v>0.265020432515192</v>
      </c>
      <c r="K59" s="18">
        <f t="shared" si="43"/>
        <v>9.024625</v>
      </c>
      <c r="L59" s="18">
        <f t="shared" si="44"/>
        <v>2.43664875</v>
      </c>
      <c r="M59" s="13" t="s">
        <v>73</v>
      </c>
      <c r="N59" s="13"/>
      <c r="O59" s="18">
        <f t="shared" ref="O59:O69" si="56">L59+O58-P58-N59</f>
        <v>4.48862250961206</v>
      </c>
      <c r="P59" s="18">
        <f t="shared" si="45"/>
        <v>1.18957667889481</v>
      </c>
      <c r="Q59" s="25">
        <f t="shared" si="46"/>
        <v>0.535309505502667</v>
      </c>
      <c r="R59" s="18">
        <f t="shared" si="47"/>
        <v>1.0964919375</v>
      </c>
      <c r="S59" s="26">
        <f t="shared" si="48"/>
        <v>0.488201953151768</v>
      </c>
      <c r="T59" s="3">
        <v>0.27</v>
      </c>
      <c r="U59" s="27">
        <f t="shared" si="49"/>
        <v>0.131814527350977</v>
      </c>
      <c r="V59" s="3">
        <v>220.1</v>
      </c>
      <c r="W59" s="28">
        <v>12.1</v>
      </c>
      <c r="X59" s="28">
        <v>4.5</v>
      </c>
      <c r="Y59" s="28">
        <v>1.5</v>
      </c>
      <c r="Z59" s="28">
        <v>6.8</v>
      </c>
      <c r="AA59" s="3">
        <v>30.2</v>
      </c>
      <c r="AB59" s="2">
        <f t="shared" si="50"/>
        <v>0.31494207999632</v>
      </c>
      <c r="AC59" s="30">
        <f t="shared" si="51"/>
        <v>9.024625</v>
      </c>
      <c r="AD59" s="1">
        <f t="shared" si="52"/>
        <v>0.45</v>
      </c>
      <c r="AE59" s="31">
        <f t="shared" si="53"/>
        <v>690.367009329759</v>
      </c>
      <c r="AF59" s="1">
        <f t="shared" si="54"/>
        <v>19621847.0285115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</row>
    <row r="60" s="1" customFormat="1" spans="1:54">
      <c r="A60" s="13" t="s">
        <v>36</v>
      </c>
      <c r="B60" s="13">
        <f>H7</f>
        <v>0.45</v>
      </c>
      <c r="C60" s="16">
        <v>2</v>
      </c>
      <c r="D60" s="21">
        <v>22.8303571428571</v>
      </c>
      <c r="E60" s="20">
        <f t="shared" si="55"/>
        <v>22.580935483871</v>
      </c>
      <c r="F60" s="16" t="s">
        <v>73</v>
      </c>
      <c r="G60" s="13">
        <v>3</v>
      </c>
      <c r="H60" s="18">
        <f t="shared" si="40"/>
        <v>22.8303571428571</v>
      </c>
      <c r="I60" s="18">
        <f t="shared" si="41"/>
        <v>295.980357142857</v>
      </c>
      <c r="J60" s="18">
        <f t="shared" si="42"/>
        <v>0.272476475390776</v>
      </c>
      <c r="K60" s="18">
        <f t="shared" si="43"/>
        <v>9.024625</v>
      </c>
      <c r="L60" s="18">
        <f t="shared" si="44"/>
        <v>2.43664875</v>
      </c>
      <c r="M60" s="13" t="s">
        <v>73</v>
      </c>
      <c r="N60" s="13"/>
      <c r="O60" s="18">
        <f t="shared" si="56"/>
        <v>5.73569458071724</v>
      </c>
      <c r="P60" s="18">
        <f t="shared" si="45"/>
        <v>1.56284184327181</v>
      </c>
      <c r="Q60" s="25">
        <f t="shared" si="46"/>
        <v>0.703278829472314</v>
      </c>
      <c r="R60" s="18">
        <f t="shared" si="47"/>
        <v>1.0964919375</v>
      </c>
      <c r="S60" s="26">
        <f t="shared" si="48"/>
        <v>0.6413898774995</v>
      </c>
      <c r="T60" s="3">
        <v>0.27</v>
      </c>
      <c r="U60" s="27">
        <f t="shared" si="49"/>
        <v>0.173175266924865</v>
      </c>
      <c r="V60" s="3">
        <v>220.1</v>
      </c>
      <c r="W60" s="28">
        <v>12.1</v>
      </c>
      <c r="X60" s="28">
        <v>4.5</v>
      </c>
      <c r="Y60" s="28">
        <v>1.5</v>
      </c>
      <c r="Z60" s="28">
        <v>6.8</v>
      </c>
      <c r="AA60" s="3">
        <v>30.2</v>
      </c>
      <c r="AB60" s="2">
        <f t="shared" si="50"/>
        <v>0.327412342977847</v>
      </c>
      <c r="AC60" s="30">
        <f t="shared" si="51"/>
        <v>9.024625</v>
      </c>
      <c r="AD60" s="1">
        <f t="shared" si="52"/>
        <v>0.45</v>
      </c>
      <c r="AE60" s="31">
        <f t="shared" si="53"/>
        <v>690.367009329759</v>
      </c>
      <c r="AF60" s="1">
        <f t="shared" si="54"/>
        <v>20398782.2434936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</row>
    <row r="61" s="1" customFormat="1" spans="1:54">
      <c r="A61" s="13"/>
      <c r="B61" s="13"/>
      <c r="C61" s="16">
        <v>3</v>
      </c>
      <c r="D61" s="21">
        <v>21.7476451612903</v>
      </c>
      <c r="E61" s="20">
        <f t="shared" si="55"/>
        <v>22.8303571428571</v>
      </c>
      <c r="F61" s="16" t="s">
        <v>73</v>
      </c>
      <c r="G61" s="13">
        <v>4</v>
      </c>
      <c r="H61" s="18">
        <f t="shared" si="40"/>
        <v>21.7476451612903</v>
      </c>
      <c r="I61" s="18">
        <f t="shared" si="41"/>
        <v>294.89764516129</v>
      </c>
      <c r="J61" s="18">
        <f t="shared" si="42"/>
        <v>0.241476563790047</v>
      </c>
      <c r="K61" s="18">
        <f t="shared" si="43"/>
        <v>9.024625</v>
      </c>
      <c r="L61" s="18">
        <f t="shared" si="44"/>
        <v>2.43664875</v>
      </c>
      <c r="M61" s="13" t="s">
        <v>73</v>
      </c>
      <c r="N61" s="13"/>
      <c r="O61" s="18">
        <f t="shared" si="56"/>
        <v>6.60950148744543</v>
      </c>
      <c r="P61" s="18">
        <f t="shared" si="45"/>
        <v>1.59603970755353</v>
      </c>
      <c r="Q61" s="25">
        <f t="shared" si="46"/>
        <v>0.718217868399088</v>
      </c>
      <c r="R61" s="18">
        <f t="shared" si="47"/>
        <v>1.0964919375</v>
      </c>
      <c r="S61" s="26">
        <f t="shared" si="48"/>
        <v>0.655014272185734</v>
      </c>
      <c r="T61" s="3">
        <v>0.27</v>
      </c>
      <c r="U61" s="27">
        <f t="shared" si="49"/>
        <v>0.176853853490148</v>
      </c>
      <c r="V61" s="3">
        <v>220.1</v>
      </c>
      <c r="W61" s="28">
        <v>12.1</v>
      </c>
      <c r="X61" s="28">
        <v>4.5</v>
      </c>
      <c r="Y61" s="28">
        <v>1.5</v>
      </c>
      <c r="Z61" s="28">
        <v>6.8</v>
      </c>
      <c r="AA61" s="3">
        <v>30.2</v>
      </c>
      <c r="AB61" s="2">
        <f t="shared" si="50"/>
        <v>0.32852143682728</v>
      </c>
      <c r="AC61" s="30">
        <f t="shared" si="51"/>
        <v>9.024625</v>
      </c>
      <c r="AD61" s="1">
        <f t="shared" si="52"/>
        <v>0.45</v>
      </c>
      <c r="AE61" s="31">
        <f t="shared" si="53"/>
        <v>690.367009329759</v>
      </c>
      <c r="AF61" s="1">
        <f t="shared" si="54"/>
        <v>20467882.1549887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</row>
    <row r="62" s="1" customFormat="1" spans="1:54">
      <c r="A62" s="13"/>
      <c r="B62" s="13"/>
      <c r="C62" s="16">
        <v>4</v>
      </c>
      <c r="D62" s="21">
        <v>22.5251</v>
      </c>
      <c r="E62" s="20">
        <f t="shared" si="55"/>
        <v>21.7476451612903</v>
      </c>
      <c r="F62" s="16" t="s">
        <v>73</v>
      </c>
      <c r="G62" s="13">
        <v>5</v>
      </c>
      <c r="H62" s="18">
        <f t="shared" si="40"/>
        <v>22.5251</v>
      </c>
      <c r="I62" s="18">
        <f t="shared" si="41"/>
        <v>295.6751</v>
      </c>
      <c r="J62" s="18">
        <f t="shared" si="42"/>
        <v>0.263377784595328</v>
      </c>
      <c r="K62" s="18">
        <f t="shared" si="43"/>
        <v>9.024625</v>
      </c>
      <c r="L62" s="18">
        <f t="shared" si="44"/>
        <v>2.43664875</v>
      </c>
      <c r="M62" s="13" t="s">
        <v>75</v>
      </c>
      <c r="N62" s="18">
        <f>(O61-P61)*$C$22/100</f>
        <v>4.76278869089731</v>
      </c>
      <c r="O62" s="18">
        <f t="shared" si="56"/>
        <v>2.6873218389946</v>
      </c>
      <c r="P62" s="18">
        <f t="shared" si="45"/>
        <v>0.70778087244904</v>
      </c>
      <c r="Q62" s="25">
        <f t="shared" si="46"/>
        <v>0.318501392602068</v>
      </c>
      <c r="R62" s="18">
        <f t="shared" si="47"/>
        <v>1.0964919375</v>
      </c>
      <c r="S62" s="26">
        <f t="shared" si="48"/>
        <v>0.290473082117002</v>
      </c>
      <c r="T62" s="3">
        <v>0.27</v>
      </c>
      <c r="U62" s="27">
        <f t="shared" si="49"/>
        <v>0.0784277321715905</v>
      </c>
      <c r="V62" s="3">
        <v>220.1</v>
      </c>
      <c r="W62" s="28">
        <v>12.1</v>
      </c>
      <c r="X62" s="28">
        <v>4.5</v>
      </c>
      <c r="Y62" s="28">
        <v>1.5</v>
      </c>
      <c r="Z62" s="28">
        <v>6.8</v>
      </c>
      <c r="AA62" s="3">
        <v>30.2</v>
      </c>
      <c r="AB62" s="2">
        <f t="shared" si="50"/>
        <v>0.298845961249735</v>
      </c>
      <c r="AC62" s="30">
        <f t="shared" si="51"/>
        <v>9.024625</v>
      </c>
      <c r="AD62" s="1">
        <f t="shared" si="52"/>
        <v>0.45</v>
      </c>
      <c r="AE62" s="31">
        <f t="shared" si="53"/>
        <v>690.367009329759</v>
      </c>
      <c r="AF62" s="1">
        <f t="shared" si="54"/>
        <v>18619009.9995507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</row>
    <row r="63" s="1" customFormat="1" spans="1:54">
      <c r="A63" s="13"/>
      <c r="B63" s="13"/>
      <c r="C63" s="16">
        <v>5</v>
      </c>
      <c r="D63" s="21">
        <v>23.7538064516129</v>
      </c>
      <c r="E63" s="20">
        <f t="shared" si="55"/>
        <v>22.5251</v>
      </c>
      <c r="F63" s="16" t="s">
        <v>75</v>
      </c>
      <c r="G63" s="13">
        <v>6</v>
      </c>
      <c r="H63" s="18">
        <f t="shared" si="40"/>
        <v>23.7538064516129</v>
      </c>
      <c r="I63" s="18">
        <f t="shared" si="41"/>
        <v>296.903806451613</v>
      </c>
      <c r="J63" s="18">
        <f t="shared" si="42"/>
        <v>0.301831779400475</v>
      </c>
      <c r="K63" s="18">
        <f t="shared" si="43"/>
        <v>9.024625</v>
      </c>
      <c r="L63" s="18">
        <f t="shared" si="44"/>
        <v>2.43664875</v>
      </c>
      <c r="M63" s="13" t="s">
        <v>73</v>
      </c>
      <c r="N63" s="13"/>
      <c r="O63" s="18">
        <f t="shared" si="56"/>
        <v>4.41618971654556</v>
      </c>
      <c r="P63" s="18">
        <f t="shared" si="45"/>
        <v>1.33294640031502</v>
      </c>
      <c r="Q63" s="25">
        <f t="shared" si="46"/>
        <v>0.599825880141761</v>
      </c>
      <c r="R63" s="18">
        <f t="shared" si="47"/>
        <v>1.0964919375</v>
      </c>
      <c r="S63" s="26">
        <f t="shared" si="48"/>
        <v>0.547040848753857</v>
      </c>
      <c r="T63" s="3">
        <v>0.27</v>
      </c>
      <c r="U63" s="27">
        <f t="shared" si="49"/>
        <v>0.147701029163541</v>
      </c>
      <c r="V63" s="3">
        <v>229.1</v>
      </c>
      <c r="W63" s="28">
        <v>15.1</v>
      </c>
      <c r="X63" s="28">
        <v>6</v>
      </c>
      <c r="Y63" s="28">
        <v>3</v>
      </c>
      <c r="Z63" s="28">
        <v>7</v>
      </c>
      <c r="AA63" s="3">
        <v>30.2</v>
      </c>
      <c r="AB63" s="2">
        <f t="shared" si="50"/>
        <v>0.334931860292808</v>
      </c>
      <c r="AC63" s="30">
        <f t="shared" si="51"/>
        <v>9.024625</v>
      </c>
      <c r="AD63" s="1">
        <f t="shared" si="52"/>
        <v>0.45</v>
      </c>
      <c r="AE63" s="31">
        <f t="shared" si="53"/>
        <v>690.367009329759</v>
      </c>
      <c r="AF63" s="1">
        <f t="shared" si="54"/>
        <v>20867270.9842936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</row>
    <row r="64" s="1" customFormat="1" spans="1:54">
      <c r="A64" s="13"/>
      <c r="B64" s="13"/>
      <c r="C64" s="16">
        <v>6</v>
      </c>
      <c r="D64" s="21">
        <v>25.66</v>
      </c>
      <c r="E64" s="20">
        <f t="shared" si="55"/>
        <v>23.7538064516129</v>
      </c>
      <c r="F64" s="16" t="s">
        <v>73</v>
      </c>
      <c r="G64" s="13">
        <v>7</v>
      </c>
      <c r="H64" s="18">
        <f t="shared" si="40"/>
        <v>25.66</v>
      </c>
      <c r="I64" s="18">
        <f t="shared" si="41"/>
        <v>298.81</v>
      </c>
      <c r="J64" s="18">
        <f t="shared" si="42"/>
        <v>0.372067298294193</v>
      </c>
      <c r="K64" s="18">
        <f t="shared" si="43"/>
        <v>9.024625</v>
      </c>
      <c r="L64" s="18">
        <f t="shared" si="44"/>
        <v>2.43664875</v>
      </c>
      <c r="M64" s="13" t="s">
        <v>73</v>
      </c>
      <c r="N64" s="13"/>
      <c r="O64" s="18">
        <f t="shared" si="56"/>
        <v>5.51989206623053</v>
      </c>
      <c r="P64" s="18">
        <f t="shared" si="45"/>
        <v>2.05377132795794</v>
      </c>
      <c r="Q64" s="25">
        <f t="shared" si="46"/>
        <v>0.924197097581075</v>
      </c>
      <c r="R64" s="18">
        <f t="shared" si="47"/>
        <v>1.0964919375</v>
      </c>
      <c r="S64" s="26">
        <f t="shared" si="48"/>
        <v>0.842867207658857</v>
      </c>
      <c r="T64" s="3">
        <v>0.27</v>
      </c>
      <c r="U64" s="27">
        <f t="shared" si="49"/>
        <v>0.227574146067891</v>
      </c>
      <c r="V64" s="3">
        <v>229.1</v>
      </c>
      <c r="W64" s="28">
        <v>15.1</v>
      </c>
      <c r="X64" s="28">
        <v>6</v>
      </c>
      <c r="Y64" s="28">
        <v>3</v>
      </c>
      <c r="Z64" s="28">
        <v>7</v>
      </c>
      <c r="AA64" s="3">
        <v>30.2</v>
      </c>
      <c r="AB64" s="2">
        <f t="shared" si="50"/>
        <v>0.359013605039469</v>
      </c>
      <c r="AC64" s="30">
        <f t="shared" si="51"/>
        <v>9.024625</v>
      </c>
      <c r="AD64" s="1">
        <f t="shared" si="52"/>
        <v>0.45</v>
      </c>
      <c r="AE64" s="31">
        <f t="shared" si="53"/>
        <v>690.367009329759</v>
      </c>
      <c r="AF64" s="1">
        <f t="shared" si="54"/>
        <v>22367636.7391783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</row>
    <row r="65" s="1" customFormat="1" spans="1:54">
      <c r="A65" s="13"/>
      <c r="B65" s="13"/>
      <c r="C65" s="16">
        <v>7</v>
      </c>
      <c r="D65" s="21">
        <v>26.8852258064516</v>
      </c>
      <c r="E65" s="20">
        <f t="shared" si="55"/>
        <v>25.66</v>
      </c>
      <c r="F65" s="16" t="s">
        <v>73</v>
      </c>
      <c r="G65" s="13">
        <v>8</v>
      </c>
      <c r="H65" s="18">
        <f t="shared" si="40"/>
        <v>26.8852258064516</v>
      </c>
      <c r="I65" s="18">
        <f t="shared" si="41"/>
        <v>300.035225806452</v>
      </c>
      <c r="J65" s="18">
        <f t="shared" si="42"/>
        <v>0.425021585952402</v>
      </c>
      <c r="K65" s="18">
        <f t="shared" si="43"/>
        <v>9.024625</v>
      </c>
      <c r="L65" s="18">
        <f t="shared" si="44"/>
        <v>2.43664875</v>
      </c>
      <c r="M65" s="13" t="s">
        <v>73</v>
      </c>
      <c r="N65" s="13"/>
      <c r="O65" s="18">
        <f t="shared" si="56"/>
        <v>5.90276948827259</v>
      </c>
      <c r="P65" s="18">
        <f t="shared" si="45"/>
        <v>2.50880444941706</v>
      </c>
      <c r="Q65" s="25">
        <f t="shared" si="46"/>
        <v>1.12896200223768</v>
      </c>
      <c r="R65" s="18">
        <f t="shared" si="47"/>
        <v>1.0964919375</v>
      </c>
      <c r="S65" s="26">
        <f t="shared" si="48"/>
        <v>1.02961267988136</v>
      </c>
      <c r="T65" s="3">
        <v>0.27</v>
      </c>
      <c r="U65" s="27">
        <f t="shared" si="49"/>
        <v>0.277995423567967</v>
      </c>
      <c r="V65" s="3">
        <v>229.1</v>
      </c>
      <c r="W65" s="28">
        <v>15.1</v>
      </c>
      <c r="X65" s="28">
        <v>6</v>
      </c>
      <c r="Y65" s="28">
        <v>3</v>
      </c>
      <c r="Z65" s="28">
        <v>7</v>
      </c>
      <c r="AA65" s="3">
        <v>30.2</v>
      </c>
      <c r="AB65" s="2">
        <f t="shared" si="50"/>
        <v>0.374215620205742</v>
      </c>
      <c r="AC65" s="30">
        <f t="shared" si="51"/>
        <v>9.024625</v>
      </c>
      <c r="AD65" s="1">
        <f t="shared" si="52"/>
        <v>0.45</v>
      </c>
      <c r="AE65" s="31">
        <f t="shared" si="53"/>
        <v>690.367009329759</v>
      </c>
      <c r="AF65" s="1">
        <f t="shared" si="54"/>
        <v>23314768.4026296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</row>
    <row r="66" s="1" customFormat="1" spans="1:54">
      <c r="A66" s="13"/>
      <c r="B66" s="13"/>
      <c r="C66" s="16">
        <v>8</v>
      </c>
      <c r="D66" s="21">
        <v>27.3585161290323</v>
      </c>
      <c r="E66" s="20">
        <f t="shared" si="55"/>
        <v>26.8852258064516</v>
      </c>
      <c r="F66" s="16" t="s">
        <v>73</v>
      </c>
      <c r="G66" s="13">
        <v>9</v>
      </c>
      <c r="H66" s="18">
        <f t="shared" si="40"/>
        <v>27.3585161290323</v>
      </c>
      <c r="I66" s="18">
        <f t="shared" si="41"/>
        <v>300.508516129032</v>
      </c>
      <c r="J66" s="18">
        <f t="shared" si="42"/>
        <v>0.447309592625401</v>
      </c>
      <c r="K66" s="18">
        <f t="shared" si="43"/>
        <v>9.024625</v>
      </c>
      <c r="L66" s="18">
        <f t="shared" si="44"/>
        <v>2.43664875</v>
      </c>
      <c r="M66" s="13" t="s">
        <v>73</v>
      </c>
      <c r="N66" s="13"/>
      <c r="O66" s="18">
        <f t="shared" si="56"/>
        <v>5.83061378885552</v>
      </c>
      <c r="P66" s="18">
        <f t="shared" si="45"/>
        <v>2.60808947864901</v>
      </c>
      <c r="Q66" s="25">
        <f t="shared" si="46"/>
        <v>1.17364026539205</v>
      </c>
      <c r="R66" s="18">
        <f t="shared" si="47"/>
        <v>1.0964919375</v>
      </c>
      <c r="S66" s="26">
        <f t="shared" si="48"/>
        <v>1.07035922951513</v>
      </c>
      <c r="T66" s="3">
        <v>0.27</v>
      </c>
      <c r="U66" s="27">
        <f t="shared" si="49"/>
        <v>0.288996991969086</v>
      </c>
      <c r="V66" s="3">
        <v>229.1</v>
      </c>
      <c r="W66" s="28">
        <v>15.1</v>
      </c>
      <c r="X66" s="28">
        <v>6</v>
      </c>
      <c r="Y66" s="28">
        <v>3</v>
      </c>
      <c r="Z66" s="28">
        <v>7</v>
      </c>
      <c r="AA66" s="3">
        <v>30.2</v>
      </c>
      <c r="AB66" s="2">
        <f t="shared" si="50"/>
        <v>0.377532593078679</v>
      </c>
      <c r="AC66" s="30">
        <f t="shared" si="51"/>
        <v>9.024625</v>
      </c>
      <c r="AD66" s="1">
        <f t="shared" si="52"/>
        <v>0.45</v>
      </c>
      <c r="AE66" s="31">
        <f t="shared" si="53"/>
        <v>690.367009329759</v>
      </c>
      <c r="AF66" s="1">
        <f t="shared" si="54"/>
        <v>23521425.8753663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</row>
    <row r="67" s="1" customFormat="1" spans="1:54">
      <c r="A67" s="13"/>
      <c r="B67" s="13"/>
      <c r="C67" s="16">
        <v>9</v>
      </c>
      <c r="D67" s="21">
        <v>26.7809666666667</v>
      </c>
      <c r="E67" s="20">
        <f t="shared" si="55"/>
        <v>27.3585161290323</v>
      </c>
      <c r="F67" s="16" t="s">
        <v>73</v>
      </c>
      <c r="G67" s="13">
        <v>10</v>
      </c>
      <c r="H67" s="18">
        <f t="shared" si="40"/>
        <v>26.7809666666667</v>
      </c>
      <c r="I67" s="18">
        <f t="shared" si="41"/>
        <v>299.930966666667</v>
      </c>
      <c r="J67" s="18">
        <f t="shared" si="42"/>
        <v>0.420253983175549</v>
      </c>
      <c r="K67" s="18">
        <f t="shared" si="43"/>
        <v>9.024625</v>
      </c>
      <c r="L67" s="18">
        <f t="shared" si="44"/>
        <v>2.43664875</v>
      </c>
      <c r="M67" s="13" t="s">
        <v>73</v>
      </c>
      <c r="N67" s="13"/>
      <c r="O67" s="18">
        <f t="shared" si="56"/>
        <v>5.65917306020651</v>
      </c>
      <c r="P67" s="18">
        <f t="shared" si="45"/>
        <v>2.37829002003155</v>
      </c>
      <c r="Q67" s="25">
        <f t="shared" si="46"/>
        <v>1.0702305090142</v>
      </c>
      <c r="R67" s="18">
        <f t="shared" si="47"/>
        <v>1.0964919375</v>
      </c>
      <c r="S67" s="26">
        <f t="shared" si="48"/>
        <v>0.976049592716861</v>
      </c>
      <c r="T67" s="3">
        <v>0.27</v>
      </c>
      <c r="U67" s="27">
        <f t="shared" si="49"/>
        <v>0.263533390033553</v>
      </c>
      <c r="V67" s="3">
        <v>229.1</v>
      </c>
      <c r="W67" s="28">
        <v>15.1</v>
      </c>
      <c r="X67" s="28">
        <v>6</v>
      </c>
      <c r="Y67" s="28">
        <v>3</v>
      </c>
      <c r="Z67" s="28">
        <v>7</v>
      </c>
      <c r="AA67" s="3">
        <v>30.2</v>
      </c>
      <c r="AB67" s="2">
        <f t="shared" si="50"/>
        <v>0.369855317095116</v>
      </c>
      <c r="AC67" s="30">
        <f t="shared" si="51"/>
        <v>9.024625</v>
      </c>
      <c r="AD67" s="1">
        <f t="shared" si="52"/>
        <v>0.45</v>
      </c>
      <c r="AE67" s="31">
        <f t="shared" si="53"/>
        <v>690.367009329759</v>
      </c>
      <c r="AF67" s="1">
        <f t="shared" si="54"/>
        <v>23043108.2909175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</row>
    <row r="68" s="1" customFormat="1" spans="1:54">
      <c r="A68" s="13"/>
      <c r="B68" s="13"/>
      <c r="C68" s="16">
        <v>10</v>
      </c>
      <c r="D68" s="21">
        <v>25.8606451612903</v>
      </c>
      <c r="E68" s="20">
        <f t="shared" si="55"/>
        <v>26.7809666666667</v>
      </c>
      <c r="F68" s="16" t="s">
        <v>73</v>
      </c>
      <c r="G68" s="13">
        <v>11</v>
      </c>
      <c r="H68" s="18">
        <f t="shared" si="40"/>
        <v>25.8606451612903</v>
      </c>
      <c r="I68" s="18">
        <f t="shared" si="41"/>
        <v>299.01064516129</v>
      </c>
      <c r="J68" s="18">
        <f t="shared" si="42"/>
        <v>0.380292392841708</v>
      </c>
      <c r="K68" s="18">
        <f t="shared" si="43"/>
        <v>9.024625</v>
      </c>
      <c r="L68" s="18">
        <f t="shared" si="44"/>
        <v>2.43664875</v>
      </c>
      <c r="M68" s="13" t="s">
        <v>75</v>
      </c>
      <c r="N68" s="18">
        <f>(O67-P67)*$C$22/100</f>
        <v>3.11683888816622</v>
      </c>
      <c r="O68" s="18">
        <f t="shared" si="56"/>
        <v>2.60069290200875</v>
      </c>
      <c r="P68" s="18">
        <f t="shared" si="45"/>
        <v>0.989023726751353</v>
      </c>
      <c r="Q68" s="25">
        <f t="shared" si="46"/>
        <v>0.445060677038109</v>
      </c>
      <c r="R68" s="18">
        <f t="shared" si="47"/>
        <v>1.0964919375</v>
      </c>
      <c r="S68" s="26">
        <f t="shared" si="48"/>
        <v>0.405895074844642</v>
      </c>
      <c r="T68" s="3">
        <v>0.27</v>
      </c>
      <c r="U68" s="27">
        <f t="shared" si="49"/>
        <v>0.109591670208053</v>
      </c>
      <c r="V68" s="3">
        <v>220.1</v>
      </c>
      <c r="W68" s="28">
        <v>12.1</v>
      </c>
      <c r="X68" s="28">
        <v>4.5</v>
      </c>
      <c r="Y68" s="28">
        <v>1.5</v>
      </c>
      <c r="Z68" s="28">
        <v>6.8</v>
      </c>
      <c r="AA68" s="3">
        <v>30.2</v>
      </c>
      <c r="AB68" s="2">
        <f t="shared" si="50"/>
        <v>0.308241888567728</v>
      </c>
      <c r="AC68" s="30">
        <f t="shared" si="51"/>
        <v>9.024625</v>
      </c>
      <c r="AD68" s="1">
        <f t="shared" si="52"/>
        <v>0.45</v>
      </c>
      <c r="AE68" s="31">
        <f t="shared" si="53"/>
        <v>690.367009329759</v>
      </c>
      <c r="AF68" s="1">
        <f t="shared" si="54"/>
        <v>19204404.7760342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</row>
    <row r="69" s="1" customFormat="1" spans="1:54">
      <c r="A69" s="13"/>
      <c r="B69" s="13"/>
      <c r="C69" s="16">
        <v>11</v>
      </c>
      <c r="D69" s="21">
        <v>24.3016</v>
      </c>
      <c r="E69" s="20">
        <f t="shared" si="55"/>
        <v>25.8606451612903</v>
      </c>
      <c r="F69" s="16" t="s">
        <v>75</v>
      </c>
      <c r="G69" s="13">
        <v>12</v>
      </c>
      <c r="H69" s="18">
        <f t="shared" si="40"/>
        <v>24.3016</v>
      </c>
      <c r="I69" s="18">
        <f t="shared" si="41"/>
        <v>297.4516</v>
      </c>
      <c r="J69" s="18">
        <f t="shared" si="42"/>
        <v>0.320622618138163</v>
      </c>
      <c r="K69" s="18">
        <f t="shared" si="43"/>
        <v>9.024625</v>
      </c>
      <c r="L69" s="18">
        <f t="shared" si="44"/>
        <v>2.43664875</v>
      </c>
      <c r="M69" s="13" t="s">
        <v>73</v>
      </c>
      <c r="N69" s="13"/>
      <c r="O69" s="18">
        <f t="shared" si="56"/>
        <v>4.0483179252574</v>
      </c>
      <c r="P69" s="18">
        <f t="shared" si="45"/>
        <v>1.29798229225168</v>
      </c>
      <c r="Q69" s="25">
        <f t="shared" si="46"/>
        <v>0.584092031513257</v>
      </c>
      <c r="R69" s="18">
        <f t="shared" si="47"/>
        <v>1.0964919375</v>
      </c>
      <c r="S69" s="26">
        <f t="shared" si="48"/>
        <v>0.532691588088633</v>
      </c>
      <c r="T69" s="3">
        <v>0.27</v>
      </c>
      <c r="U69" s="27">
        <f t="shared" si="49"/>
        <v>0.143826728783931</v>
      </c>
      <c r="V69" s="3">
        <v>220.1</v>
      </c>
      <c r="W69" s="28">
        <v>12.1</v>
      </c>
      <c r="X69" s="28">
        <v>4.5</v>
      </c>
      <c r="Y69" s="28">
        <v>1.5</v>
      </c>
      <c r="Z69" s="28">
        <v>6.8</v>
      </c>
      <c r="AA69" s="3">
        <v>30.2</v>
      </c>
      <c r="AB69" s="2">
        <f t="shared" si="50"/>
        <v>0.318563758728355</v>
      </c>
      <c r="AC69" s="30">
        <f t="shared" si="51"/>
        <v>9.024625</v>
      </c>
      <c r="AD69" s="1">
        <f t="shared" si="52"/>
        <v>0.45</v>
      </c>
      <c r="AE69" s="31">
        <f t="shared" si="53"/>
        <v>690.367009329759</v>
      </c>
      <c r="AF69" s="1">
        <f t="shared" si="54"/>
        <v>19847488.600661</v>
      </c>
      <c r="AG69" s="1">
        <f>SUM(AF58:AF69)</f>
        <v>249220104.246067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</row>
    <row r="70" s="1" customFormat="1" spans="1:46">
      <c r="A70" s="13"/>
      <c r="B70" s="13"/>
      <c r="C70" s="16">
        <v>12</v>
      </c>
      <c r="D70" s="21">
        <v>22.8494516129032</v>
      </c>
      <c r="E70" s="20">
        <f t="shared" si="55"/>
        <v>24.3016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46">
      <c r="AT71" s="2"/>
    </row>
    <row r="72" s="1" customFormat="1" spans="19:46">
      <c r="S72" s="24" t="s">
        <v>43</v>
      </c>
      <c r="T72" s="24"/>
      <c r="U72" s="24"/>
      <c r="V72" s="24" t="s">
        <v>44</v>
      </c>
      <c r="W72" s="24"/>
      <c r="X72" s="24"/>
      <c r="Y72" s="24" t="s">
        <v>45</v>
      </c>
      <c r="Z72" s="24"/>
      <c r="AA72" s="24"/>
      <c r="AB72" s="24" t="s">
        <v>46</v>
      </c>
      <c r="AC72" s="24"/>
      <c r="AD72" s="24"/>
      <c r="AE72" s="24" t="s">
        <v>47</v>
      </c>
      <c r="AF72" s="24"/>
      <c r="AG72" s="24"/>
      <c r="AH72" s="24" t="s">
        <v>48</v>
      </c>
      <c r="AI72" s="24"/>
      <c r="AJ72" s="24"/>
      <c r="AK72" s="32" t="s">
        <v>78</v>
      </c>
      <c r="AL72" s="33"/>
      <c r="AM72" s="34"/>
      <c r="AN72" s="33" t="s">
        <v>79</v>
      </c>
      <c r="AO72" s="33"/>
      <c r="AP72" s="34"/>
      <c r="AQ72" s="24" t="s">
        <v>50</v>
      </c>
      <c r="AR72" s="24"/>
      <c r="AS72" s="24"/>
      <c r="AT72" s="2"/>
    </row>
    <row r="73" s="1" customFormat="1" spans="1:50">
      <c r="A73" s="15" t="s">
        <v>12</v>
      </c>
      <c r="B73" s="15"/>
      <c r="C73" s="16" t="s">
        <v>51</v>
      </c>
      <c r="D73" s="16" t="s">
        <v>52</v>
      </c>
      <c r="E73" s="16" t="s">
        <v>53</v>
      </c>
      <c r="F73" s="16" t="s">
        <v>54</v>
      </c>
      <c r="G73" s="13" t="s">
        <v>51</v>
      </c>
      <c r="H73" s="13" t="s">
        <v>53</v>
      </c>
      <c r="I73" s="13" t="s">
        <v>55</v>
      </c>
      <c r="J73" s="13" t="s">
        <v>56</v>
      </c>
      <c r="K73" s="23" t="s">
        <v>57</v>
      </c>
      <c r="L73" s="23" t="s">
        <v>58</v>
      </c>
      <c r="M73" s="13" t="s">
        <v>59</v>
      </c>
      <c r="N73" s="23" t="s">
        <v>60</v>
      </c>
      <c r="O73" s="13" t="s">
        <v>61</v>
      </c>
      <c r="P73" s="13" t="s">
        <v>62</v>
      </c>
      <c r="Q73" s="23" t="s">
        <v>63</v>
      </c>
      <c r="R73" s="23" t="s">
        <v>64</v>
      </c>
      <c r="S73" s="4" t="s">
        <v>65</v>
      </c>
      <c r="T73" s="3" t="s">
        <v>66</v>
      </c>
      <c r="U73" s="3"/>
      <c r="V73" s="4" t="s">
        <v>65</v>
      </c>
      <c r="W73" s="3" t="s">
        <v>66</v>
      </c>
      <c r="X73" s="3"/>
      <c r="Y73" s="4" t="s">
        <v>65</v>
      </c>
      <c r="Z73" s="3" t="s">
        <v>66</v>
      </c>
      <c r="AA73" s="3"/>
      <c r="AB73" s="4" t="s">
        <v>65</v>
      </c>
      <c r="AC73" s="3" t="s">
        <v>66</v>
      </c>
      <c r="AD73" s="3"/>
      <c r="AE73" s="4" t="s">
        <v>65</v>
      </c>
      <c r="AF73" s="3" t="s">
        <v>66</v>
      </c>
      <c r="AG73" s="3"/>
      <c r="AH73" s="4" t="s">
        <v>65</v>
      </c>
      <c r="AI73" s="3" t="s">
        <v>66</v>
      </c>
      <c r="AJ73" s="3"/>
      <c r="AK73" s="4" t="s">
        <v>65</v>
      </c>
      <c r="AL73" s="3" t="s">
        <v>66</v>
      </c>
      <c r="AM73" s="3"/>
      <c r="AN73" s="4" t="s">
        <v>65</v>
      </c>
      <c r="AO73" s="3" t="s">
        <v>66</v>
      </c>
      <c r="AP73" s="3"/>
      <c r="AQ73" s="35" t="s">
        <v>65</v>
      </c>
      <c r="AR73" s="35" t="s">
        <v>66</v>
      </c>
      <c r="AS73" s="35"/>
      <c r="AT73" s="2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18</v>
      </c>
      <c r="E74" s="16"/>
      <c r="F74" s="16"/>
      <c r="G74" s="13">
        <v>1</v>
      </c>
      <c r="H74" s="18">
        <f t="shared" ref="H74:H85" si="57">E75</f>
        <v>18</v>
      </c>
      <c r="I74" s="18">
        <f t="shared" ref="I74:I85" si="58">H74+273.15</f>
        <v>291.15</v>
      </c>
      <c r="J74" s="18">
        <f t="shared" ref="J74:J85" si="59">EXP(($C$16*(I74-$C$14))/($C$17*I74*$C$14))</f>
        <v>0.157870513912988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0.0822852692617276</v>
      </c>
      <c r="Q74" s="25">
        <f t="shared" ref="Q74:Q85" si="63">P74*$B$76</f>
        <v>0.0213941700080492</v>
      </c>
      <c r="R74" s="18">
        <f t="shared" ref="R74:R85" si="64">L74*$B$76</f>
        <v>0.1355172</v>
      </c>
      <c r="S74" s="26">
        <f t="shared" ref="S74:S85" si="65">Q74/R74</f>
        <v>0.157870513912988</v>
      </c>
      <c r="T74" s="3">
        <v>0.01</v>
      </c>
      <c r="U74" s="27">
        <f t="shared" ref="U74:U85" si="66">S74*T74</f>
        <v>0.00157870513912988</v>
      </c>
      <c r="V74" s="26"/>
      <c r="W74" s="3"/>
      <c r="X74" s="3"/>
      <c r="Y74" s="29"/>
      <c r="Z74" s="3"/>
      <c r="AA74" s="28"/>
      <c r="AB74" s="3"/>
      <c r="AC74" s="3"/>
      <c r="AD74" s="28"/>
      <c r="AE74" s="26">
        <v>0.001</v>
      </c>
      <c r="AF74" s="3">
        <v>0.49</v>
      </c>
      <c r="AG74" s="27">
        <f t="shared" ref="AG74:AG85" si="67">AF74*AE74</f>
        <v>0.00049</v>
      </c>
      <c r="AH74" s="36"/>
      <c r="AI74" s="3"/>
      <c r="AJ74" s="27"/>
      <c r="AK74" s="37"/>
      <c r="AL74" s="28"/>
      <c r="AM74" s="28"/>
      <c r="AN74" s="37"/>
      <c r="AO74" s="28"/>
      <c r="AP74" s="27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0.00706870513912988</v>
      </c>
      <c r="AU74" s="30">
        <f t="shared" ref="AU74:AU85" si="70">$B$74/12</f>
        <v>52.122</v>
      </c>
      <c r="AV74" s="1">
        <f t="shared" ref="AV74:AV85" si="71">$B$76</f>
        <v>0.26</v>
      </c>
      <c r="AW74" s="2">
        <f>$E$8/12</f>
        <v>0.115333333333333</v>
      </c>
      <c r="AX74" s="1">
        <f t="shared" ref="AX74:AX85" si="72">AW74*10000*AV74*0.67*AU74*AT74</f>
        <v>74.0225313705399</v>
      </c>
    </row>
    <row r="75" s="1" customFormat="1" spans="1:50">
      <c r="A75" s="13" t="s">
        <v>74</v>
      </c>
      <c r="B75" s="13">
        <v>1</v>
      </c>
      <c r="C75" s="16">
        <v>1</v>
      </c>
      <c r="D75" s="19">
        <v>22.580935483871</v>
      </c>
      <c r="E75" s="20">
        <f t="shared" ref="E75:E86" si="73">D74</f>
        <v>18</v>
      </c>
      <c r="F75" s="16" t="s">
        <v>73</v>
      </c>
      <c r="G75" s="13">
        <v>2</v>
      </c>
      <c r="H75" s="18">
        <f t="shared" si="57"/>
        <v>22.580935483871</v>
      </c>
      <c r="I75" s="18">
        <f t="shared" si="58"/>
        <v>295.730935483871</v>
      </c>
      <c r="J75" s="18">
        <f t="shared" si="59"/>
        <v>0.265020432515192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4">L75+O74-P74-N75</f>
        <v>0.960154730738272</v>
      </c>
      <c r="P75" s="18">
        <f t="shared" si="62"/>
        <v>0.254460622021765</v>
      </c>
      <c r="Q75" s="25">
        <f t="shared" si="63"/>
        <v>0.0661597617256588</v>
      </c>
      <c r="R75" s="18">
        <f t="shared" si="64"/>
        <v>0.1355172</v>
      </c>
      <c r="S75" s="26">
        <f t="shared" si="65"/>
        <v>0.488201953151768</v>
      </c>
      <c r="T75" s="3">
        <v>0.01</v>
      </c>
      <c r="U75" s="27">
        <f t="shared" si="66"/>
        <v>0.00488201953151768</v>
      </c>
      <c r="V75" s="26"/>
      <c r="W75" s="3"/>
      <c r="X75" s="3"/>
      <c r="Y75" s="29"/>
      <c r="Z75" s="3"/>
      <c r="AA75" s="28"/>
      <c r="AB75" s="3"/>
      <c r="AC75" s="3"/>
      <c r="AD75" s="28"/>
      <c r="AE75" s="26">
        <v>0.001</v>
      </c>
      <c r="AF75" s="3">
        <v>0.49</v>
      </c>
      <c r="AG75" s="27">
        <f t="shared" si="67"/>
        <v>0.00049</v>
      </c>
      <c r="AH75" s="36"/>
      <c r="AI75" s="3"/>
      <c r="AJ75" s="27"/>
      <c r="AK75" s="37"/>
      <c r="AL75" s="28"/>
      <c r="AM75" s="28"/>
      <c r="AN75" s="37"/>
      <c r="AO75" s="28"/>
      <c r="AP75" s="27"/>
      <c r="AQ75" s="3">
        <v>0.01</v>
      </c>
      <c r="AR75" s="3">
        <v>0.5</v>
      </c>
      <c r="AS75" s="3">
        <f t="shared" si="68"/>
        <v>0.005</v>
      </c>
      <c r="AT75" s="2">
        <f t="shared" si="69"/>
        <v>0.0103720195315177</v>
      </c>
      <c r="AU75" s="30">
        <f t="shared" si="70"/>
        <v>52.122</v>
      </c>
      <c r="AV75" s="1">
        <f t="shared" si="71"/>
        <v>0.26</v>
      </c>
      <c r="AW75" s="2">
        <f t="shared" ref="AW75:AW85" si="75">$E$8/12</f>
        <v>0.115333333333333</v>
      </c>
      <c r="AX75" s="1">
        <f t="shared" si="72"/>
        <v>108.614396277127</v>
      </c>
    </row>
    <row r="76" s="1" customFormat="1" spans="1:50">
      <c r="A76" s="13" t="s">
        <v>36</v>
      </c>
      <c r="B76" s="13">
        <f>H8</f>
        <v>0.26</v>
      </c>
      <c r="C76" s="16">
        <v>2</v>
      </c>
      <c r="D76" s="21">
        <v>22.8303571428571</v>
      </c>
      <c r="E76" s="20">
        <f t="shared" si="73"/>
        <v>22.580935483871</v>
      </c>
      <c r="F76" s="16" t="s">
        <v>73</v>
      </c>
      <c r="G76" s="13">
        <v>3</v>
      </c>
      <c r="H76" s="18">
        <f t="shared" si="57"/>
        <v>22.8303571428571</v>
      </c>
      <c r="I76" s="18">
        <f t="shared" si="58"/>
        <v>295.980357142857</v>
      </c>
      <c r="J76" s="18">
        <f t="shared" si="59"/>
        <v>0.272476475390776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4"/>
        <v>1.22691410871651</v>
      </c>
      <c r="P76" s="18">
        <f t="shared" si="62"/>
        <v>0.334305231950289</v>
      </c>
      <c r="Q76" s="25">
        <f t="shared" si="63"/>
        <v>0.0869193603070752</v>
      </c>
      <c r="R76" s="18">
        <f t="shared" si="64"/>
        <v>0.1355172</v>
      </c>
      <c r="S76" s="26">
        <f t="shared" si="65"/>
        <v>0.6413898774995</v>
      </c>
      <c r="T76" s="3">
        <v>0.01</v>
      </c>
      <c r="U76" s="27">
        <f t="shared" si="66"/>
        <v>0.006413898774995</v>
      </c>
      <c r="V76" s="26"/>
      <c r="W76" s="3"/>
      <c r="X76" s="3"/>
      <c r="Y76" s="29"/>
      <c r="Z76" s="3"/>
      <c r="AA76" s="28"/>
      <c r="AB76" s="3"/>
      <c r="AC76" s="3"/>
      <c r="AD76" s="28"/>
      <c r="AE76" s="26">
        <v>0.001</v>
      </c>
      <c r="AF76" s="3">
        <v>0.49</v>
      </c>
      <c r="AG76" s="27">
        <f t="shared" si="67"/>
        <v>0.00049</v>
      </c>
      <c r="AH76" s="36"/>
      <c r="AI76" s="3"/>
      <c r="AJ76" s="27"/>
      <c r="AK76" s="37"/>
      <c r="AL76" s="28"/>
      <c r="AM76" s="28"/>
      <c r="AN76" s="37"/>
      <c r="AO76" s="28"/>
      <c r="AP76" s="27"/>
      <c r="AQ76" s="3">
        <v>0.01</v>
      </c>
      <c r="AR76" s="3">
        <v>0.5</v>
      </c>
      <c r="AS76" s="3">
        <f t="shared" si="68"/>
        <v>0.005</v>
      </c>
      <c r="AT76" s="2">
        <f t="shared" si="69"/>
        <v>0.011903898774995</v>
      </c>
      <c r="AU76" s="30">
        <f t="shared" si="70"/>
        <v>52.122</v>
      </c>
      <c r="AV76" s="1">
        <f t="shared" si="71"/>
        <v>0.26</v>
      </c>
      <c r="AW76" s="2">
        <f t="shared" si="75"/>
        <v>0.115333333333333</v>
      </c>
      <c r="AX76" s="1">
        <f t="shared" si="72"/>
        <v>124.656030087607</v>
      </c>
    </row>
    <row r="77" s="1" customFormat="1" spans="1:50">
      <c r="A77" s="13"/>
      <c r="B77" s="13"/>
      <c r="C77" s="16">
        <v>3</v>
      </c>
      <c r="D77" s="21">
        <v>21.7476451612903</v>
      </c>
      <c r="E77" s="20">
        <f t="shared" si="73"/>
        <v>22.8303571428571</v>
      </c>
      <c r="F77" s="16" t="s">
        <v>73</v>
      </c>
      <c r="G77" s="13">
        <v>4</v>
      </c>
      <c r="H77" s="18">
        <f t="shared" si="57"/>
        <v>21.7476451612903</v>
      </c>
      <c r="I77" s="18">
        <f t="shared" si="58"/>
        <v>294.89764516129</v>
      </c>
      <c r="J77" s="18">
        <f t="shared" si="59"/>
        <v>0.241476563790047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4"/>
        <v>1.41382887676622</v>
      </c>
      <c r="P77" s="18">
        <f t="shared" si="62"/>
        <v>0.341406538948648</v>
      </c>
      <c r="Q77" s="25">
        <f t="shared" si="63"/>
        <v>0.0887657001266485</v>
      </c>
      <c r="R77" s="18">
        <f t="shared" si="64"/>
        <v>0.1355172</v>
      </c>
      <c r="S77" s="26">
        <f t="shared" si="65"/>
        <v>0.655014272185734</v>
      </c>
      <c r="T77" s="3">
        <v>0.01</v>
      </c>
      <c r="U77" s="27">
        <f t="shared" si="66"/>
        <v>0.00655014272185734</v>
      </c>
      <c r="V77" s="26"/>
      <c r="W77" s="3"/>
      <c r="X77" s="3"/>
      <c r="Y77" s="29"/>
      <c r="Z77" s="3"/>
      <c r="AA77" s="28"/>
      <c r="AB77" s="3"/>
      <c r="AC77" s="3"/>
      <c r="AD77" s="28"/>
      <c r="AE77" s="26">
        <v>0.001</v>
      </c>
      <c r="AF77" s="3">
        <v>0.49</v>
      </c>
      <c r="AG77" s="27">
        <f t="shared" si="67"/>
        <v>0.00049</v>
      </c>
      <c r="AH77" s="36"/>
      <c r="AI77" s="3"/>
      <c r="AJ77" s="27"/>
      <c r="AK77" s="37"/>
      <c r="AL77" s="28"/>
      <c r="AM77" s="28"/>
      <c r="AN77" s="37"/>
      <c r="AO77" s="28"/>
      <c r="AP77" s="27"/>
      <c r="AQ77" s="3">
        <v>0.01</v>
      </c>
      <c r="AR77" s="3">
        <v>0.5</v>
      </c>
      <c r="AS77" s="3">
        <f t="shared" si="68"/>
        <v>0.005</v>
      </c>
      <c r="AT77" s="2">
        <f t="shared" si="69"/>
        <v>0.0120401427218573</v>
      </c>
      <c r="AU77" s="30">
        <f t="shared" si="70"/>
        <v>52.122</v>
      </c>
      <c r="AV77" s="1">
        <f t="shared" si="71"/>
        <v>0.26</v>
      </c>
      <c r="AW77" s="2">
        <f t="shared" si="75"/>
        <v>0.115333333333333</v>
      </c>
      <c r="AX77" s="1">
        <f t="shared" si="72"/>
        <v>126.082758410852</v>
      </c>
    </row>
    <row r="78" s="1" customFormat="1" spans="1:50">
      <c r="A78" s="13"/>
      <c r="B78" s="13"/>
      <c r="C78" s="16">
        <v>4</v>
      </c>
      <c r="D78" s="21">
        <v>22.5251</v>
      </c>
      <c r="E78" s="20">
        <f t="shared" si="73"/>
        <v>21.7476451612903</v>
      </c>
      <c r="F78" s="16" t="s">
        <v>73</v>
      </c>
      <c r="G78" s="13">
        <v>5</v>
      </c>
      <c r="H78" s="18">
        <f t="shared" si="57"/>
        <v>22.5251</v>
      </c>
      <c r="I78" s="18">
        <f t="shared" si="58"/>
        <v>295.6751</v>
      </c>
      <c r="J78" s="18">
        <f t="shared" si="59"/>
        <v>0.263377784595328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1.01880122092669</v>
      </c>
      <c r="O78" s="18">
        <f t="shared" si="74"/>
        <v>0.574841116890878</v>
      </c>
      <c r="P78" s="18">
        <f t="shared" si="62"/>
        <v>0.151400379861024</v>
      </c>
      <c r="Q78" s="25">
        <f t="shared" si="63"/>
        <v>0.0393640987638661</v>
      </c>
      <c r="R78" s="18">
        <f t="shared" si="64"/>
        <v>0.1355172</v>
      </c>
      <c r="S78" s="26">
        <f t="shared" si="65"/>
        <v>0.290473082117002</v>
      </c>
      <c r="T78" s="3">
        <v>0.01</v>
      </c>
      <c r="U78" s="27">
        <f t="shared" si="66"/>
        <v>0.00290473082117002</v>
      </c>
      <c r="V78" s="26"/>
      <c r="W78" s="3"/>
      <c r="X78" s="3"/>
      <c r="Y78" s="29"/>
      <c r="Z78" s="3"/>
      <c r="AA78" s="28"/>
      <c r="AB78" s="3"/>
      <c r="AC78" s="3"/>
      <c r="AD78" s="28"/>
      <c r="AE78" s="26">
        <v>0.005</v>
      </c>
      <c r="AF78" s="3">
        <v>0.49</v>
      </c>
      <c r="AG78" s="27">
        <f t="shared" si="67"/>
        <v>0.00245</v>
      </c>
      <c r="AH78" s="36"/>
      <c r="AI78" s="3"/>
      <c r="AJ78" s="27"/>
      <c r="AK78" s="37"/>
      <c r="AL78" s="28"/>
      <c r="AM78" s="28"/>
      <c r="AN78" s="37"/>
      <c r="AO78" s="28"/>
      <c r="AP78" s="27"/>
      <c r="AQ78" s="3">
        <v>0.015</v>
      </c>
      <c r="AR78" s="3">
        <v>0.5</v>
      </c>
      <c r="AS78" s="3">
        <f t="shared" si="68"/>
        <v>0.0075</v>
      </c>
      <c r="AT78" s="2">
        <f t="shared" si="69"/>
        <v>0.01285473082117</v>
      </c>
      <c r="AU78" s="30">
        <f t="shared" si="70"/>
        <v>52.122</v>
      </c>
      <c r="AV78" s="1">
        <f t="shared" si="71"/>
        <v>0.26</v>
      </c>
      <c r="AW78" s="2">
        <f t="shared" si="75"/>
        <v>0.115333333333333</v>
      </c>
      <c r="AX78" s="1">
        <f t="shared" si="72"/>
        <v>134.613015643065</v>
      </c>
    </row>
    <row r="79" s="1" customFormat="1" spans="1:50">
      <c r="A79" s="13"/>
      <c r="B79" s="13"/>
      <c r="C79" s="16">
        <v>5</v>
      </c>
      <c r="D79" s="21">
        <v>23.7538064516129</v>
      </c>
      <c r="E79" s="20">
        <f t="shared" si="73"/>
        <v>22.5251</v>
      </c>
      <c r="F79" s="16" t="s">
        <v>75</v>
      </c>
      <c r="G79" s="13">
        <v>6</v>
      </c>
      <c r="H79" s="18">
        <f t="shared" si="57"/>
        <v>23.7538064516129</v>
      </c>
      <c r="I79" s="18">
        <f t="shared" si="58"/>
        <v>296.903806451613</v>
      </c>
      <c r="J79" s="18">
        <f t="shared" si="59"/>
        <v>0.301831779400475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4"/>
        <v>0.944660737029855</v>
      </c>
      <c r="P79" s="18">
        <f t="shared" si="62"/>
        <v>0.285128631187485</v>
      </c>
      <c r="Q79" s="25">
        <f t="shared" si="63"/>
        <v>0.0741334441087462</v>
      </c>
      <c r="R79" s="18">
        <f t="shared" si="64"/>
        <v>0.1355172</v>
      </c>
      <c r="S79" s="26">
        <f t="shared" si="65"/>
        <v>0.547040848753857</v>
      </c>
      <c r="T79" s="3">
        <v>0.01</v>
      </c>
      <c r="U79" s="27">
        <f t="shared" si="66"/>
        <v>0.00547040848753857</v>
      </c>
      <c r="V79" s="26"/>
      <c r="W79" s="3"/>
      <c r="X79" s="3"/>
      <c r="Y79" s="29"/>
      <c r="Z79" s="3"/>
      <c r="AA79" s="28"/>
      <c r="AB79" s="3"/>
      <c r="AC79" s="3"/>
      <c r="AD79" s="28"/>
      <c r="AE79" s="26">
        <v>0.005</v>
      </c>
      <c r="AF79" s="3">
        <v>0.49</v>
      </c>
      <c r="AG79" s="27">
        <f t="shared" si="67"/>
        <v>0.00245</v>
      </c>
      <c r="AH79" s="36"/>
      <c r="AI79" s="3"/>
      <c r="AJ79" s="27"/>
      <c r="AK79" s="37"/>
      <c r="AL79" s="28"/>
      <c r="AM79" s="28"/>
      <c r="AN79" s="37"/>
      <c r="AO79" s="28"/>
      <c r="AP79" s="27"/>
      <c r="AQ79" s="3">
        <v>0.015</v>
      </c>
      <c r="AR79" s="3">
        <v>0.5</v>
      </c>
      <c r="AS79" s="3">
        <f t="shared" si="68"/>
        <v>0.0075</v>
      </c>
      <c r="AT79" s="2">
        <f t="shared" si="69"/>
        <v>0.0154204084875386</v>
      </c>
      <c r="AU79" s="30">
        <f t="shared" si="70"/>
        <v>52.122</v>
      </c>
      <c r="AV79" s="1">
        <f t="shared" si="71"/>
        <v>0.26</v>
      </c>
      <c r="AW79" s="2">
        <f t="shared" si="75"/>
        <v>0.115333333333333</v>
      </c>
      <c r="AX79" s="1">
        <f t="shared" si="72"/>
        <v>161.480447769232</v>
      </c>
    </row>
    <row r="80" s="1" customFormat="1" spans="1:50">
      <c r="A80" s="13"/>
      <c r="B80" s="13"/>
      <c r="C80" s="16">
        <v>6</v>
      </c>
      <c r="D80" s="21">
        <v>25.66</v>
      </c>
      <c r="E80" s="20">
        <f t="shared" si="73"/>
        <v>23.7538064516129</v>
      </c>
      <c r="F80" s="16" t="s">
        <v>73</v>
      </c>
      <c r="G80" s="13">
        <v>7</v>
      </c>
      <c r="H80" s="18">
        <f t="shared" si="57"/>
        <v>25.66</v>
      </c>
      <c r="I80" s="18">
        <f t="shared" si="58"/>
        <v>298.81</v>
      </c>
      <c r="J80" s="18">
        <f t="shared" si="59"/>
        <v>0.372067298294193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4"/>
        <v>1.18075210584237</v>
      </c>
      <c r="P80" s="18">
        <f t="shared" si="62"/>
        <v>0.439319245975949</v>
      </c>
      <c r="Q80" s="25">
        <f t="shared" si="63"/>
        <v>0.114223003953747</v>
      </c>
      <c r="R80" s="18">
        <f t="shared" si="64"/>
        <v>0.1355172</v>
      </c>
      <c r="S80" s="26">
        <f t="shared" si="65"/>
        <v>0.842867207658857</v>
      </c>
      <c r="T80" s="3">
        <v>0.01</v>
      </c>
      <c r="U80" s="27">
        <f t="shared" si="66"/>
        <v>0.00842867207658857</v>
      </c>
      <c r="V80" s="26"/>
      <c r="W80" s="3"/>
      <c r="X80" s="3"/>
      <c r="Y80" s="29"/>
      <c r="Z80" s="3"/>
      <c r="AA80" s="28"/>
      <c r="AB80" s="3"/>
      <c r="AC80" s="3"/>
      <c r="AD80" s="28"/>
      <c r="AE80" s="26">
        <v>0.005</v>
      </c>
      <c r="AF80" s="3">
        <v>0.49</v>
      </c>
      <c r="AG80" s="27">
        <f t="shared" si="67"/>
        <v>0.00245</v>
      </c>
      <c r="AH80" s="36"/>
      <c r="AI80" s="3"/>
      <c r="AJ80" s="27"/>
      <c r="AK80" s="37"/>
      <c r="AL80" s="28"/>
      <c r="AM80" s="28"/>
      <c r="AN80" s="37"/>
      <c r="AO80" s="28"/>
      <c r="AP80" s="27"/>
      <c r="AQ80" s="3">
        <v>0.015</v>
      </c>
      <c r="AR80" s="3">
        <v>0.5</v>
      </c>
      <c r="AS80" s="3">
        <f t="shared" si="68"/>
        <v>0.0075</v>
      </c>
      <c r="AT80" s="2">
        <f t="shared" si="69"/>
        <v>0.0183786720765886</v>
      </c>
      <c r="AU80" s="30">
        <f t="shared" si="70"/>
        <v>52.122</v>
      </c>
      <c r="AV80" s="1">
        <f t="shared" si="71"/>
        <v>0.26</v>
      </c>
      <c r="AW80" s="2">
        <f t="shared" si="75"/>
        <v>0.115333333333333</v>
      </c>
      <c r="AX80" s="1">
        <f t="shared" si="72"/>
        <v>192.458986980125</v>
      </c>
    </row>
    <row r="81" s="1" customFormat="1" spans="1:50">
      <c r="A81" s="13"/>
      <c r="B81" s="13"/>
      <c r="C81" s="16">
        <v>7</v>
      </c>
      <c r="D81" s="21">
        <v>26.8852258064516</v>
      </c>
      <c r="E81" s="20">
        <f t="shared" si="73"/>
        <v>25.66</v>
      </c>
      <c r="F81" s="16" t="s">
        <v>73</v>
      </c>
      <c r="G81" s="13">
        <v>8</v>
      </c>
      <c r="H81" s="18">
        <f t="shared" si="57"/>
        <v>26.8852258064516</v>
      </c>
      <c r="I81" s="18">
        <f t="shared" si="58"/>
        <v>300.035225806452</v>
      </c>
      <c r="J81" s="18">
        <f t="shared" si="59"/>
        <v>0.425021585952402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4"/>
        <v>1.26265285986642</v>
      </c>
      <c r="P81" s="18">
        <f t="shared" si="62"/>
        <v>0.536654721007762</v>
      </c>
      <c r="Q81" s="25">
        <f t="shared" si="63"/>
        <v>0.139530227462018</v>
      </c>
      <c r="R81" s="18">
        <f t="shared" si="64"/>
        <v>0.1355172</v>
      </c>
      <c r="S81" s="26">
        <f t="shared" si="65"/>
        <v>1.02961267988136</v>
      </c>
      <c r="T81" s="3">
        <v>0.01</v>
      </c>
      <c r="U81" s="27">
        <f t="shared" si="66"/>
        <v>0.0102961267988136</v>
      </c>
      <c r="V81" s="26"/>
      <c r="W81" s="3"/>
      <c r="X81" s="3"/>
      <c r="Y81" s="29"/>
      <c r="Z81" s="3"/>
      <c r="AA81" s="28"/>
      <c r="AB81" s="3"/>
      <c r="AC81" s="3"/>
      <c r="AD81" s="28"/>
      <c r="AE81" s="26">
        <v>0.005</v>
      </c>
      <c r="AF81" s="3">
        <v>0.49</v>
      </c>
      <c r="AG81" s="27">
        <f t="shared" si="67"/>
        <v>0.00245</v>
      </c>
      <c r="AH81" s="36"/>
      <c r="AI81" s="3"/>
      <c r="AJ81" s="27"/>
      <c r="AK81" s="37"/>
      <c r="AL81" s="28"/>
      <c r="AM81" s="28"/>
      <c r="AN81" s="37"/>
      <c r="AO81" s="28"/>
      <c r="AP81" s="27"/>
      <c r="AQ81" s="3">
        <v>0.015</v>
      </c>
      <c r="AR81" s="3">
        <v>0.5</v>
      </c>
      <c r="AS81" s="3">
        <f t="shared" si="68"/>
        <v>0.0075</v>
      </c>
      <c r="AT81" s="2">
        <f t="shared" si="69"/>
        <v>0.0202461267988136</v>
      </c>
      <c r="AU81" s="30">
        <f t="shared" si="70"/>
        <v>52.122</v>
      </c>
      <c r="AV81" s="1">
        <f t="shared" si="71"/>
        <v>0.26</v>
      </c>
      <c r="AW81" s="2">
        <f t="shared" si="75"/>
        <v>0.115333333333333</v>
      </c>
      <c r="AX81" s="1">
        <f t="shared" si="72"/>
        <v>212.014722159083</v>
      </c>
    </row>
    <row r="82" s="1" customFormat="1" spans="1:50">
      <c r="A82" s="13"/>
      <c r="B82" s="13"/>
      <c r="C82" s="16">
        <v>8</v>
      </c>
      <c r="D82" s="21">
        <v>27.3585161290323</v>
      </c>
      <c r="E82" s="20">
        <f t="shared" si="73"/>
        <v>26.8852258064516</v>
      </c>
      <c r="F82" s="16" t="s">
        <v>73</v>
      </c>
      <c r="G82" s="13">
        <v>9</v>
      </c>
      <c r="H82" s="18">
        <f t="shared" si="57"/>
        <v>27.3585161290323</v>
      </c>
      <c r="I82" s="18">
        <f t="shared" si="58"/>
        <v>300.508516129032</v>
      </c>
      <c r="J82" s="18">
        <f t="shared" si="59"/>
        <v>0.447309592625401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4"/>
        <v>1.24721813885866</v>
      </c>
      <c r="P82" s="18">
        <f t="shared" si="62"/>
        <v>0.557892637607877</v>
      </c>
      <c r="Q82" s="25">
        <f t="shared" si="63"/>
        <v>0.145052085778048</v>
      </c>
      <c r="R82" s="18">
        <f t="shared" si="64"/>
        <v>0.1355172</v>
      </c>
      <c r="S82" s="26">
        <f t="shared" si="65"/>
        <v>1.07035922951513</v>
      </c>
      <c r="T82" s="3">
        <v>0.01</v>
      </c>
      <c r="U82" s="27">
        <f t="shared" si="66"/>
        <v>0.0107035922951513</v>
      </c>
      <c r="V82" s="26"/>
      <c r="W82" s="3"/>
      <c r="X82" s="3"/>
      <c r="Y82" s="29"/>
      <c r="Z82" s="3"/>
      <c r="AA82" s="28"/>
      <c r="AB82" s="3"/>
      <c r="AC82" s="3"/>
      <c r="AD82" s="28"/>
      <c r="AE82" s="26">
        <v>0.005</v>
      </c>
      <c r="AF82" s="3">
        <v>0.49</v>
      </c>
      <c r="AG82" s="27">
        <f t="shared" si="67"/>
        <v>0.00245</v>
      </c>
      <c r="AH82" s="36"/>
      <c r="AI82" s="3"/>
      <c r="AJ82" s="27"/>
      <c r="AK82" s="37"/>
      <c r="AL82" s="28"/>
      <c r="AM82" s="28"/>
      <c r="AN82" s="37"/>
      <c r="AO82" s="28"/>
      <c r="AP82" s="27"/>
      <c r="AQ82" s="3">
        <v>0.015</v>
      </c>
      <c r="AR82" s="3">
        <v>0.5</v>
      </c>
      <c r="AS82" s="3">
        <f t="shared" si="68"/>
        <v>0.0075</v>
      </c>
      <c r="AT82" s="2">
        <f t="shared" si="69"/>
        <v>0.0206535922951513</v>
      </c>
      <c r="AU82" s="30">
        <f t="shared" si="70"/>
        <v>52.122</v>
      </c>
      <c r="AV82" s="1">
        <f t="shared" si="71"/>
        <v>0.26</v>
      </c>
      <c r="AW82" s="2">
        <f t="shared" si="75"/>
        <v>0.115333333333333</v>
      </c>
      <c r="AX82" s="1">
        <f t="shared" si="72"/>
        <v>216.281646141824</v>
      </c>
    </row>
    <row r="83" s="1" customFormat="1" spans="1:50">
      <c r="A83" s="13"/>
      <c r="B83" s="13"/>
      <c r="C83" s="16">
        <v>9</v>
      </c>
      <c r="D83" s="21">
        <v>26.7809666666667</v>
      </c>
      <c r="E83" s="20">
        <f t="shared" si="73"/>
        <v>27.3585161290323</v>
      </c>
      <c r="F83" s="16" t="s">
        <v>73</v>
      </c>
      <c r="G83" s="13">
        <v>10</v>
      </c>
      <c r="H83" s="18">
        <f t="shared" si="57"/>
        <v>26.7809666666667</v>
      </c>
      <c r="I83" s="18">
        <f t="shared" si="58"/>
        <v>299.930966666667</v>
      </c>
      <c r="J83" s="18">
        <f t="shared" si="59"/>
        <v>0.420253983175549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4"/>
        <v>1.21054550125078</v>
      </c>
      <c r="P83" s="18">
        <f t="shared" si="62"/>
        <v>0.508736568715882</v>
      </c>
      <c r="Q83" s="25">
        <f t="shared" si="63"/>
        <v>0.132271507866129</v>
      </c>
      <c r="R83" s="18">
        <f t="shared" si="64"/>
        <v>0.1355172</v>
      </c>
      <c r="S83" s="26">
        <f t="shared" si="65"/>
        <v>0.976049592716861</v>
      </c>
      <c r="T83" s="3">
        <v>0.01</v>
      </c>
      <c r="U83" s="27">
        <f t="shared" si="66"/>
        <v>0.00976049592716861</v>
      </c>
      <c r="V83" s="26"/>
      <c r="W83" s="3"/>
      <c r="X83" s="3"/>
      <c r="Y83" s="29"/>
      <c r="Z83" s="3"/>
      <c r="AA83" s="28"/>
      <c r="AB83" s="3"/>
      <c r="AC83" s="3"/>
      <c r="AD83" s="28"/>
      <c r="AE83" s="26">
        <v>0.005</v>
      </c>
      <c r="AF83" s="3">
        <v>0.49</v>
      </c>
      <c r="AG83" s="27">
        <f t="shared" si="67"/>
        <v>0.00245</v>
      </c>
      <c r="AH83" s="36"/>
      <c r="AI83" s="3"/>
      <c r="AJ83" s="27"/>
      <c r="AK83" s="37"/>
      <c r="AL83" s="28"/>
      <c r="AM83" s="28"/>
      <c r="AN83" s="37"/>
      <c r="AO83" s="28"/>
      <c r="AP83" s="27"/>
      <c r="AQ83" s="3">
        <v>0.015</v>
      </c>
      <c r="AR83" s="3">
        <v>0.5</v>
      </c>
      <c r="AS83" s="3">
        <f t="shared" si="68"/>
        <v>0.0075</v>
      </c>
      <c r="AT83" s="2">
        <f t="shared" si="69"/>
        <v>0.0197104959271686</v>
      </c>
      <c r="AU83" s="30">
        <f t="shared" si="70"/>
        <v>52.122</v>
      </c>
      <c r="AV83" s="1">
        <f t="shared" si="71"/>
        <v>0.26</v>
      </c>
      <c r="AW83" s="2">
        <f t="shared" si="75"/>
        <v>0.115333333333333</v>
      </c>
      <c r="AX83" s="1">
        <f t="shared" si="72"/>
        <v>206.40566757002</v>
      </c>
    </row>
    <row r="84" s="1" customFormat="1" spans="1:50">
      <c r="A84" s="13"/>
      <c r="B84" s="13"/>
      <c r="C84" s="16">
        <v>10</v>
      </c>
      <c r="D84" s="21">
        <v>25.8606451612903</v>
      </c>
      <c r="E84" s="20">
        <f t="shared" si="73"/>
        <v>26.7809666666667</v>
      </c>
      <c r="F84" s="16" t="s">
        <v>73</v>
      </c>
      <c r="G84" s="13">
        <v>11</v>
      </c>
      <c r="H84" s="18">
        <f t="shared" si="57"/>
        <v>25.8606451612903</v>
      </c>
      <c r="I84" s="18">
        <f t="shared" si="58"/>
        <v>299.01064516129</v>
      </c>
      <c r="J84" s="18">
        <f t="shared" si="59"/>
        <v>0.380292392841708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0.666718485908154</v>
      </c>
      <c r="O84" s="18">
        <f t="shared" si="74"/>
        <v>0.556310446626745</v>
      </c>
      <c r="P84" s="18">
        <f t="shared" si="62"/>
        <v>0.211560630910524</v>
      </c>
      <c r="Q84" s="25">
        <f t="shared" si="63"/>
        <v>0.0550057640367363</v>
      </c>
      <c r="R84" s="18">
        <f t="shared" si="64"/>
        <v>0.1355172</v>
      </c>
      <c r="S84" s="26">
        <f t="shared" si="65"/>
        <v>0.405895074844642</v>
      </c>
      <c r="T84" s="3">
        <v>0.01</v>
      </c>
      <c r="U84" s="27">
        <f t="shared" si="66"/>
        <v>0.00405895074844642</v>
      </c>
      <c r="V84" s="26"/>
      <c r="W84" s="3"/>
      <c r="X84" s="3"/>
      <c r="Y84" s="29"/>
      <c r="Z84" s="3"/>
      <c r="AA84" s="28"/>
      <c r="AB84" s="3"/>
      <c r="AC84" s="3"/>
      <c r="AD84" s="28"/>
      <c r="AE84" s="26">
        <v>0.005</v>
      </c>
      <c r="AF84" s="3">
        <v>0.49</v>
      </c>
      <c r="AG84" s="27">
        <f t="shared" si="67"/>
        <v>0.00245</v>
      </c>
      <c r="AH84" s="36"/>
      <c r="AI84" s="3"/>
      <c r="AJ84" s="27"/>
      <c r="AK84" s="37"/>
      <c r="AL84" s="28"/>
      <c r="AM84" s="28"/>
      <c r="AN84" s="37"/>
      <c r="AO84" s="28"/>
      <c r="AP84" s="27"/>
      <c r="AQ84" s="3">
        <v>0.015</v>
      </c>
      <c r="AR84" s="3">
        <v>0.5</v>
      </c>
      <c r="AS84" s="3">
        <f t="shared" si="68"/>
        <v>0.0075</v>
      </c>
      <c r="AT84" s="2">
        <f t="shared" si="69"/>
        <v>0.0140089507484464</v>
      </c>
      <c r="AU84" s="30">
        <f t="shared" si="70"/>
        <v>52.122</v>
      </c>
      <c r="AV84" s="1">
        <f t="shared" si="71"/>
        <v>0.26</v>
      </c>
      <c r="AW84" s="2">
        <f t="shared" si="75"/>
        <v>0.115333333333333</v>
      </c>
      <c r="AX84" s="1">
        <f t="shared" si="72"/>
        <v>146.699851788254</v>
      </c>
    </row>
    <row r="85" s="1" customFormat="1" spans="1:51">
      <c r="A85" s="13"/>
      <c r="B85" s="13"/>
      <c r="C85" s="16">
        <v>11</v>
      </c>
      <c r="D85" s="21">
        <v>24.3016</v>
      </c>
      <c r="E85" s="20">
        <f t="shared" si="73"/>
        <v>25.8606451612903</v>
      </c>
      <c r="F85" s="16" t="s">
        <v>75</v>
      </c>
      <c r="G85" s="13">
        <v>12</v>
      </c>
      <c r="H85" s="18">
        <f t="shared" si="57"/>
        <v>24.3016</v>
      </c>
      <c r="I85" s="18">
        <f t="shared" si="58"/>
        <v>297.4516</v>
      </c>
      <c r="J85" s="18">
        <f t="shared" si="59"/>
        <v>0.320622618138163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4"/>
        <v>0.865969815716221</v>
      </c>
      <c r="P85" s="18">
        <f t="shared" si="62"/>
        <v>0.277649509543557</v>
      </c>
      <c r="Q85" s="25">
        <f t="shared" si="63"/>
        <v>0.0721888724813249</v>
      </c>
      <c r="R85" s="18">
        <f t="shared" si="64"/>
        <v>0.1355172</v>
      </c>
      <c r="S85" s="26">
        <f t="shared" si="65"/>
        <v>0.532691588088633</v>
      </c>
      <c r="T85" s="3">
        <v>0.01</v>
      </c>
      <c r="U85" s="27">
        <f t="shared" si="66"/>
        <v>0.00532691588088633</v>
      </c>
      <c r="V85" s="26"/>
      <c r="W85" s="3"/>
      <c r="X85" s="3"/>
      <c r="Y85" s="29"/>
      <c r="Z85" s="3"/>
      <c r="AA85" s="28"/>
      <c r="AB85" s="3"/>
      <c r="AC85" s="3"/>
      <c r="AD85" s="28"/>
      <c r="AE85" s="26">
        <v>0.005</v>
      </c>
      <c r="AF85" s="3">
        <v>0.49</v>
      </c>
      <c r="AG85" s="27">
        <f t="shared" si="67"/>
        <v>0.00245</v>
      </c>
      <c r="AH85" s="36"/>
      <c r="AI85" s="3"/>
      <c r="AJ85" s="27"/>
      <c r="AK85" s="37"/>
      <c r="AL85" s="28"/>
      <c r="AM85" s="28"/>
      <c r="AN85" s="37"/>
      <c r="AO85" s="28"/>
      <c r="AP85" s="27"/>
      <c r="AQ85" s="3">
        <v>0.015</v>
      </c>
      <c r="AR85" s="3">
        <v>0.5</v>
      </c>
      <c r="AS85" s="3">
        <f t="shared" si="68"/>
        <v>0.0075</v>
      </c>
      <c r="AT85" s="2">
        <f t="shared" si="69"/>
        <v>0.0152769158808863</v>
      </c>
      <c r="AU85" s="30">
        <f t="shared" si="70"/>
        <v>52.122</v>
      </c>
      <c r="AV85" s="1">
        <f t="shared" si="71"/>
        <v>0.26</v>
      </c>
      <c r="AW85" s="2">
        <f t="shared" si="75"/>
        <v>0.115333333333333</v>
      </c>
      <c r="AX85" s="1">
        <f t="shared" si="72"/>
        <v>159.977812453669</v>
      </c>
      <c r="AY85" s="1">
        <f>SUM(AX74:AX85)</f>
        <v>1863.3078666514</v>
      </c>
    </row>
    <row r="86" s="1" customFormat="1" spans="1:46">
      <c r="A86" s="13"/>
      <c r="B86" s="13"/>
      <c r="C86" s="16">
        <v>12</v>
      </c>
      <c r="D86" s="21">
        <v>22.8494516129032</v>
      </c>
      <c r="E86" s="20">
        <f t="shared" si="73"/>
        <v>24.3016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4" t="s">
        <v>43</v>
      </c>
      <c r="T88" s="24"/>
      <c r="U88" s="24"/>
      <c r="V88" s="24" t="s">
        <v>44</v>
      </c>
      <c r="W88" s="24"/>
      <c r="X88" s="24"/>
      <c r="Y88" s="24" t="s">
        <v>45</v>
      </c>
      <c r="Z88" s="24"/>
      <c r="AA88" s="24"/>
      <c r="AB88" s="24" t="s">
        <v>46</v>
      </c>
      <c r="AC88" s="24"/>
      <c r="AD88" s="24"/>
      <c r="AE88" s="24" t="s">
        <v>47</v>
      </c>
      <c r="AF88" s="24"/>
      <c r="AG88" s="24"/>
      <c r="AH88" s="24" t="s">
        <v>48</v>
      </c>
      <c r="AI88" s="24"/>
      <c r="AJ88" s="24"/>
      <c r="AK88" s="32" t="s">
        <v>78</v>
      </c>
      <c r="AL88" s="33"/>
      <c r="AM88" s="34"/>
      <c r="AN88" s="33" t="s">
        <v>79</v>
      </c>
      <c r="AO88" s="33"/>
      <c r="AP88" s="34"/>
      <c r="AQ88" s="24" t="s">
        <v>50</v>
      </c>
      <c r="AR88" s="24"/>
      <c r="AS88" s="24"/>
      <c r="AT88" s="2"/>
    </row>
    <row r="89" s="1" customFormat="1" spans="1:53">
      <c r="A89" s="15" t="s">
        <v>80</v>
      </c>
      <c r="B89" s="15"/>
      <c r="C89" s="16" t="s">
        <v>51</v>
      </c>
      <c r="D89" s="16" t="s">
        <v>52</v>
      </c>
      <c r="E89" s="16" t="s">
        <v>53</v>
      </c>
      <c r="F89" s="16" t="s">
        <v>54</v>
      </c>
      <c r="G89" s="13" t="s">
        <v>51</v>
      </c>
      <c r="H89" s="13" t="s">
        <v>53</v>
      </c>
      <c r="I89" s="13" t="s">
        <v>55</v>
      </c>
      <c r="J89" s="13" t="s">
        <v>56</v>
      </c>
      <c r="K89" s="23" t="s">
        <v>57</v>
      </c>
      <c r="L89" s="23" t="s">
        <v>58</v>
      </c>
      <c r="M89" s="13" t="s">
        <v>59</v>
      </c>
      <c r="N89" s="23" t="s">
        <v>60</v>
      </c>
      <c r="O89" s="13" t="s">
        <v>61</v>
      </c>
      <c r="P89" s="13" t="s">
        <v>62</v>
      </c>
      <c r="Q89" s="23" t="s">
        <v>63</v>
      </c>
      <c r="R89" s="23" t="s">
        <v>64</v>
      </c>
      <c r="S89" s="4" t="s">
        <v>65</v>
      </c>
      <c r="T89" s="3" t="s">
        <v>66</v>
      </c>
      <c r="U89" s="3"/>
      <c r="V89" s="4" t="s">
        <v>65</v>
      </c>
      <c r="W89" s="3" t="s">
        <v>66</v>
      </c>
      <c r="X89" s="3"/>
      <c r="Y89" s="4" t="s">
        <v>65</v>
      </c>
      <c r="Z89" s="3" t="s">
        <v>66</v>
      </c>
      <c r="AA89" s="3"/>
      <c r="AB89" s="4" t="s">
        <v>65</v>
      </c>
      <c r="AC89" s="3" t="s">
        <v>66</v>
      </c>
      <c r="AD89" s="3"/>
      <c r="AE89" s="4" t="s">
        <v>65</v>
      </c>
      <c r="AF89" s="3" t="s">
        <v>66</v>
      </c>
      <c r="AG89" s="3"/>
      <c r="AH89" s="4" t="s">
        <v>65</v>
      </c>
      <c r="AI89" s="3" t="s">
        <v>66</v>
      </c>
      <c r="AJ89" s="3"/>
      <c r="AK89" s="4" t="s">
        <v>65</v>
      </c>
      <c r="AL89" s="3" t="s">
        <v>66</v>
      </c>
      <c r="AM89" s="3"/>
      <c r="AN89" s="4" t="s">
        <v>65</v>
      </c>
      <c r="AO89" s="3" t="s">
        <v>66</v>
      </c>
      <c r="AP89" s="3"/>
      <c r="AQ89" s="35" t="s">
        <v>65</v>
      </c>
      <c r="AR89" s="35" t="s">
        <v>66</v>
      </c>
      <c r="AS89" s="35"/>
      <c r="AT89" s="2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18</v>
      </c>
      <c r="E90" s="16"/>
      <c r="F90" s="16"/>
      <c r="G90" s="13">
        <v>1</v>
      </c>
      <c r="H90" s="18">
        <f t="shared" ref="H90:H101" si="76">E91</f>
        <v>18</v>
      </c>
      <c r="I90" s="18">
        <f t="shared" ref="I90:I101" si="77">H90+273.15</f>
        <v>291.15</v>
      </c>
      <c r="J90" s="18">
        <f t="shared" ref="J90:J101" si="78">EXP(($C$16*(I90-$C$14))/($C$17*I90*$C$14))</f>
        <v>0.157870513912988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0.0449457353110277</v>
      </c>
      <c r="Q90" s="25">
        <f t="shared" ref="Q90:Q101" si="82">P90*$B$76</f>
        <v>0.0116858911808672</v>
      </c>
      <c r="R90" s="18">
        <f t="shared" ref="R90:R101" si="83">L90*$B$76</f>
        <v>0.074022</v>
      </c>
      <c r="S90" s="26">
        <f t="shared" ref="S90:S101" si="84">Q90/R90</f>
        <v>0.157870513912988</v>
      </c>
      <c r="T90" s="3">
        <v>0.01</v>
      </c>
      <c r="U90" s="27">
        <f t="shared" ref="U90:U101" si="85">S90*T90</f>
        <v>0.00157870513912988</v>
      </c>
      <c r="V90" s="26"/>
      <c r="W90" s="3"/>
      <c r="X90" s="3"/>
      <c r="Y90" s="29"/>
      <c r="Z90" s="3"/>
      <c r="AA90" s="28"/>
      <c r="AB90" s="3"/>
      <c r="AC90" s="3"/>
      <c r="AD90" s="28"/>
      <c r="AE90" s="26">
        <v>0.001</v>
      </c>
      <c r="AF90" s="3">
        <v>0.49</v>
      </c>
      <c r="AG90" s="27">
        <f t="shared" ref="AG90:AG101" si="86">AF90*AE90</f>
        <v>0.00049</v>
      </c>
      <c r="AH90" s="36"/>
      <c r="AI90" s="3"/>
      <c r="AJ90" s="27"/>
      <c r="AK90" s="37"/>
      <c r="AL90" s="28"/>
      <c r="AM90" s="28"/>
      <c r="AN90" s="37"/>
      <c r="AO90" s="28"/>
      <c r="AP90" s="27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0.00706870513912988</v>
      </c>
      <c r="AU90" s="30">
        <f t="shared" ref="AU90:AU101" si="89">$B$90/12</f>
        <v>28.47</v>
      </c>
      <c r="AV90" s="1">
        <f t="shared" ref="AV90:AV101" si="90">$B$76</f>
        <v>0.26</v>
      </c>
      <c r="AW90" s="2">
        <f>$E$9/12</f>
        <v>0.00617722045135779</v>
      </c>
      <c r="AX90" s="1">
        <f t="shared" ref="AX90:AX101" si="91">AW90*10000*AV90*0.67*AU90*AT90</f>
        <v>2.16555183988579</v>
      </c>
      <c r="AZ90" s="2">
        <f>$E$10/12</f>
        <v>0.0106165043773132</v>
      </c>
      <c r="BA90" s="1">
        <f t="shared" ref="BA90:BA101" si="92">AZ90*10000*AV90*0.67*AU90*AT90</f>
        <v>3.72183424057544</v>
      </c>
    </row>
    <row r="91" s="1" customFormat="1" spans="1:53">
      <c r="A91" s="13" t="s">
        <v>74</v>
      </c>
      <c r="B91" s="13">
        <v>1</v>
      </c>
      <c r="C91" s="16">
        <v>1</v>
      </c>
      <c r="D91" s="19">
        <v>22.580935483871</v>
      </c>
      <c r="E91" s="20">
        <f t="shared" ref="E91:E102" si="93">D90</f>
        <v>18</v>
      </c>
      <c r="F91" s="16" t="s">
        <v>73</v>
      </c>
      <c r="G91" s="13">
        <v>2</v>
      </c>
      <c r="H91" s="18">
        <f t="shared" si="76"/>
        <v>22.580935483871</v>
      </c>
      <c r="I91" s="18">
        <f t="shared" si="77"/>
        <v>295.730935483871</v>
      </c>
      <c r="J91" s="18">
        <f t="shared" si="78"/>
        <v>0.265020432515192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4">L91+O90-P90-N91</f>
        <v>0.524454264688972</v>
      </c>
      <c r="P91" s="18">
        <f t="shared" si="81"/>
        <v>0.138991096062308</v>
      </c>
      <c r="Q91" s="25">
        <f t="shared" si="82"/>
        <v>0.0361376849762002</v>
      </c>
      <c r="R91" s="18">
        <f t="shared" si="83"/>
        <v>0.074022</v>
      </c>
      <c r="S91" s="26">
        <f t="shared" si="84"/>
        <v>0.488201953151768</v>
      </c>
      <c r="T91" s="3">
        <v>0.01</v>
      </c>
      <c r="U91" s="27">
        <f t="shared" si="85"/>
        <v>0.00488201953151768</v>
      </c>
      <c r="V91" s="26"/>
      <c r="W91" s="3"/>
      <c r="X91" s="3"/>
      <c r="Y91" s="29"/>
      <c r="Z91" s="3"/>
      <c r="AA91" s="28"/>
      <c r="AB91" s="3"/>
      <c r="AC91" s="3"/>
      <c r="AD91" s="28"/>
      <c r="AE91" s="26">
        <v>0.001</v>
      </c>
      <c r="AF91" s="3">
        <v>0.49</v>
      </c>
      <c r="AG91" s="27">
        <f t="shared" si="86"/>
        <v>0.00049</v>
      </c>
      <c r="AH91" s="36"/>
      <c r="AI91" s="3"/>
      <c r="AJ91" s="27"/>
      <c r="AK91" s="37"/>
      <c r="AL91" s="28"/>
      <c r="AM91" s="28"/>
      <c r="AN91" s="37"/>
      <c r="AO91" s="28"/>
      <c r="AP91" s="27"/>
      <c r="AQ91" s="3">
        <v>0.01</v>
      </c>
      <c r="AR91" s="3">
        <v>0.5</v>
      </c>
      <c r="AS91" s="3">
        <f t="shared" si="87"/>
        <v>0.005</v>
      </c>
      <c r="AT91" s="2">
        <f t="shared" si="88"/>
        <v>0.0103720195315177</v>
      </c>
      <c r="AU91" s="30">
        <f t="shared" si="89"/>
        <v>28.47</v>
      </c>
      <c r="AV91" s="1">
        <f t="shared" si="90"/>
        <v>0.26</v>
      </c>
      <c r="AW91" s="2">
        <f t="shared" ref="AW91:AW101" si="95">$E$9/12</f>
        <v>0.00617722045135779</v>
      </c>
      <c r="AX91" s="1">
        <f t="shared" si="91"/>
        <v>3.17754744860872</v>
      </c>
      <c r="AZ91" s="2">
        <f t="shared" ref="AZ91:AZ101" si="96">$E$10/12</f>
        <v>0.0106165043773132</v>
      </c>
      <c r="BA91" s="1">
        <f t="shared" si="92"/>
        <v>5.46110449884624</v>
      </c>
    </row>
    <row r="92" s="1" customFormat="1" spans="1:53">
      <c r="A92" s="13" t="s">
        <v>36</v>
      </c>
      <c r="B92" s="13">
        <f>H9</f>
        <v>0.26</v>
      </c>
      <c r="C92" s="16">
        <v>2</v>
      </c>
      <c r="D92" s="21">
        <v>22.8303571428571</v>
      </c>
      <c r="E92" s="20">
        <f t="shared" si="93"/>
        <v>22.580935483871</v>
      </c>
      <c r="F92" s="16" t="s">
        <v>73</v>
      </c>
      <c r="G92" s="13">
        <v>3</v>
      </c>
      <c r="H92" s="18">
        <f t="shared" si="76"/>
        <v>22.8303571428571</v>
      </c>
      <c r="I92" s="18">
        <f t="shared" si="77"/>
        <v>295.980357142857</v>
      </c>
      <c r="J92" s="18">
        <f t="shared" si="78"/>
        <v>0.272476475390776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4"/>
        <v>0.670163168626664</v>
      </c>
      <c r="P92" s="18">
        <f t="shared" si="81"/>
        <v>0.182603698124108</v>
      </c>
      <c r="Q92" s="25">
        <f t="shared" si="82"/>
        <v>0.047476961512268</v>
      </c>
      <c r="R92" s="18">
        <f t="shared" si="83"/>
        <v>0.074022</v>
      </c>
      <c r="S92" s="26">
        <f t="shared" si="84"/>
        <v>0.6413898774995</v>
      </c>
      <c r="T92" s="3">
        <v>0.01</v>
      </c>
      <c r="U92" s="27">
        <f t="shared" si="85"/>
        <v>0.006413898774995</v>
      </c>
      <c r="V92" s="26"/>
      <c r="W92" s="3"/>
      <c r="X92" s="3"/>
      <c r="Y92" s="29"/>
      <c r="Z92" s="3"/>
      <c r="AA92" s="28"/>
      <c r="AB92" s="3"/>
      <c r="AC92" s="3"/>
      <c r="AD92" s="28"/>
      <c r="AE92" s="26">
        <v>0.001</v>
      </c>
      <c r="AF92" s="3">
        <v>0.49</v>
      </c>
      <c r="AG92" s="27">
        <f t="shared" si="86"/>
        <v>0.00049</v>
      </c>
      <c r="AH92" s="36"/>
      <c r="AI92" s="3"/>
      <c r="AJ92" s="27"/>
      <c r="AK92" s="37"/>
      <c r="AL92" s="28"/>
      <c r="AM92" s="28"/>
      <c r="AN92" s="37"/>
      <c r="AO92" s="28"/>
      <c r="AP92" s="27"/>
      <c r="AQ92" s="3">
        <v>0.01</v>
      </c>
      <c r="AR92" s="3">
        <v>0.5</v>
      </c>
      <c r="AS92" s="3">
        <f t="shared" si="87"/>
        <v>0.005</v>
      </c>
      <c r="AT92" s="2">
        <f t="shared" si="88"/>
        <v>0.011903898774995</v>
      </c>
      <c r="AU92" s="30">
        <f t="shared" si="89"/>
        <v>28.47</v>
      </c>
      <c r="AV92" s="1">
        <f t="shared" si="90"/>
        <v>0.26</v>
      </c>
      <c r="AW92" s="2">
        <f t="shared" si="95"/>
        <v>0.00617722045135779</v>
      </c>
      <c r="AX92" s="1">
        <f t="shared" si="91"/>
        <v>3.64685036178746</v>
      </c>
      <c r="AZ92" s="2">
        <f t="shared" si="96"/>
        <v>0.0106165043773132</v>
      </c>
      <c r="BA92" s="1">
        <f t="shared" si="92"/>
        <v>6.26767380801713</v>
      </c>
    </row>
    <row r="93" s="1" customFormat="1" spans="1:53">
      <c r="A93" s="13"/>
      <c r="B93" s="13"/>
      <c r="C93" s="16">
        <v>3</v>
      </c>
      <c r="D93" s="21">
        <v>21.7476451612903</v>
      </c>
      <c r="E93" s="20">
        <f t="shared" si="93"/>
        <v>22.8303571428571</v>
      </c>
      <c r="F93" s="16" t="s">
        <v>73</v>
      </c>
      <c r="G93" s="13">
        <v>4</v>
      </c>
      <c r="H93" s="18">
        <f t="shared" si="76"/>
        <v>21.7476451612903</v>
      </c>
      <c r="I93" s="18">
        <f t="shared" si="77"/>
        <v>294.89764516129</v>
      </c>
      <c r="J93" s="18">
        <f t="shared" si="78"/>
        <v>0.241476563790047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4"/>
        <v>0.772259470502556</v>
      </c>
      <c r="P93" s="18">
        <f t="shared" si="81"/>
        <v>0.186482563291278</v>
      </c>
      <c r="Q93" s="25">
        <f t="shared" si="82"/>
        <v>0.0484854664557324</v>
      </c>
      <c r="R93" s="18">
        <f t="shared" si="83"/>
        <v>0.074022</v>
      </c>
      <c r="S93" s="26">
        <f t="shared" si="84"/>
        <v>0.655014272185734</v>
      </c>
      <c r="T93" s="3">
        <v>0.01</v>
      </c>
      <c r="U93" s="27">
        <f t="shared" si="85"/>
        <v>0.00655014272185734</v>
      </c>
      <c r="V93" s="26"/>
      <c r="W93" s="3"/>
      <c r="X93" s="3"/>
      <c r="Y93" s="29"/>
      <c r="Z93" s="3"/>
      <c r="AA93" s="28"/>
      <c r="AB93" s="3"/>
      <c r="AC93" s="3"/>
      <c r="AD93" s="28"/>
      <c r="AE93" s="26">
        <v>0.001</v>
      </c>
      <c r="AF93" s="3">
        <v>0.49</v>
      </c>
      <c r="AG93" s="27">
        <f t="shared" si="86"/>
        <v>0.00049</v>
      </c>
      <c r="AH93" s="36"/>
      <c r="AI93" s="3"/>
      <c r="AJ93" s="27"/>
      <c r="AK93" s="37"/>
      <c r="AL93" s="28"/>
      <c r="AM93" s="28"/>
      <c r="AN93" s="37"/>
      <c r="AO93" s="28"/>
      <c r="AP93" s="27"/>
      <c r="AQ93" s="3">
        <v>0.01</v>
      </c>
      <c r="AR93" s="3">
        <v>0.5</v>
      </c>
      <c r="AS93" s="3">
        <f t="shared" si="87"/>
        <v>0.005</v>
      </c>
      <c r="AT93" s="2">
        <f t="shared" si="88"/>
        <v>0.0120401427218573</v>
      </c>
      <c r="AU93" s="30">
        <f t="shared" si="89"/>
        <v>28.47</v>
      </c>
      <c r="AV93" s="1">
        <f t="shared" si="90"/>
        <v>0.26</v>
      </c>
      <c r="AW93" s="2">
        <f t="shared" si="95"/>
        <v>0.00617722045135779</v>
      </c>
      <c r="AX93" s="1">
        <f t="shared" si="91"/>
        <v>3.68858973611328</v>
      </c>
      <c r="AZ93" s="2">
        <f t="shared" si="96"/>
        <v>0.0106165043773132</v>
      </c>
      <c r="BA93" s="1">
        <f t="shared" si="92"/>
        <v>6.3394093489009</v>
      </c>
    </row>
    <row r="94" s="1" customFormat="1" spans="1:53">
      <c r="A94" s="13"/>
      <c r="B94" s="13"/>
      <c r="C94" s="16">
        <v>4</v>
      </c>
      <c r="D94" s="21">
        <v>22.5251</v>
      </c>
      <c r="E94" s="20">
        <f t="shared" si="93"/>
        <v>21.7476451612903</v>
      </c>
      <c r="F94" s="16" t="s">
        <v>73</v>
      </c>
      <c r="G94" s="13">
        <v>5</v>
      </c>
      <c r="H94" s="18">
        <f t="shared" si="76"/>
        <v>22.5251</v>
      </c>
      <c r="I94" s="18">
        <f t="shared" si="77"/>
        <v>295.6751</v>
      </c>
      <c r="J94" s="18">
        <f t="shared" si="78"/>
        <v>0.263377784595328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0.556488061850714</v>
      </c>
      <c r="O94" s="18">
        <f t="shared" si="94"/>
        <v>0.313988845360564</v>
      </c>
      <c r="P94" s="18">
        <f t="shared" si="81"/>
        <v>0.0826976864787103</v>
      </c>
      <c r="Q94" s="25">
        <f t="shared" si="82"/>
        <v>0.0215013984844647</v>
      </c>
      <c r="R94" s="18">
        <f t="shared" si="83"/>
        <v>0.074022</v>
      </c>
      <c r="S94" s="26">
        <f t="shared" si="84"/>
        <v>0.290473082117001</v>
      </c>
      <c r="T94" s="3">
        <v>0.01</v>
      </c>
      <c r="U94" s="27">
        <f t="shared" si="85"/>
        <v>0.00290473082117001</v>
      </c>
      <c r="V94" s="26"/>
      <c r="W94" s="3"/>
      <c r="X94" s="3"/>
      <c r="Y94" s="29"/>
      <c r="Z94" s="3"/>
      <c r="AA94" s="28"/>
      <c r="AB94" s="3"/>
      <c r="AC94" s="3"/>
      <c r="AD94" s="28"/>
      <c r="AE94" s="26">
        <v>0.005</v>
      </c>
      <c r="AF94" s="3">
        <v>0.49</v>
      </c>
      <c r="AG94" s="27">
        <f t="shared" si="86"/>
        <v>0.00245</v>
      </c>
      <c r="AH94" s="36"/>
      <c r="AI94" s="3"/>
      <c r="AJ94" s="27"/>
      <c r="AK94" s="37"/>
      <c r="AL94" s="28"/>
      <c r="AM94" s="28"/>
      <c r="AN94" s="37"/>
      <c r="AO94" s="28"/>
      <c r="AP94" s="27"/>
      <c r="AQ94" s="3">
        <v>0.015</v>
      </c>
      <c r="AR94" s="3">
        <v>0.5</v>
      </c>
      <c r="AS94" s="3">
        <f t="shared" si="87"/>
        <v>0.0075</v>
      </c>
      <c r="AT94" s="2">
        <f t="shared" si="88"/>
        <v>0.01285473082117</v>
      </c>
      <c r="AU94" s="30">
        <f t="shared" si="89"/>
        <v>28.47</v>
      </c>
      <c r="AV94" s="1">
        <f t="shared" si="90"/>
        <v>0.26</v>
      </c>
      <c r="AW94" s="2">
        <f t="shared" si="95"/>
        <v>0.00617722045135779</v>
      </c>
      <c r="AX94" s="1">
        <f t="shared" si="91"/>
        <v>3.93814502558923</v>
      </c>
      <c r="AZ94" s="2">
        <f t="shared" si="96"/>
        <v>0.0106165043773132</v>
      </c>
      <c r="BA94" s="1">
        <f t="shared" si="92"/>
        <v>6.76830853486417</v>
      </c>
    </row>
    <row r="95" s="1" customFormat="1" spans="1:53">
      <c r="A95" s="13"/>
      <c r="B95" s="13"/>
      <c r="C95" s="16">
        <v>5</v>
      </c>
      <c r="D95" s="21">
        <v>23.7538064516129</v>
      </c>
      <c r="E95" s="20">
        <f t="shared" si="93"/>
        <v>22.5251</v>
      </c>
      <c r="F95" s="16" t="s">
        <v>75</v>
      </c>
      <c r="G95" s="13">
        <v>6</v>
      </c>
      <c r="H95" s="18">
        <f t="shared" si="76"/>
        <v>23.7538064516129</v>
      </c>
      <c r="I95" s="18">
        <f t="shared" si="77"/>
        <v>296.903806451613</v>
      </c>
      <c r="J95" s="18">
        <f t="shared" si="78"/>
        <v>0.301831779400475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4"/>
        <v>0.515991158881854</v>
      </c>
      <c r="P95" s="18">
        <f t="shared" si="81"/>
        <v>0.155742529640223</v>
      </c>
      <c r="Q95" s="25">
        <f t="shared" si="82"/>
        <v>0.040493057706458</v>
      </c>
      <c r="R95" s="18">
        <f t="shared" si="83"/>
        <v>0.074022</v>
      </c>
      <c r="S95" s="26">
        <f t="shared" si="84"/>
        <v>0.547040848753857</v>
      </c>
      <c r="T95" s="3">
        <v>0.01</v>
      </c>
      <c r="U95" s="27">
        <f t="shared" si="85"/>
        <v>0.00547040848753857</v>
      </c>
      <c r="V95" s="26"/>
      <c r="W95" s="3"/>
      <c r="X95" s="3"/>
      <c r="Y95" s="29"/>
      <c r="Z95" s="3"/>
      <c r="AA95" s="28"/>
      <c r="AB95" s="3"/>
      <c r="AC95" s="3"/>
      <c r="AD95" s="28"/>
      <c r="AE95" s="26">
        <v>0.005</v>
      </c>
      <c r="AF95" s="3">
        <v>0.49</v>
      </c>
      <c r="AG95" s="27">
        <f t="shared" si="86"/>
        <v>0.00245</v>
      </c>
      <c r="AH95" s="36"/>
      <c r="AI95" s="3"/>
      <c r="AJ95" s="27"/>
      <c r="AK95" s="37"/>
      <c r="AL95" s="28"/>
      <c r="AM95" s="28"/>
      <c r="AN95" s="37"/>
      <c r="AO95" s="28"/>
      <c r="AP95" s="27"/>
      <c r="AQ95" s="3">
        <v>0.015</v>
      </c>
      <c r="AR95" s="3">
        <v>0.5</v>
      </c>
      <c r="AS95" s="3">
        <f t="shared" si="87"/>
        <v>0.0075</v>
      </c>
      <c r="AT95" s="2">
        <f t="shared" si="88"/>
        <v>0.0154204084875386</v>
      </c>
      <c r="AU95" s="30">
        <f t="shared" si="89"/>
        <v>28.47</v>
      </c>
      <c r="AV95" s="1">
        <f t="shared" si="90"/>
        <v>0.26</v>
      </c>
      <c r="AW95" s="2">
        <f t="shared" si="95"/>
        <v>0.00617722045135779</v>
      </c>
      <c r="AX95" s="1">
        <f t="shared" si="91"/>
        <v>4.72415998612304</v>
      </c>
      <c r="AZ95" s="2">
        <f t="shared" si="96"/>
        <v>0.0106165043773132</v>
      </c>
      <c r="BA95" s="1">
        <f t="shared" si="92"/>
        <v>8.11919625772448</v>
      </c>
    </row>
    <row r="96" s="1" customFormat="1" spans="1:53">
      <c r="A96" s="13"/>
      <c r="B96" s="13"/>
      <c r="C96" s="16">
        <v>6</v>
      </c>
      <c r="D96" s="21">
        <v>25.66</v>
      </c>
      <c r="E96" s="20">
        <f t="shared" si="93"/>
        <v>23.7538064516129</v>
      </c>
      <c r="F96" s="16" t="s">
        <v>73</v>
      </c>
      <c r="G96" s="13">
        <v>7</v>
      </c>
      <c r="H96" s="18">
        <f t="shared" si="76"/>
        <v>25.66</v>
      </c>
      <c r="I96" s="18">
        <f t="shared" si="77"/>
        <v>298.81</v>
      </c>
      <c r="J96" s="18">
        <f t="shared" si="78"/>
        <v>0.372067298294193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4"/>
        <v>0.64494862924163</v>
      </c>
      <c r="P96" s="18">
        <f t="shared" si="81"/>
        <v>0.239964294020477</v>
      </c>
      <c r="Q96" s="25">
        <f t="shared" si="82"/>
        <v>0.0623907164453239</v>
      </c>
      <c r="R96" s="18">
        <f t="shared" si="83"/>
        <v>0.074022</v>
      </c>
      <c r="S96" s="26">
        <f t="shared" si="84"/>
        <v>0.842867207658857</v>
      </c>
      <c r="T96" s="3">
        <v>0.01</v>
      </c>
      <c r="U96" s="27">
        <f t="shared" si="85"/>
        <v>0.00842867207658857</v>
      </c>
      <c r="V96" s="26"/>
      <c r="W96" s="3"/>
      <c r="X96" s="3"/>
      <c r="Y96" s="29"/>
      <c r="Z96" s="3"/>
      <c r="AA96" s="28"/>
      <c r="AB96" s="3"/>
      <c r="AC96" s="3"/>
      <c r="AD96" s="28"/>
      <c r="AE96" s="26">
        <v>0.005</v>
      </c>
      <c r="AF96" s="3">
        <v>0.49</v>
      </c>
      <c r="AG96" s="27">
        <f t="shared" si="86"/>
        <v>0.00245</v>
      </c>
      <c r="AH96" s="36"/>
      <c r="AI96" s="3"/>
      <c r="AJ96" s="27"/>
      <c r="AK96" s="37"/>
      <c r="AL96" s="28"/>
      <c r="AM96" s="28"/>
      <c r="AN96" s="37"/>
      <c r="AO96" s="28"/>
      <c r="AP96" s="27"/>
      <c r="AQ96" s="3">
        <v>0.015</v>
      </c>
      <c r="AR96" s="3">
        <v>0.5</v>
      </c>
      <c r="AS96" s="3">
        <f t="shared" si="87"/>
        <v>0.0075</v>
      </c>
      <c r="AT96" s="2">
        <f t="shared" si="88"/>
        <v>0.0183786720765886</v>
      </c>
      <c r="AU96" s="30">
        <f t="shared" si="89"/>
        <v>28.47</v>
      </c>
      <c r="AV96" s="1">
        <f t="shared" si="90"/>
        <v>0.26</v>
      </c>
      <c r="AW96" s="2">
        <f t="shared" si="95"/>
        <v>0.00617722045135779</v>
      </c>
      <c r="AX96" s="1">
        <f t="shared" si="91"/>
        <v>5.6304466442935</v>
      </c>
      <c r="AZ96" s="2">
        <f t="shared" si="96"/>
        <v>0.0106165043773132</v>
      </c>
      <c r="BA96" s="1">
        <f t="shared" si="92"/>
        <v>9.67678940974683</v>
      </c>
    </row>
    <row r="97" s="1" customFormat="1" spans="1:53">
      <c r="A97" s="13"/>
      <c r="B97" s="13"/>
      <c r="C97" s="16">
        <v>7</v>
      </c>
      <c r="D97" s="21">
        <v>26.8852258064516</v>
      </c>
      <c r="E97" s="20">
        <f t="shared" si="93"/>
        <v>25.66</v>
      </c>
      <c r="F97" s="16" t="s">
        <v>73</v>
      </c>
      <c r="G97" s="13">
        <v>8</v>
      </c>
      <c r="H97" s="18">
        <f t="shared" si="76"/>
        <v>26.8852258064516</v>
      </c>
      <c r="I97" s="18">
        <f t="shared" si="77"/>
        <v>300.035225806452</v>
      </c>
      <c r="J97" s="18">
        <f t="shared" si="78"/>
        <v>0.425021585952402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4"/>
        <v>0.689684335221154</v>
      </c>
      <c r="P97" s="18">
        <f t="shared" si="81"/>
        <v>0.293130729962223</v>
      </c>
      <c r="Q97" s="25">
        <f t="shared" si="82"/>
        <v>0.076213989790178</v>
      </c>
      <c r="R97" s="18">
        <f t="shared" si="83"/>
        <v>0.074022</v>
      </c>
      <c r="S97" s="26">
        <f t="shared" si="84"/>
        <v>1.02961267988136</v>
      </c>
      <c r="T97" s="3">
        <v>0.01</v>
      </c>
      <c r="U97" s="27">
        <f t="shared" si="85"/>
        <v>0.0102961267988136</v>
      </c>
      <c r="V97" s="26"/>
      <c r="W97" s="3"/>
      <c r="X97" s="3"/>
      <c r="Y97" s="29"/>
      <c r="Z97" s="3"/>
      <c r="AA97" s="28"/>
      <c r="AB97" s="3"/>
      <c r="AC97" s="3"/>
      <c r="AD97" s="28"/>
      <c r="AE97" s="26">
        <v>0.005</v>
      </c>
      <c r="AF97" s="3">
        <v>0.49</v>
      </c>
      <c r="AG97" s="27">
        <f t="shared" si="86"/>
        <v>0.00245</v>
      </c>
      <c r="AH97" s="36"/>
      <c r="AI97" s="3"/>
      <c r="AJ97" s="27"/>
      <c r="AK97" s="37"/>
      <c r="AL97" s="28"/>
      <c r="AM97" s="28"/>
      <c r="AN97" s="37"/>
      <c r="AO97" s="28"/>
      <c r="AP97" s="27"/>
      <c r="AQ97" s="3">
        <v>0.015</v>
      </c>
      <c r="AR97" s="3">
        <v>0.5</v>
      </c>
      <c r="AS97" s="3">
        <f t="shared" si="87"/>
        <v>0.0075</v>
      </c>
      <c r="AT97" s="2">
        <f t="shared" si="88"/>
        <v>0.0202461267988136</v>
      </c>
      <c r="AU97" s="30">
        <f t="shared" si="89"/>
        <v>28.47</v>
      </c>
      <c r="AV97" s="1">
        <f t="shared" si="90"/>
        <v>0.26</v>
      </c>
      <c r="AW97" s="2">
        <f t="shared" si="95"/>
        <v>0.00617722045135779</v>
      </c>
      <c r="AX97" s="1">
        <f t="shared" si="91"/>
        <v>6.20255566992412</v>
      </c>
      <c r="AZ97" s="2">
        <f t="shared" si="96"/>
        <v>0.0106165043773132</v>
      </c>
      <c r="BA97" s="1">
        <f t="shared" si="92"/>
        <v>10.6600468509756</v>
      </c>
    </row>
    <row r="98" s="1" customFormat="1" spans="1:53">
      <c r="A98" s="13"/>
      <c r="B98" s="13"/>
      <c r="C98" s="16">
        <v>8</v>
      </c>
      <c r="D98" s="21">
        <v>27.3585161290323</v>
      </c>
      <c r="E98" s="20">
        <f t="shared" si="93"/>
        <v>26.8852258064516</v>
      </c>
      <c r="F98" s="16" t="s">
        <v>73</v>
      </c>
      <c r="G98" s="13">
        <v>9</v>
      </c>
      <c r="H98" s="18">
        <f t="shared" si="76"/>
        <v>27.3585161290323</v>
      </c>
      <c r="I98" s="18">
        <f t="shared" si="77"/>
        <v>300.508516129032</v>
      </c>
      <c r="J98" s="18">
        <f t="shared" si="78"/>
        <v>0.447309592625401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4"/>
        <v>0.681253605258931</v>
      </c>
      <c r="P98" s="18">
        <f t="shared" si="81"/>
        <v>0.304731272642958</v>
      </c>
      <c r="Q98" s="25">
        <f t="shared" si="82"/>
        <v>0.0792301308871691</v>
      </c>
      <c r="R98" s="18">
        <f t="shared" si="83"/>
        <v>0.074022</v>
      </c>
      <c r="S98" s="26">
        <f t="shared" si="84"/>
        <v>1.07035922951513</v>
      </c>
      <c r="T98" s="3">
        <v>0.01</v>
      </c>
      <c r="U98" s="27">
        <f t="shared" si="85"/>
        <v>0.0107035922951513</v>
      </c>
      <c r="V98" s="26"/>
      <c r="W98" s="3"/>
      <c r="X98" s="3"/>
      <c r="Y98" s="29"/>
      <c r="Z98" s="3"/>
      <c r="AA98" s="28"/>
      <c r="AB98" s="3"/>
      <c r="AC98" s="3"/>
      <c r="AD98" s="28"/>
      <c r="AE98" s="26">
        <v>0.005</v>
      </c>
      <c r="AF98" s="3">
        <v>0.49</v>
      </c>
      <c r="AG98" s="27">
        <f t="shared" si="86"/>
        <v>0.00245</v>
      </c>
      <c r="AH98" s="36"/>
      <c r="AI98" s="3"/>
      <c r="AJ98" s="27"/>
      <c r="AK98" s="37"/>
      <c r="AL98" s="28"/>
      <c r="AM98" s="28"/>
      <c r="AN98" s="37"/>
      <c r="AO98" s="28"/>
      <c r="AP98" s="27"/>
      <c r="AQ98" s="3">
        <v>0.015</v>
      </c>
      <c r="AR98" s="3">
        <v>0.5</v>
      </c>
      <c r="AS98" s="3">
        <f t="shared" si="87"/>
        <v>0.0075</v>
      </c>
      <c r="AT98" s="2">
        <f t="shared" si="88"/>
        <v>0.0206535922951513</v>
      </c>
      <c r="AU98" s="30">
        <f t="shared" si="89"/>
        <v>28.47</v>
      </c>
      <c r="AV98" s="1">
        <f t="shared" si="90"/>
        <v>0.26</v>
      </c>
      <c r="AW98" s="2">
        <f t="shared" si="95"/>
        <v>0.00617722045135779</v>
      </c>
      <c r="AX98" s="1">
        <f t="shared" si="91"/>
        <v>6.32738583866317</v>
      </c>
      <c r="AZ98" s="2">
        <f t="shared" si="96"/>
        <v>0.0106165043773132</v>
      </c>
      <c r="BA98" s="1">
        <f t="shared" si="92"/>
        <v>10.8745867145396</v>
      </c>
    </row>
    <row r="99" s="1" customFormat="1" spans="1:53">
      <c r="A99" s="13"/>
      <c r="B99" s="13"/>
      <c r="C99" s="16">
        <v>9</v>
      </c>
      <c r="D99" s="21">
        <v>26.7809666666667</v>
      </c>
      <c r="E99" s="20">
        <f t="shared" si="93"/>
        <v>27.3585161290323</v>
      </c>
      <c r="F99" s="16" t="s">
        <v>73</v>
      </c>
      <c r="G99" s="13">
        <v>10</v>
      </c>
      <c r="H99" s="18">
        <f t="shared" si="76"/>
        <v>26.7809666666667</v>
      </c>
      <c r="I99" s="18">
        <f t="shared" si="77"/>
        <v>299.930966666667</v>
      </c>
      <c r="J99" s="18">
        <f t="shared" si="78"/>
        <v>0.420253983175549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4"/>
        <v>0.661222332615973</v>
      </c>
      <c r="P99" s="18">
        <f t="shared" si="81"/>
        <v>0.27788131904649</v>
      </c>
      <c r="Q99" s="25">
        <f t="shared" si="82"/>
        <v>0.0722491429520875</v>
      </c>
      <c r="R99" s="18">
        <f t="shared" si="83"/>
        <v>0.074022</v>
      </c>
      <c r="S99" s="26">
        <f t="shared" si="84"/>
        <v>0.976049592716861</v>
      </c>
      <c r="T99" s="3">
        <v>0.01</v>
      </c>
      <c r="U99" s="27">
        <f t="shared" si="85"/>
        <v>0.00976049592716861</v>
      </c>
      <c r="V99" s="26"/>
      <c r="W99" s="3"/>
      <c r="X99" s="3"/>
      <c r="Y99" s="29"/>
      <c r="Z99" s="3"/>
      <c r="AA99" s="28"/>
      <c r="AB99" s="3"/>
      <c r="AC99" s="3"/>
      <c r="AD99" s="28"/>
      <c r="AE99" s="26">
        <v>0.005</v>
      </c>
      <c r="AF99" s="3">
        <v>0.49</v>
      </c>
      <c r="AG99" s="27">
        <f t="shared" si="86"/>
        <v>0.00245</v>
      </c>
      <c r="AH99" s="36"/>
      <c r="AI99" s="3"/>
      <c r="AJ99" s="27"/>
      <c r="AK99" s="37"/>
      <c r="AL99" s="28"/>
      <c r="AM99" s="28"/>
      <c r="AN99" s="37"/>
      <c r="AO99" s="28"/>
      <c r="AP99" s="27"/>
      <c r="AQ99" s="3">
        <v>0.015</v>
      </c>
      <c r="AR99" s="3">
        <v>0.5</v>
      </c>
      <c r="AS99" s="3">
        <f t="shared" si="87"/>
        <v>0.0075</v>
      </c>
      <c r="AT99" s="2">
        <f t="shared" si="88"/>
        <v>0.0197104959271686</v>
      </c>
      <c r="AU99" s="30">
        <f t="shared" si="89"/>
        <v>28.47</v>
      </c>
      <c r="AV99" s="1">
        <f t="shared" si="90"/>
        <v>0.26</v>
      </c>
      <c r="AW99" s="2">
        <f t="shared" si="95"/>
        <v>0.00617722045135779</v>
      </c>
      <c r="AX99" s="1">
        <f t="shared" si="91"/>
        <v>6.03846105899328</v>
      </c>
      <c r="AZ99" s="2">
        <f t="shared" si="96"/>
        <v>0.0106165043773132</v>
      </c>
      <c r="BA99" s="1">
        <f t="shared" si="92"/>
        <v>10.3780249984354</v>
      </c>
    </row>
    <row r="100" s="1" customFormat="1" spans="1:53">
      <c r="A100" s="13"/>
      <c r="B100" s="13"/>
      <c r="C100" s="16">
        <v>10</v>
      </c>
      <c r="D100" s="21">
        <v>25.8606451612903</v>
      </c>
      <c r="E100" s="20">
        <f t="shared" si="93"/>
        <v>26.7809666666667</v>
      </c>
      <c r="F100" s="16" t="s">
        <v>73</v>
      </c>
      <c r="G100" s="13">
        <v>11</v>
      </c>
      <c r="H100" s="18">
        <f t="shared" si="76"/>
        <v>25.8606451612903</v>
      </c>
      <c r="I100" s="18">
        <f t="shared" si="77"/>
        <v>299.01064516129</v>
      </c>
      <c r="J100" s="18">
        <f t="shared" si="78"/>
        <v>0.380292392841708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0.364173962891008</v>
      </c>
      <c r="O100" s="18">
        <f t="shared" si="94"/>
        <v>0.303867050678474</v>
      </c>
      <c r="P100" s="18">
        <f t="shared" si="81"/>
        <v>0.115558327808269</v>
      </c>
      <c r="Q100" s="25">
        <f t="shared" si="82"/>
        <v>0.0300451652301501</v>
      </c>
      <c r="R100" s="18">
        <f t="shared" si="83"/>
        <v>0.074022</v>
      </c>
      <c r="S100" s="26">
        <f t="shared" si="84"/>
        <v>0.405895074844642</v>
      </c>
      <c r="T100" s="3">
        <v>0.01</v>
      </c>
      <c r="U100" s="27">
        <f t="shared" si="85"/>
        <v>0.00405895074844642</v>
      </c>
      <c r="V100" s="26"/>
      <c r="W100" s="3"/>
      <c r="X100" s="3"/>
      <c r="Y100" s="29"/>
      <c r="Z100" s="3"/>
      <c r="AA100" s="28"/>
      <c r="AB100" s="3"/>
      <c r="AC100" s="3"/>
      <c r="AD100" s="28"/>
      <c r="AE100" s="26">
        <v>0.005</v>
      </c>
      <c r="AF100" s="3">
        <v>0.49</v>
      </c>
      <c r="AG100" s="27">
        <f t="shared" si="86"/>
        <v>0.00245</v>
      </c>
      <c r="AH100" s="36"/>
      <c r="AI100" s="3"/>
      <c r="AJ100" s="27"/>
      <c r="AK100" s="37"/>
      <c r="AL100" s="28"/>
      <c r="AM100" s="28"/>
      <c r="AN100" s="37"/>
      <c r="AO100" s="28"/>
      <c r="AP100" s="27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0.0140089507484464</v>
      </c>
      <c r="AU100" s="30">
        <f t="shared" si="89"/>
        <v>28.47</v>
      </c>
      <c r="AV100" s="1">
        <f t="shared" si="90"/>
        <v>0.26</v>
      </c>
      <c r="AW100" s="2">
        <f t="shared" si="95"/>
        <v>0.00617722045135779</v>
      </c>
      <c r="AX100" s="1">
        <f t="shared" si="91"/>
        <v>4.29174912109885</v>
      </c>
      <c r="AZ100" s="2">
        <f t="shared" si="96"/>
        <v>0.0106165043773132</v>
      </c>
      <c r="BA100" s="1">
        <f t="shared" si="92"/>
        <v>7.37603161312806</v>
      </c>
    </row>
    <row r="101" s="1" customFormat="1" spans="1:54">
      <c r="A101" s="13"/>
      <c r="B101" s="13"/>
      <c r="C101" s="16">
        <v>11</v>
      </c>
      <c r="D101" s="21">
        <v>24.3016</v>
      </c>
      <c r="E101" s="20">
        <f t="shared" si="93"/>
        <v>25.8606451612903</v>
      </c>
      <c r="F101" s="16" t="s">
        <v>75</v>
      </c>
      <c r="G101" s="13">
        <v>12</v>
      </c>
      <c r="H101" s="18">
        <f t="shared" si="76"/>
        <v>24.3016</v>
      </c>
      <c r="I101" s="18">
        <f t="shared" si="77"/>
        <v>297.4516</v>
      </c>
      <c r="J101" s="18">
        <f t="shared" si="78"/>
        <v>0.320622618138163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4"/>
        <v>0.473008722870205</v>
      </c>
      <c r="P101" s="18">
        <f t="shared" si="81"/>
        <v>0.151657295128834</v>
      </c>
      <c r="Q101" s="25">
        <f t="shared" si="82"/>
        <v>0.0394308967334968</v>
      </c>
      <c r="R101" s="18">
        <f t="shared" si="83"/>
        <v>0.074022</v>
      </c>
      <c r="S101" s="26">
        <f t="shared" si="84"/>
        <v>0.532691588088633</v>
      </c>
      <c r="T101" s="3">
        <v>0.01</v>
      </c>
      <c r="U101" s="27">
        <f t="shared" si="85"/>
        <v>0.00532691588088633</v>
      </c>
      <c r="V101" s="26"/>
      <c r="W101" s="3"/>
      <c r="X101" s="3"/>
      <c r="Y101" s="29"/>
      <c r="Z101" s="3"/>
      <c r="AA101" s="28"/>
      <c r="AB101" s="3"/>
      <c r="AC101" s="3"/>
      <c r="AD101" s="28"/>
      <c r="AE101" s="26">
        <v>0.005</v>
      </c>
      <c r="AF101" s="3">
        <v>0.49</v>
      </c>
      <c r="AG101" s="27">
        <f t="shared" si="86"/>
        <v>0.00245</v>
      </c>
      <c r="AH101" s="36"/>
      <c r="AI101" s="3"/>
      <c r="AJ101" s="27"/>
      <c r="AK101" s="37"/>
      <c r="AL101" s="28"/>
      <c r="AM101" s="28"/>
      <c r="AN101" s="37"/>
      <c r="AO101" s="28"/>
      <c r="AP101" s="27"/>
      <c r="AQ101" s="3">
        <v>0.015</v>
      </c>
      <c r="AR101" s="3">
        <v>0.5</v>
      </c>
      <c r="AS101" s="3">
        <f t="shared" si="87"/>
        <v>0.0075</v>
      </c>
      <c r="AT101" s="2">
        <f t="shared" si="88"/>
        <v>0.0152769158808863</v>
      </c>
      <c r="AU101" s="30">
        <f t="shared" si="89"/>
        <v>28.47</v>
      </c>
      <c r="AV101" s="1">
        <f t="shared" si="90"/>
        <v>0.26</v>
      </c>
      <c r="AW101" s="2">
        <f t="shared" si="95"/>
        <v>0.00617722045135779</v>
      </c>
      <c r="AX101" s="1">
        <f t="shared" si="91"/>
        <v>4.68019992947481</v>
      </c>
      <c r="AY101" s="1">
        <f>SUM(AX90:AX101)</f>
        <v>54.5116426605553</v>
      </c>
      <c r="AZ101" s="2">
        <f t="shared" si="96"/>
        <v>0.0106165043773132</v>
      </c>
      <c r="BA101" s="1">
        <f t="shared" si="92"/>
        <v>8.04364413237816</v>
      </c>
      <c r="BB101" s="1">
        <f>SUM(BA90:BA101)</f>
        <v>93.686650408132</v>
      </c>
    </row>
    <row r="102" s="1" customFormat="1" spans="1:46">
      <c r="A102" s="13"/>
      <c r="B102" s="13"/>
      <c r="C102" s="16">
        <v>12</v>
      </c>
      <c r="D102" s="21">
        <v>22.8494516129032</v>
      </c>
      <c r="E102" s="20">
        <f t="shared" si="93"/>
        <v>24.3016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workbookViewId="0">
      <pane xSplit="4" topLeftCell="E1" activePane="topRight" state="frozen"/>
      <selection/>
      <selection pane="topRight" activeCell="E15" sqref="E15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36</v>
      </c>
      <c r="M1" s="2"/>
    </row>
    <row r="2" s="1" customFormat="1" spans="1:13">
      <c r="A2" s="4" t="s">
        <v>4</v>
      </c>
      <c r="B2" s="5" t="s">
        <v>5</v>
      </c>
      <c r="C2" s="3"/>
      <c r="D2" s="3"/>
      <c r="E2" s="6">
        <v>237.8512</v>
      </c>
      <c r="F2" s="3">
        <v>1166.832</v>
      </c>
      <c r="G2" s="7">
        <f>(F2+F3+F4)/3</f>
        <v>1338.18733333333</v>
      </c>
      <c r="H2" s="3">
        <v>0.13</v>
      </c>
      <c r="I2" s="22">
        <f>(H2+H3+H4)/3</f>
        <v>0.12</v>
      </c>
      <c r="M2" s="2"/>
    </row>
    <row r="3" s="1" customFormat="1" spans="1:13">
      <c r="A3" s="4"/>
      <c r="B3" s="5" t="s">
        <v>6</v>
      </c>
      <c r="C3" s="3"/>
      <c r="D3" s="3"/>
      <c r="E3" s="8"/>
      <c r="F3" s="3">
        <v>1192.09</v>
      </c>
      <c r="G3" s="9"/>
      <c r="H3" s="3">
        <v>0.13</v>
      </c>
      <c r="I3" s="22"/>
      <c r="M3" s="2"/>
    </row>
    <row r="4" s="1" customFormat="1" spans="1:13">
      <c r="A4" s="4"/>
      <c r="B4" s="5" t="s">
        <v>7</v>
      </c>
      <c r="C4" s="3"/>
      <c r="D4" s="3"/>
      <c r="E4" s="10"/>
      <c r="F4" s="3">
        <v>1655.64</v>
      </c>
      <c r="G4" s="11"/>
      <c r="H4" s="3">
        <v>0.1</v>
      </c>
      <c r="I4" s="22"/>
      <c r="M4" s="2"/>
    </row>
    <row r="5" s="1" customFormat="1" spans="1:13">
      <c r="A5" s="4" t="s">
        <v>8</v>
      </c>
      <c r="B5" s="5" t="s">
        <v>9</v>
      </c>
      <c r="C5" s="3"/>
      <c r="D5" s="3"/>
      <c r="E5" s="6">
        <v>196.694136986301</v>
      </c>
      <c r="F5" s="3">
        <v>91.104</v>
      </c>
      <c r="G5" s="7">
        <f>(F5+F6)/2</f>
        <v>92.50925</v>
      </c>
      <c r="H5" s="3">
        <v>0.13</v>
      </c>
      <c r="I5" s="22">
        <f>(H5+H6)/2</f>
        <v>0.13</v>
      </c>
      <c r="M5" s="2"/>
    </row>
    <row r="6" s="1" customFormat="1" spans="1:13">
      <c r="A6" s="4"/>
      <c r="B6" s="5" t="s">
        <v>10</v>
      </c>
      <c r="C6" s="3"/>
      <c r="D6" s="3"/>
      <c r="E6" s="10"/>
      <c r="F6" s="3">
        <v>93.9145</v>
      </c>
      <c r="G6" s="11"/>
      <c r="H6" s="3">
        <v>0.13</v>
      </c>
      <c r="I6" s="22"/>
      <c r="M6" s="2"/>
    </row>
    <row r="7" s="1" customFormat="1" spans="1:13">
      <c r="A7" s="4" t="s">
        <v>11</v>
      </c>
      <c r="B7" s="5"/>
      <c r="C7" s="3"/>
      <c r="D7" s="3"/>
      <c r="E7" s="12">
        <v>5206.13173009572</v>
      </c>
      <c r="F7" s="3">
        <v>122.786</v>
      </c>
      <c r="G7" s="3"/>
      <c r="H7" s="3">
        <v>0.45</v>
      </c>
      <c r="M7" s="2"/>
    </row>
    <row r="8" s="1" customFormat="1" spans="1:13">
      <c r="A8" s="4" t="s">
        <v>12</v>
      </c>
      <c r="B8" s="5"/>
      <c r="C8" s="3"/>
      <c r="D8" s="3"/>
      <c r="E8" s="3">
        <v>0.01</v>
      </c>
      <c r="F8" s="3">
        <v>625.464</v>
      </c>
      <c r="G8" s="3"/>
      <c r="H8" s="3">
        <v>0.26</v>
      </c>
      <c r="M8" s="2"/>
    </row>
    <row r="9" s="1" customFormat="1" spans="1:13">
      <c r="A9" s="4" t="s">
        <v>13</v>
      </c>
      <c r="B9" s="5"/>
      <c r="C9" s="3"/>
      <c r="D9" s="3"/>
      <c r="E9" s="3">
        <v>0</v>
      </c>
      <c r="F9" s="3">
        <v>341.64</v>
      </c>
      <c r="G9" s="3"/>
      <c r="H9" s="3">
        <v>0.26</v>
      </c>
      <c r="M9" s="2"/>
    </row>
    <row r="10" s="1" customFormat="1" spans="1:13">
      <c r="A10" s="4" t="s">
        <v>14</v>
      </c>
      <c r="B10" s="5"/>
      <c r="C10" s="3"/>
      <c r="D10" s="3"/>
      <c r="E10" s="3">
        <v>0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15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16</v>
      </c>
      <c r="B14" s="4" t="s">
        <v>17</v>
      </c>
      <c r="C14" s="4">
        <v>308.16</v>
      </c>
      <c r="D14" s="13"/>
      <c r="E14" s="13"/>
      <c r="F14" s="13"/>
      <c r="G14" s="14" t="s">
        <v>18</v>
      </c>
      <c r="H14" s="14" t="s">
        <v>19</v>
      </c>
      <c r="I14" s="14">
        <f>(AV38+AV53+AY85+AY101+BB101+AG69)</f>
        <v>181785872.346187</v>
      </c>
      <c r="J14" s="14" t="s">
        <v>20</v>
      </c>
      <c r="K14" s="14">
        <f>I14/(10000*1000)</f>
        <v>18.1785872346187</v>
      </c>
      <c r="L14" s="14" t="s">
        <v>21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22</v>
      </c>
      <c r="B15" s="4" t="s">
        <v>17</v>
      </c>
      <c r="C15" s="4"/>
      <c r="D15" s="13"/>
      <c r="E15" s="13"/>
      <c r="F15" s="13"/>
      <c r="G15" s="14"/>
      <c r="H15" s="14" t="s">
        <v>23</v>
      </c>
      <c r="I15" s="14">
        <v>80095748.7671232</v>
      </c>
      <c r="J15" s="14" t="s">
        <v>20</v>
      </c>
      <c r="K15" s="14">
        <f>I15/(10000*1000)</f>
        <v>8.00957487671232</v>
      </c>
      <c r="L15" s="14" t="s">
        <v>21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24</v>
      </c>
      <c r="B16" s="4" t="s">
        <v>25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26</v>
      </c>
      <c r="B17" s="4" t="s">
        <v>27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29</v>
      </c>
      <c r="AT17" s="2"/>
    </row>
    <row r="18" s="1" customFormat="1" spans="1:46">
      <c r="A18" s="4" t="s">
        <v>30</v>
      </c>
      <c r="B18" s="4" t="s">
        <v>31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33</v>
      </c>
      <c r="B19" s="4" t="s">
        <v>31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36</v>
      </c>
      <c r="B20" s="4" t="s">
        <v>37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38</v>
      </c>
      <c r="B21" s="4" t="s">
        <v>39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40</v>
      </c>
      <c r="B22" s="4" t="s">
        <v>35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41</v>
      </c>
      <c r="B23" s="4" t="s">
        <v>42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4" t="s">
        <v>43</v>
      </c>
      <c r="T25" s="24"/>
      <c r="U25" s="24"/>
      <c r="V25" s="24" t="s">
        <v>44</v>
      </c>
      <c r="W25" s="24"/>
      <c r="X25" s="24"/>
      <c r="Y25" s="24" t="s">
        <v>45</v>
      </c>
      <c r="Z25" s="24"/>
      <c r="AA25" s="24"/>
      <c r="AB25" s="24" t="s">
        <v>46</v>
      </c>
      <c r="AC25" s="24"/>
      <c r="AD25" s="24"/>
      <c r="AE25" s="24" t="s">
        <v>47</v>
      </c>
      <c r="AF25" s="24"/>
      <c r="AG25" s="24"/>
      <c r="AH25" s="24" t="s">
        <v>48</v>
      </c>
      <c r="AI25" s="24"/>
      <c r="AJ25" s="24"/>
      <c r="AK25" s="32" t="s">
        <v>49</v>
      </c>
      <c r="AL25" s="33"/>
      <c r="AM25" s="34"/>
      <c r="AN25" s="24" t="s">
        <v>50</v>
      </c>
      <c r="AO25" s="24"/>
      <c r="AP25" s="24"/>
      <c r="AT25" s="2"/>
    </row>
    <row r="26" s="1" customFormat="1" spans="1:47">
      <c r="A26" s="15" t="s">
        <v>4</v>
      </c>
      <c r="B26" s="15"/>
      <c r="C26" s="16" t="s">
        <v>51</v>
      </c>
      <c r="D26" s="16" t="s">
        <v>52</v>
      </c>
      <c r="E26" s="16" t="s">
        <v>53</v>
      </c>
      <c r="F26" s="16" t="s">
        <v>54</v>
      </c>
      <c r="G26" s="13" t="s">
        <v>51</v>
      </c>
      <c r="H26" s="13" t="s">
        <v>53</v>
      </c>
      <c r="I26" s="13" t="s">
        <v>55</v>
      </c>
      <c r="J26" s="13" t="s">
        <v>56</v>
      </c>
      <c r="K26" s="23" t="s">
        <v>57</v>
      </c>
      <c r="L26" s="23" t="s">
        <v>58</v>
      </c>
      <c r="M26" s="13" t="s">
        <v>59</v>
      </c>
      <c r="N26" s="23" t="s">
        <v>60</v>
      </c>
      <c r="O26" s="13" t="s">
        <v>61</v>
      </c>
      <c r="P26" s="13" t="s">
        <v>62</v>
      </c>
      <c r="Q26" s="23" t="s">
        <v>63</v>
      </c>
      <c r="R26" s="23" t="s">
        <v>64</v>
      </c>
      <c r="S26" s="4" t="s">
        <v>65</v>
      </c>
      <c r="T26" s="3" t="s">
        <v>66</v>
      </c>
      <c r="U26" s="3"/>
      <c r="V26" s="4" t="s">
        <v>65</v>
      </c>
      <c r="W26" s="3" t="s">
        <v>66</v>
      </c>
      <c r="X26" s="3"/>
      <c r="Y26" s="4" t="s">
        <v>65</v>
      </c>
      <c r="Z26" s="3" t="s">
        <v>66</v>
      </c>
      <c r="AA26" s="3"/>
      <c r="AB26" s="4" t="s">
        <v>65</v>
      </c>
      <c r="AC26" s="3" t="s">
        <v>66</v>
      </c>
      <c r="AD26" s="3"/>
      <c r="AE26" s="4" t="s">
        <v>65</v>
      </c>
      <c r="AF26" s="3" t="s">
        <v>66</v>
      </c>
      <c r="AG26" s="3"/>
      <c r="AH26" s="4" t="s">
        <v>65</v>
      </c>
      <c r="AI26" s="3" t="s">
        <v>66</v>
      </c>
      <c r="AJ26" s="3"/>
      <c r="AK26" s="4" t="s">
        <v>65</v>
      </c>
      <c r="AL26" s="3" t="s">
        <v>66</v>
      </c>
      <c r="AM26" s="3"/>
      <c r="AN26" s="35" t="s">
        <v>65</v>
      </c>
      <c r="AO26" s="35" t="s">
        <v>66</v>
      </c>
      <c r="AP26" s="35"/>
      <c r="AQ26" s="1" t="s">
        <v>67</v>
      </c>
      <c r="AR26" s="1" t="s">
        <v>68</v>
      </c>
      <c r="AS26" s="1" t="s">
        <v>36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1338.18733333333</v>
      </c>
      <c r="C27" s="16" t="s">
        <v>72</v>
      </c>
      <c r="D27" s="17">
        <v>22</v>
      </c>
      <c r="E27" s="16"/>
      <c r="F27" s="16"/>
      <c r="G27" s="13">
        <v>1</v>
      </c>
      <c r="H27" s="18">
        <f t="shared" ref="H27:H38" si="0">E28</f>
        <v>22</v>
      </c>
      <c r="I27" s="18">
        <f t="shared" ref="I27:I38" si="1">H27+273.15</f>
        <v>295.15</v>
      </c>
      <c r="J27" s="18">
        <f t="shared" ref="J27:J38" si="2">EXP(($C$16*(I27-$C$14))/($C$17*I27*$C$14))</f>
        <v>0.248390618599517</v>
      </c>
      <c r="K27" s="18">
        <f t="shared" ref="K27:K38" si="3">$B$27/12</f>
        <v>111.515611111111</v>
      </c>
      <c r="L27" s="18">
        <f t="shared" ref="L27:L38" si="4">K27*$B$28/100</f>
        <v>1.11515611111111</v>
      </c>
      <c r="M27" s="13" t="s">
        <v>73</v>
      </c>
      <c r="N27" s="13"/>
      <c r="O27" s="18">
        <f>L27</f>
        <v>1.11515611111111</v>
      </c>
      <c r="P27" s="18">
        <f t="shared" ref="P27:P38" si="5">O27*J27</f>
        <v>0.276994316273921</v>
      </c>
      <c r="Q27" s="25">
        <f t="shared" ref="Q27:Q38" si="6">P27*$B$29</f>
        <v>0.0332393179528705</v>
      </c>
      <c r="R27" s="18">
        <f t="shared" ref="R27:R38" si="7">L27*$B$29</f>
        <v>0.133818733333333</v>
      </c>
      <c r="S27" s="26">
        <f t="shared" ref="S27:S38" si="8">Q27/R27</f>
        <v>0.248390618599517</v>
      </c>
      <c r="T27" s="3">
        <v>0.01</v>
      </c>
      <c r="U27" s="27">
        <f t="shared" ref="U27:U38" si="9">S27*T27</f>
        <v>0.00248390618599517</v>
      </c>
      <c r="V27" s="26"/>
      <c r="W27" s="3"/>
      <c r="X27" s="27"/>
      <c r="Y27" s="29">
        <v>0.02</v>
      </c>
      <c r="Z27" s="3">
        <v>0.21</v>
      </c>
      <c r="AA27" s="28">
        <f t="shared" ref="AA27:AA38" si="10">Y27*Z27</f>
        <v>0.0042</v>
      </c>
      <c r="AB27" s="3">
        <v>0.01</v>
      </c>
      <c r="AC27" s="3">
        <v>0.29</v>
      </c>
      <c r="AD27" s="28">
        <f t="shared" ref="AD27:AD38" si="11">AB27*AC27</f>
        <v>0.0029</v>
      </c>
      <c r="AE27" s="26"/>
      <c r="AF27" s="3"/>
      <c r="AG27" s="27"/>
      <c r="AH27" s="26"/>
      <c r="AI27" s="3"/>
      <c r="AJ27" s="27"/>
      <c r="AK27" s="1">
        <v>0.1</v>
      </c>
      <c r="AL27" s="28">
        <v>0.11</v>
      </c>
      <c r="AM27" s="28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0.0243839061859952</v>
      </c>
      <c r="AR27" s="30">
        <f t="shared" ref="AR27:AR38" si="15">$B$27/12</f>
        <v>111.515611111111</v>
      </c>
      <c r="AS27" s="1">
        <f t="shared" ref="AS27:AS38" si="16">$B$29</f>
        <v>0.12</v>
      </c>
      <c r="AT27" s="2">
        <f>$E$2/12</f>
        <v>19.8209333333333</v>
      </c>
      <c r="AU27" s="1">
        <f t="shared" ref="AU27:AU38" si="17">AT27*10000*AS27*0.67*AR27*AQ27</f>
        <v>43333.0339402017</v>
      </c>
    </row>
    <row r="28" s="1" customFormat="1" spans="1:47">
      <c r="A28" s="13" t="s">
        <v>74</v>
      </c>
      <c r="B28" s="13">
        <v>1</v>
      </c>
      <c r="C28" s="16">
        <v>1</v>
      </c>
      <c r="D28" s="19">
        <v>24.6573225806452</v>
      </c>
      <c r="E28" s="20">
        <f t="shared" ref="E28:E39" si="18">D27</f>
        <v>22</v>
      </c>
      <c r="F28" s="16" t="s">
        <v>73</v>
      </c>
      <c r="G28" s="13">
        <v>2</v>
      </c>
      <c r="H28" s="18">
        <f t="shared" si="0"/>
        <v>24.6573225806452</v>
      </c>
      <c r="I28" s="18">
        <f t="shared" si="1"/>
        <v>297.807322580645</v>
      </c>
      <c r="J28" s="18">
        <f t="shared" si="2"/>
        <v>0.333407236569975</v>
      </c>
      <c r="K28" s="18">
        <f t="shared" si="3"/>
        <v>111.515611111111</v>
      </c>
      <c r="L28" s="18">
        <f t="shared" si="4"/>
        <v>1.11515611111111</v>
      </c>
      <c r="M28" s="13" t="s">
        <v>73</v>
      </c>
      <c r="N28" s="13"/>
      <c r="O28" s="18">
        <f t="shared" ref="O28:O38" si="19">L28+O27-P27-N28</f>
        <v>1.9533179059483</v>
      </c>
      <c r="P28" s="18">
        <f t="shared" si="5"/>
        <v>0.651250325164874</v>
      </c>
      <c r="Q28" s="25">
        <f t="shared" si="6"/>
        <v>0.0781500390197848</v>
      </c>
      <c r="R28" s="18">
        <f t="shared" si="7"/>
        <v>0.133818733333333</v>
      </c>
      <c r="S28" s="26">
        <f t="shared" si="8"/>
        <v>0.583999243402778</v>
      </c>
      <c r="T28" s="3">
        <v>0.01</v>
      </c>
      <c r="U28" s="27">
        <f t="shared" si="9"/>
        <v>0.00583999243402778</v>
      </c>
      <c r="V28" s="26"/>
      <c r="W28" s="3"/>
      <c r="X28" s="27"/>
      <c r="Y28" s="29">
        <v>0.02</v>
      </c>
      <c r="Z28" s="3">
        <v>0.21</v>
      </c>
      <c r="AA28" s="28">
        <f t="shared" si="10"/>
        <v>0.0042</v>
      </c>
      <c r="AB28" s="3">
        <v>0.01</v>
      </c>
      <c r="AC28" s="3">
        <v>0.29</v>
      </c>
      <c r="AD28" s="28">
        <f t="shared" si="11"/>
        <v>0.0029</v>
      </c>
      <c r="AE28" s="26"/>
      <c r="AF28" s="3"/>
      <c r="AG28" s="27"/>
      <c r="AH28" s="26"/>
      <c r="AI28" s="3"/>
      <c r="AJ28" s="27"/>
      <c r="AK28" s="28">
        <v>0.1</v>
      </c>
      <c r="AL28" s="28">
        <v>0.11</v>
      </c>
      <c r="AM28" s="28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0.0277399924340278</v>
      </c>
      <c r="AR28" s="30">
        <f t="shared" si="15"/>
        <v>111.515611111111</v>
      </c>
      <c r="AS28" s="1">
        <f t="shared" si="16"/>
        <v>0.12</v>
      </c>
      <c r="AT28" s="2">
        <f t="shared" ref="AT28:AT38" si="20">$E$2/12</f>
        <v>19.8209333333333</v>
      </c>
      <c r="AU28" s="1">
        <f t="shared" si="17"/>
        <v>49297.1890752706</v>
      </c>
    </row>
    <row r="29" s="1" customFormat="1" spans="1:47">
      <c r="A29" s="13" t="s">
        <v>36</v>
      </c>
      <c r="B29" s="13">
        <f>I2</f>
        <v>0.12</v>
      </c>
      <c r="C29" s="16">
        <v>2</v>
      </c>
      <c r="D29" s="21">
        <v>24.4056428571429</v>
      </c>
      <c r="E29" s="20">
        <f t="shared" si="18"/>
        <v>24.6573225806452</v>
      </c>
      <c r="F29" s="16" t="s">
        <v>73</v>
      </c>
      <c r="G29" s="13">
        <v>3</v>
      </c>
      <c r="H29" s="18">
        <f t="shared" si="0"/>
        <v>24.4056428571429</v>
      </c>
      <c r="I29" s="18">
        <f t="shared" si="1"/>
        <v>297.555642857143</v>
      </c>
      <c r="J29" s="18">
        <f t="shared" si="2"/>
        <v>0.324313460275151</v>
      </c>
      <c r="K29" s="18">
        <f t="shared" si="3"/>
        <v>111.515611111111</v>
      </c>
      <c r="L29" s="18">
        <f t="shared" si="4"/>
        <v>1.11515611111111</v>
      </c>
      <c r="M29" s="13" t="s">
        <v>73</v>
      </c>
      <c r="N29" s="13"/>
      <c r="O29" s="18">
        <f t="shared" si="19"/>
        <v>2.41722369189454</v>
      </c>
      <c r="P29" s="18">
        <f t="shared" si="5"/>
        <v>0.783938179777394</v>
      </c>
      <c r="Q29" s="25">
        <f t="shared" si="6"/>
        <v>0.0940725815732872</v>
      </c>
      <c r="R29" s="18">
        <f t="shared" si="7"/>
        <v>0.133818733333333</v>
      </c>
      <c r="S29" s="26">
        <f t="shared" si="8"/>
        <v>0.702985144381533</v>
      </c>
      <c r="T29" s="3">
        <v>0.01</v>
      </c>
      <c r="U29" s="27">
        <f t="shared" si="9"/>
        <v>0.00702985144381533</v>
      </c>
      <c r="V29" s="26"/>
      <c r="W29" s="3"/>
      <c r="X29" s="27"/>
      <c r="Y29" s="29">
        <v>0.02</v>
      </c>
      <c r="Z29" s="3">
        <v>0.21</v>
      </c>
      <c r="AA29" s="28">
        <f t="shared" si="10"/>
        <v>0.0042</v>
      </c>
      <c r="AB29" s="3">
        <v>0.01</v>
      </c>
      <c r="AC29" s="3">
        <v>0.29</v>
      </c>
      <c r="AD29" s="28">
        <f t="shared" si="11"/>
        <v>0.0029</v>
      </c>
      <c r="AE29" s="26"/>
      <c r="AF29" s="3"/>
      <c r="AG29" s="27"/>
      <c r="AH29" s="26"/>
      <c r="AI29" s="3"/>
      <c r="AJ29" s="27"/>
      <c r="AK29" s="1">
        <v>0.1</v>
      </c>
      <c r="AL29" s="28">
        <v>0.11</v>
      </c>
      <c r="AM29" s="28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0.0289298514438153</v>
      </c>
      <c r="AR29" s="30">
        <f t="shared" si="15"/>
        <v>111.515611111111</v>
      </c>
      <c r="AS29" s="1">
        <f t="shared" si="16"/>
        <v>0.12</v>
      </c>
      <c r="AT29" s="2">
        <f t="shared" si="20"/>
        <v>19.8209333333333</v>
      </c>
      <c r="AU29" s="1">
        <f t="shared" si="17"/>
        <v>51411.7067600865</v>
      </c>
    </row>
    <row r="30" s="1" customFormat="1" spans="1:47">
      <c r="A30" s="13"/>
      <c r="B30" s="13"/>
      <c r="C30" s="16">
        <v>3</v>
      </c>
      <c r="D30" s="21">
        <v>24.0837419354839</v>
      </c>
      <c r="E30" s="20">
        <f t="shared" si="18"/>
        <v>24.4056428571429</v>
      </c>
      <c r="F30" s="16" t="s">
        <v>73</v>
      </c>
      <c r="G30" s="13">
        <v>4</v>
      </c>
      <c r="H30" s="18">
        <f t="shared" si="0"/>
        <v>24.0837419354839</v>
      </c>
      <c r="I30" s="18">
        <f t="shared" si="1"/>
        <v>297.233741935484</v>
      </c>
      <c r="J30" s="18">
        <f t="shared" si="2"/>
        <v>0.313021636894116</v>
      </c>
      <c r="K30" s="18">
        <f t="shared" si="3"/>
        <v>111.515611111111</v>
      </c>
      <c r="L30" s="18">
        <f t="shared" si="4"/>
        <v>1.11515611111111</v>
      </c>
      <c r="M30" s="13" t="s">
        <v>73</v>
      </c>
      <c r="N30" s="13"/>
      <c r="O30" s="18">
        <f t="shared" si="19"/>
        <v>2.74844162322826</v>
      </c>
      <c r="P30" s="18">
        <f t="shared" si="5"/>
        <v>0.86032169581083</v>
      </c>
      <c r="Q30" s="25">
        <f t="shared" si="6"/>
        <v>0.1032386034973</v>
      </c>
      <c r="R30" s="18">
        <f t="shared" si="7"/>
        <v>0.133818733333333</v>
      </c>
      <c r="S30" s="26">
        <f t="shared" si="8"/>
        <v>0.771480949831884</v>
      </c>
      <c r="T30" s="3">
        <v>0.01</v>
      </c>
      <c r="U30" s="27">
        <f t="shared" si="9"/>
        <v>0.00771480949831884</v>
      </c>
      <c r="V30" s="26"/>
      <c r="W30" s="3"/>
      <c r="X30" s="27"/>
      <c r="Y30" s="29">
        <v>0.02</v>
      </c>
      <c r="Z30" s="3">
        <v>0.21</v>
      </c>
      <c r="AA30" s="28">
        <f t="shared" si="10"/>
        <v>0.0042</v>
      </c>
      <c r="AB30" s="3">
        <v>0.01</v>
      </c>
      <c r="AC30" s="3">
        <v>0.29</v>
      </c>
      <c r="AD30" s="28">
        <f t="shared" si="11"/>
        <v>0.0029</v>
      </c>
      <c r="AE30" s="26"/>
      <c r="AF30" s="3"/>
      <c r="AG30" s="27"/>
      <c r="AH30" s="26"/>
      <c r="AI30" s="3"/>
      <c r="AJ30" s="27"/>
      <c r="AK30" s="28">
        <v>0.1</v>
      </c>
      <c r="AL30" s="28">
        <v>0.11</v>
      </c>
      <c r="AM30" s="28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0.0296148094983188</v>
      </c>
      <c r="AR30" s="30">
        <f t="shared" si="15"/>
        <v>111.515611111111</v>
      </c>
      <c r="AS30" s="1">
        <f t="shared" si="16"/>
        <v>0.12</v>
      </c>
      <c r="AT30" s="2">
        <f t="shared" si="20"/>
        <v>19.8209333333333</v>
      </c>
      <c r="AU30" s="1">
        <f t="shared" si="17"/>
        <v>52628.9567936542</v>
      </c>
    </row>
    <row r="31" s="1" customFormat="1" spans="1:47">
      <c r="A31" s="13"/>
      <c r="B31" s="13"/>
      <c r="C31" s="16">
        <v>4</v>
      </c>
      <c r="D31" s="21">
        <v>24.4014666666667</v>
      </c>
      <c r="E31" s="20">
        <f t="shared" si="18"/>
        <v>24.0837419354839</v>
      </c>
      <c r="F31" s="16" t="s">
        <v>73</v>
      </c>
      <c r="G31" s="13">
        <v>5</v>
      </c>
      <c r="H31" s="18">
        <f t="shared" si="0"/>
        <v>24.4014666666667</v>
      </c>
      <c r="I31" s="18">
        <f t="shared" si="1"/>
        <v>297.551466666667</v>
      </c>
      <c r="J31" s="18">
        <f t="shared" si="2"/>
        <v>0.324164547819201</v>
      </c>
      <c r="K31" s="18">
        <f t="shared" si="3"/>
        <v>111.515611111111</v>
      </c>
      <c r="L31" s="18">
        <f t="shared" si="4"/>
        <v>1.11515611111111</v>
      </c>
      <c r="M31" s="13" t="s">
        <v>75</v>
      </c>
      <c r="N31" s="18">
        <f>(O30-P30)*C22/100</f>
        <v>1.79371393104656</v>
      </c>
      <c r="O31" s="18">
        <f t="shared" si="19"/>
        <v>1.20956210748198</v>
      </c>
      <c r="P31" s="18">
        <f t="shared" si="5"/>
        <v>0.392097153631137</v>
      </c>
      <c r="Q31" s="25">
        <f t="shared" si="6"/>
        <v>0.0470516584357364</v>
      </c>
      <c r="R31" s="18">
        <f t="shared" si="7"/>
        <v>0.133818733333333</v>
      </c>
      <c r="S31" s="26">
        <f t="shared" si="8"/>
        <v>0.351607411486506</v>
      </c>
      <c r="T31" s="3">
        <v>0.01</v>
      </c>
      <c r="U31" s="27">
        <f t="shared" si="9"/>
        <v>0.00351607411486506</v>
      </c>
      <c r="V31" s="26"/>
      <c r="W31" s="3"/>
      <c r="X31" s="27"/>
      <c r="Y31" s="29">
        <v>0.04</v>
      </c>
      <c r="Z31" s="3">
        <v>0.21</v>
      </c>
      <c r="AA31" s="28">
        <f t="shared" si="10"/>
        <v>0.0084</v>
      </c>
      <c r="AB31" s="3">
        <v>0.015</v>
      </c>
      <c r="AC31" s="3">
        <v>0.29</v>
      </c>
      <c r="AD31" s="28">
        <f t="shared" si="11"/>
        <v>0.00435</v>
      </c>
      <c r="AE31" s="26"/>
      <c r="AF31" s="3"/>
      <c r="AG31" s="27"/>
      <c r="AH31" s="26"/>
      <c r="AI31" s="3"/>
      <c r="AJ31" s="27"/>
      <c r="AK31" s="1">
        <v>0.1</v>
      </c>
      <c r="AL31" s="28">
        <v>0.11</v>
      </c>
      <c r="AM31" s="28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0.0329660741148651</v>
      </c>
      <c r="AR31" s="30">
        <f t="shared" si="15"/>
        <v>111.515611111111</v>
      </c>
      <c r="AS31" s="1">
        <f t="shared" si="16"/>
        <v>0.12</v>
      </c>
      <c r="AT31" s="2">
        <f t="shared" si="20"/>
        <v>19.8209333333333</v>
      </c>
      <c r="AU31" s="1">
        <f t="shared" si="17"/>
        <v>58584.5433294489</v>
      </c>
    </row>
    <row r="32" s="1" customFormat="1" spans="1:47">
      <c r="A32" s="13"/>
      <c r="B32" s="13"/>
      <c r="C32" s="16">
        <v>5</v>
      </c>
      <c r="D32" s="21">
        <v>25.0304516129032</v>
      </c>
      <c r="E32" s="20">
        <f t="shared" si="18"/>
        <v>24.4014666666667</v>
      </c>
      <c r="F32" s="16" t="s">
        <v>75</v>
      </c>
      <c r="G32" s="13">
        <v>6</v>
      </c>
      <c r="H32" s="18">
        <f t="shared" si="0"/>
        <v>25.0304516129032</v>
      </c>
      <c r="I32" s="18">
        <f t="shared" si="1"/>
        <v>298.180451612903</v>
      </c>
      <c r="J32" s="18">
        <f t="shared" si="2"/>
        <v>0.34733077764947</v>
      </c>
      <c r="K32" s="18">
        <f t="shared" si="3"/>
        <v>111.515611111111</v>
      </c>
      <c r="L32" s="18">
        <f t="shared" si="4"/>
        <v>1.11515611111111</v>
      </c>
      <c r="M32" s="13" t="s">
        <v>73</v>
      </c>
      <c r="N32" s="13"/>
      <c r="O32" s="18">
        <f t="shared" si="19"/>
        <v>1.93262106496196</v>
      </c>
      <c r="P32" s="18">
        <f t="shared" si="5"/>
        <v>0.671258777394983</v>
      </c>
      <c r="Q32" s="25">
        <f t="shared" si="6"/>
        <v>0.080551053287398</v>
      </c>
      <c r="R32" s="18">
        <f t="shared" si="7"/>
        <v>0.133818733333333</v>
      </c>
      <c r="S32" s="26">
        <f t="shared" si="8"/>
        <v>0.601941531510023</v>
      </c>
      <c r="T32" s="3">
        <v>0.01</v>
      </c>
      <c r="U32" s="27">
        <f t="shared" si="9"/>
        <v>0.00601941531510023</v>
      </c>
      <c r="V32" s="26"/>
      <c r="W32" s="3"/>
      <c r="X32" s="27"/>
      <c r="Y32" s="29">
        <v>0.04</v>
      </c>
      <c r="Z32" s="3">
        <v>0.21</v>
      </c>
      <c r="AA32" s="28">
        <f t="shared" si="10"/>
        <v>0.0084</v>
      </c>
      <c r="AB32" s="3">
        <v>0.015</v>
      </c>
      <c r="AC32" s="3">
        <v>0.29</v>
      </c>
      <c r="AD32" s="28">
        <f t="shared" si="11"/>
        <v>0.00435</v>
      </c>
      <c r="AE32" s="26"/>
      <c r="AF32" s="3"/>
      <c r="AG32" s="27"/>
      <c r="AH32" s="26"/>
      <c r="AI32" s="3"/>
      <c r="AJ32" s="27"/>
      <c r="AK32" s="28">
        <v>0.1</v>
      </c>
      <c r="AL32" s="28">
        <v>0.11</v>
      </c>
      <c r="AM32" s="28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0.0354694153151002</v>
      </c>
      <c r="AR32" s="30">
        <f t="shared" si="15"/>
        <v>111.515611111111</v>
      </c>
      <c r="AS32" s="1">
        <f t="shared" si="16"/>
        <v>0.12</v>
      </c>
      <c r="AT32" s="2">
        <f t="shared" si="20"/>
        <v>19.8209333333333</v>
      </c>
      <c r="AU32" s="1">
        <f t="shared" si="17"/>
        <v>63033.2714522629</v>
      </c>
    </row>
    <row r="33" s="1" customFormat="1" spans="1:47">
      <c r="A33" s="13"/>
      <c r="B33" s="13"/>
      <c r="C33" s="16">
        <v>6</v>
      </c>
      <c r="D33" s="21">
        <v>26.5276</v>
      </c>
      <c r="E33" s="20">
        <f t="shared" si="18"/>
        <v>25.0304516129032</v>
      </c>
      <c r="F33" s="16" t="s">
        <v>73</v>
      </c>
      <c r="G33" s="13">
        <v>7</v>
      </c>
      <c r="H33" s="18">
        <f t="shared" si="0"/>
        <v>26.5276</v>
      </c>
      <c r="I33" s="18">
        <f t="shared" si="1"/>
        <v>299.6776</v>
      </c>
      <c r="J33" s="18">
        <f t="shared" si="2"/>
        <v>0.408876265457625</v>
      </c>
      <c r="K33" s="18">
        <f t="shared" si="3"/>
        <v>111.515611111111</v>
      </c>
      <c r="L33" s="18">
        <f t="shared" si="4"/>
        <v>1.11515611111111</v>
      </c>
      <c r="M33" s="13" t="s">
        <v>73</v>
      </c>
      <c r="N33" s="13"/>
      <c r="O33" s="18">
        <f t="shared" si="19"/>
        <v>2.37651839867808</v>
      </c>
      <c r="P33" s="18">
        <f t="shared" si="5"/>
        <v>0.97170196764283</v>
      </c>
      <c r="Q33" s="25">
        <f t="shared" si="6"/>
        <v>0.11660423611714</v>
      </c>
      <c r="R33" s="18">
        <f t="shared" si="7"/>
        <v>0.133818733333333</v>
      </c>
      <c r="S33" s="26">
        <f t="shared" si="8"/>
        <v>0.871359586304605</v>
      </c>
      <c r="T33" s="3">
        <v>0.01</v>
      </c>
      <c r="U33" s="27">
        <f t="shared" si="9"/>
        <v>0.00871359586304605</v>
      </c>
      <c r="V33" s="26"/>
      <c r="W33" s="3"/>
      <c r="X33" s="27"/>
      <c r="Y33" s="29">
        <v>0.04</v>
      </c>
      <c r="Z33" s="3">
        <v>0.21</v>
      </c>
      <c r="AA33" s="28">
        <f t="shared" si="10"/>
        <v>0.0084</v>
      </c>
      <c r="AB33" s="3">
        <v>0.015</v>
      </c>
      <c r="AC33" s="3">
        <v>0.29</v>
      </c>
      <c r="AD33" s="28">
        <f t="shared" si="11"/>
        <v>0.00435</v>
      </c>
      <c r="AE33" s="26"/>
      <c r="AF33" s="3"/>
      <c r="AG33" s="27"/>
      <c r="AH33" s="26"/>
      <c r="AI33" s="3"/>
      <c r="AJ33" s="27"/>
      <c r="AK33" s="1">
        <v>0.1</v>
      </c>
      <c r="AL33" s="28">
        <v>0.11</v>
      </c>
      <c r="AM33" s="28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0.0381635958630461</v>
      </c>
      <c r="AR33" s="30">
        <f t="shared" si="15"/>
        <v>111.515611111111</v>
      </c>
      <c r="AS33" s="1">
        <f t="shared" si="16"/>
        <v>0.12</v>
      </c>
      <c r="AT33" s="2">
        <f t="shared" si="20"/>
        <v>19.8209333333333</v>
      </c>
      <c r="AU33" s="1">
        <f t="shared" si="17"/>
        <v>67821.1432655256</v>
      </c>
    </row>
    <row r="34" s="1" customFormat="1" spans="1:47">
      <c r="A34" s="13"/>
      <c r="B34" s="13"/>
      <c r="C34" s="16">
        <v>7</v>
      </c>
      <c r="D34" s="21">
        <v>27.0036129032258</v>
      </c>
      <c r="E34" s="20">
        <f t="shared" si="18"/>
        <v>26.5276</v>
      </c>
      <c r="F34" s="16" t="s">
        <v>73</v>
      </c>
      <c r="G34" s="13">
        <v>8</v>
      </c>
      <c r="H34" s="18">
        <f t="shared" si="0"/>
        <v>27.0036129032258</v>
      </c>
      <c r="I34" s="18">
        <f t="shared" si="1"/>
        <v>300.153612903226</v>
      </c>
      <c r="J34" s="18">
        <f t="shared" si="2"/>
        <v>0.430496757286937</v>
      </c>
      <c r="K34" s="18">
        <f t="shared" si="3"/>
        <v>111.515611111111</v>
      </c>
      <c r="L34" s="18">
        <f t="shared" si="4"/>
        <v>1.11515611111111</v>
      </c>
      <c r="M34" s="13" t="s">
        <v>73</v>
      </c>
      <c r="N34" s="13"/>
      <c r="O34" s="18">
        <f t="shared" si="19"/>
        <v>2.51997254214637</v>
      </c>
      <c r="P34" s="18">
        <f t="shared" si="5"/>
        <v>1.08484000784613</v>
      </c>
      <c r="Q34" s="25">
        <f t="shared" si="6"/>
        <v>0.130180800941536</v>
      </c>
      <c r="R34" s="18">
        <f t="shared" si="7"/>
        <v>0.133818733333333</v>
      </c>
      <c r="S34" s="26">
        <f t="shared" si="8"/>
        <v>0.972814475961777</v>
      </c>
      <c r="T34" s="3">
        <v>0.01</v>
      </c>
      <c r="U34" s="27">
        <f t="shared" si="9"/>
        <v>0.00972814475961777</v>
      </c>
      <c r="V34" s="26"/>
      <c r="W34" s="3"/>
      <c r="X34" s="27"/>
      <c r="Y34" s="29">
        <v>0.04</v>
      </c>
      <c r="Z34" s="3">
        <v>0.21</v>
      </c>
      <c r="AA34" s="28">
        <f t="shared" si="10"/>
        <v>0.0084</v>
      </c>
      <c r="AB34" s="3">
        <v>0.015</v>
      </c>
      <c r="AC34" s="3">
        <v>0.29</v>
      </c>
      <c r="AD34" s="28">
        <f t="shared" si="11"/>
        <v>0.00435</v>
      </c>
      <c r="AE34" s="26"/>
      <c r="AF34" s="3"/>
      <c r="AG34" s="27"/>
      <c r="AH34" s="26"/>
      <c r="AI34" s="3"/>
      <c r="AJ34" s="27"/>
      <c r="AK34" s="28">
        <v>0.1</v>
      </c>
      <c r="AL34" s="28">
        <v>0.11</v>
      </c>
      <c r="AM34" s="28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0.0391781447596178</v>
      </c>
      <c r="AR34" s="30">
        <f t="shared" si="15"/>
        <v>111.515611111111</v>
      </c>
      <c r="AS34" s="1">
        <f t="shared" si="16"/>
        <v>0.12</v>
      </c>
      <c r="AT34" s="2">
        <f t="shared" si="20"/>
        <v>19.8209333333333</v>
      </c>
      <c r="AU34" s="1">
        <f t="shared" si="17"/>
        <v>69624.1145136018</v>
      </c>
    </row>
    <row r="35" s="1" customFormat="1" spans="1:47">
      <c r="A35" s="13"/>
      <c r="B35" s="13"/>
      <c r="C35" s="16">
        <v>8</v>
      </c>
      <c r="D35" s="21">
        <v>27.6961935483871</v>
      </c>
      <c r="E35" s="20">
        <f t="shared" si="18"/>
        <v>27.0036129032258</v>
      </c>
      <c r="F35" s="16" t="s">
        <v>73</v>
      </c>
      <c r="G35" s="13">
        <v>9</v>
      </c>
      <c r="H35" s="18">
        <f t="shared" si="0"/>
        <v>27.6961935483871</v>
      </c>
      <c r="I35" s="18">
        <f t="shared" si="1"/>
        <v>300.846193548387</v>
      </c>
      <c r="J35" s="18">
        <f t="shared" si="2"/>
        <v>0.463876665482427</v>
      </c>
      <c r="K35" s="18">
        <f t="shared" si="3"/>
        <v>111.515611111111</v>
      </c>
      <c r="L35" s="18">
        <f t="shared" si="4"/>
        <v>1.11515611111111</v>
      </c>
      <c r="M35" s="13" t="s">
        <v>73</v>
      </c>
      <c r="N35" s="13"/>
      <c r="O35" s="18">
        <f t="shared" si="19"/>
        <v>2.55028864541135</v>
      </c>
      <c r="P35" s="18">
        <f t="shared" si="5"/>
        <v>1.18301939285111</v>
      </c>
      <c r="Q35" s="25">
        <f t="shared" si="6"/>
        <v>0.141962327142133</v>
      </c>
      <c r="R35" s="18">
        <f t="shared" si="7"/>
        <v>0.133818733333333</v>
      </c>
      <c r="S35" s="26">
        <f t="shared" si="8"/>
        <v>1.06085540944791</v>
      </c>
      <c r="T35" s="3">
        <v>0.01</v>
      </c>
      <c r="U35" s="27">
        <f t="shared" si="9"/>
        <v>0.0106085540944791</v>
      </c>
      <c r="V35" s="26"/>
      <c r="W35" s="3"/>
      <c r="X35" s="27"/>
      <c r="Y35" s="29">
        <v>0.04</v>
      </c>
      <c r="Z35" s="3">
        <v>0.21</v>
      </c>
      <c r="AA35" s="28">
        <f t="shared" si="10"/>
        <v>0.0084</v>
      </c>
      <c r="AB35" s="3">
        <v>0.015</v>
      </c>
      <c r="AC35" s="3">
        <v>0.29</v>
      </c>
      <c r="AD35" s="28">
        <f t="shared" si="11"/>
        <v>0.00435</v>
      </c>
      <c r="AE35" s="26"/>
      <c r="AF35" s="3"/>
      <c r="AG35" s="27"/>
      <c r="AH35" s="26"/>
      <c r="AI35" s="3"/>
      <c r="AJ35" s="27"/>
      <c r="AK35" s="1">
        <v>0.1</v>
      </c>
      <c r="AL35" s="28">
        <v>0.11</v>
      </c>
      <c r="AM35" s="28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0.040058554094479</v>
      </c>
      <c r="AR35" s="30">
        <f t="shared" si="15"/>
        <v>111.515611111111</v>
      </c>
      <c r="AS35" s="1">
        <f t="shared" si="16"/>
        <v>0.12</v>
      </c>
      <c r="AT35" s="2">
        <f t="shared" si="20"/>
        <v>19.8209333333333</v>
      </c>
      <c r="AU35" s="1">
        <f t="shared" si="17"/>
        <v>71188.7041776945</v>
      </c>
    </row>
    <row r="36" s="1" customFormat="1" spans="1:47">
      <c r="A36" s="13"/>
      <c r="B36" s="13"/>
      <c r="C36" s="16">
        <v>9</v>
      </c>
      <c r="D36" s="21">
        <v>27.2031333333333</v>
      </c>
      <c r="E36" s="20">
        <f t="shared" si="18"/>
        <v>27.6961935483871</v>
      </c>
      <c r="F36" s="16" t="s">
        <v>73</v>
      </c>
      <c r="G36" s="13">
        <v>10</v>
      </c>
      <c r="H36" s="18">
        <f t="shared" si="0"/>
        <v>27.2031333333333</v>
      </c>
      <c r="I36" s="18">
        <f t="shared" si="1"/>
        <v>300.353133333333</v>
      </c>
      <c r="J36" s="18">
        <f t="shared" si="2"/>
        <v>0.439874212332338</v>
      </c>
      <c r="K36" s="18">
        <f t="shared" si="3"/>
        <v>111.515611111111</v>
      </c>
      <c r="L36" s="18">
        <f t="shared" si="4"/>
        <v>1.11515611111111</v>
      </c>
      <c r="M36" s="13" t="s">
        <v>73</v>
      </c>
      <c r="N36" s="13"/>
      <c r="O36" s="18">
        <f t="shared" si="19"/>
        <v>2.48242536367135</v>
      </c>
      <c r="P36" s="18">
        <f t="shared" si="5"/>
        <v>1.09195490151875</v>
      </c>
      <c r="Q36" s="25">
        <f t="shared" si="6"/>
        <v>0.13103458818225</v>
      </c>
      <c r="R36" s="18">
        <f t="shared" si="7"/>
        <v>0.133818733333333</v>
      </c>
      <c r="S36" s="26">
        <f t="shared" si="8"/>
        <v>0.979194653231786</v>
      </c>
      <c r="T36" s="3">
        <v>0.01</v>
      </c>
      <c r="U36" s="27">
        <f t="shared" si="9"/>
        <v>0.00979194653231786</v>
      </c>
      <c r="V36" s="26"/>
      <c r="W36" s="3"/>
      <c r="X36" s="27"/>
      <c r="Y36" s="29">
        <v>0.04</v>
      </c>
      <c r="Z36" s="3">
        <v>0.21</v>
      </c>
      <c r="AA36" s="28">
        <f t="shared" si="10"/>
        <v>0.0084</v>
      </c>
      <c r="AB36" s="3">
        <v>0.015</v>
      </c>
      <c r="AC36" s="3">
        <v>0.29</v>
      </c>
      <c r="AD36" s="28">
        <f t="shared" si="11"/>
        <v>0.00435</v>
      </c>
      <c r="AE36" s="26"/>
      <c r="AF36" s="3"/>
      <c r="AG36" s="27"/>
      <c r="AH36" s="26"/>
      <c r="AI36" s="3"/>
      <c r="AJ36" s="27"/>
      <c r="AK36" s="28">
        <v>0.1</v>
      </c>
      <c r="AL36" s="28">
        <v>0.11</v>
      </c>
      <c r="AM36" s="28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0.0392419465323179</v>
      </c>
      <c r="AR36" s="30">
        <f t="shared" si="15"/>
        <v>111.515611111111</v>
      </c>
      <c r="AS36" s="1">
        <f t="shared" si="16"/>
        <v>0.12</v>
      </c>
      <c r="AT36" s="2">
        <f t="shared" si="20"/>
        <v>19.8209333333333</v>
      </c>
      <c r="AU36" s="1">
        <f t="shared" si="17"/>
        <v>69737.4976754615</v>
      </c>
    </row>
    <row r="37" s="1" customFormat="1" spans="1:47">
      <c r="A37" s="13"/>
      <c r="B37" s="13"/>
      <c r="C37" s="16">
        <v>10</v>
      </c>
      <c r="D37" s="21">
        <v>26.9495806451613</v>
      </c>
      <c r="E37" s="20">
        <f t="shared" si="18"/>
        <v>27.2031333333333</v>
      </c>
      <c r="F37" s="16" t="s">
        <v>73</v>
      </c>
      <c r="G37" s="13">
        <v>11</v>
      </c>
      <c r="H37" s="18">
        <f t="shared" si="0"/>
        <v>26.9495806451613</v>
      </c>
      <c r="I37" s="18">
        <f t="shared" si="1"/>
        <v>300.099580645161</v>
      </c>
      <c r="J37" s="18">
        <f t="shared" si="2"/>
        <v>0.427989712209864</v>
      </c>
      <c r="K37" s="18">
        <f t="shared" si="3"/>
        <v>111.515611111111</v>
      </c>
      <c r="L37" s="18">
        <f t="shared" si="4"/>
        <v>1.11515611111111</v>
      </c>
      <c r="M37" s="13" t="s">
        <v>75</v>
      </c>
      <c r="N37" s="18">
        <f>(O36-P36)*C22/100</f>
        <v>1.32094693904497</v>
      </c>
      <c r="O37" s="18">
        <f t="shared" si="19"/>
        <v>1.18467963421874</v>
      </c>
      <c r="P37" s="18">
        <f t="shared" si="5"/>
        <v>0.507030695710166</v>
      </c>
      <c r="Q37" s="25">
        <f t="shared" si="6"/>
        <v>0.0608436834852199</v>
      </c>
      <c r="R37" s="18">
        <f t="shared" si="7"/>
        <v>0.133818733333333</v>
      </c>
      <c r="S37" s="26">
        <f t="shared" si="8"/>
        <v>0.454672391298627</v>
      </c>
      <c r="T37" s="3">
        <v>0.01</v>
      </c>
      <c r="U37" s="27">
        <f t="shared" si="9"/>
        <v>0.00454672391298627</v>
      </c>
      <c r="V37" s="26"/>
      <c r="W37" s="3"/>
      <c r="X37" s="27"/>
      <c r="Y37" s="29">
        <v>0.04</v>
      </c>
      <c r="Z37" s="3">
        <v>0.21</v>
      </c>
      <c r="AA37" s="28">
        <f t="shared" si="10"/>
        <v>0.0084</v>
      </c>
      <c r="AB37" s="3">
        <v>0.015</v>
      </c>
      <c r="AC37" s="3">
        <v>0.29</v>
      </c>
      <c r="AD37" s="28">
        <f t="shared" si="11"/>
        <v>0.00435</v>
      </c>
      <c r="AE37" s="26"/>
      <c r="AF37" s="3"/>
      <c r="AG37" s="27"/>
      <c r="AH37" s="26"/>
      <c r="AI37" s="3"/>
      <c r="AJ37" s="27"/>
      <c r="AK37" s="1">
        <v>0.1</v>
      </c>
      <c r="AL37" s="28">
        <v>0.11</v>
      </c>
      <c r="AM37" s="28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0.0339967239129863</v>
      </c>
      <c r="AR37" s="30">
        <f t="shared" si="15"/>
        <v>111.515611111111</v>
      </c>
      <c r="AS37" s="1">
        <f t="shared" si="16"/>
        <v>0.12</v>
      </c>
      <c r="AT37" s="2">
        <f t="shared" si="20"/>
        <v>19.8209333333333</v>
      </c>
      <c r="AU37" s="1">
        <f t="shared" si="17"/>
        <v>60416.12775</v>
      </c>
    </row>
    <row r="38" s="1" customFormat="1" spans="1:48">
      <c r="A38" s="13"/>
      <c r="B38" s="13"/>
      <c r="C38" s="16">
        <v>11</v>
      </c>
      <c r="D38" s="21">
        <v>25.9948666666667</v>
      </c>
      <c r="E38" s="20">
        <f t="shared" si="18"/>
        <v>26.9495806451613</v>
      </c>
      <c r="F38" s="16" t="s">
        <v>75</v>
      </c>
      <c r="G38" s="13">
        <v>12</v>
      </c>
      <c r="H38" s="18">
        <f t="shared" si="0"/>
        <v>25.9948666666667</v>
      </c>
      <c r="I38" s="18">
        <f t="shared" si="1"/>
        <v>299.144866666667</v>
      </c>
      <c r="J38" s="18">
        <f t="shared" si="2"/>
        <v>0.385889502677302</v>
      </c>
      <c r="K38" s="18">
        <f t="shared" si="3"/>
        <v>111.515611111111</v>
      </c>
      <c r="L38" s="18">
        <f t="shared" si="4"/>
        <v>1.11515611111111</v>
      </c>
      <c r="M38" s="13" t="s">
        <v>73</v>
      </c>
      <c r="N38" s="13"/>
      <c r="O38" s="18">
        <f t="shared" si="19"/>
        <v>1.79280504961969</v>
      </c>
      <c r="P38" s="18">
        <f t="shared" si="5"/>
        <v>0.691824648995097</v>
      </c>
      <c r="Q38" s="25">
        <f t="shared" si="6"/>
        <v>0.0830189578794116</v>
      </c>
      <c r="R38" s="18">
        <f t="shared" si="7"/>
        <v>0.133818733333333</v>
      </c>
      <c r="S38" s="26">
        <f t="shared" si="8"/>
        <v>0.620383677318309</v>
      </c>
      <c r="T38" s="3">
        <v>0.01</v>
      </c>
      <c r="U38" s="27">
        <f t="shared" si="9"/>
        <v>0.00620383677318309</v>
      </c>
      <c r="V38" s="26"/>
      <c r="W38" s="3"/>
      <c r="X38" s="27"/>
      <c r="Y38" s="29">
        <v>0.04</v>
      </c>
      <c r="Z38" s="3">
        <v>0.21</v>
      </c>
      <c r="AA38" s="28">
        <f t="shared" si="10"/>
        <v>0.0084</v>
      </c>
      <c r="AB38" s="3">
        <v>0.015</v>
      </c>
      <c r="AC38" s="3">
        <v>0.29</v>
      </c>
      <c r="AD38" s="28">
        <f t="shared" si="11"/>
        <v>0.00435</v>
      </c>
      <c r="AE38" s="26"/>
      <c r="AF38" s="3"/>
      <c r="AG38" s="27"/>
      <c r="AH38" s="26"/>
      <c r="AI38" s="3"/>
      <c r="AJ38" s="27"/>
      <c r="AK38" s="28">
        <v>0.1</v>
      </c>
      <c r="AL38" s="28">
        <v>0.11</v>
      </c>
      <c r="AM38" s="28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0.0356538367731831</v>
      </c>
      <c r="AR38" s="30">
        <f t="shared" si="15"/>
        <v>111.515611111111</v>
      </c>
      <c r="AS38" s="1">
        <f t="shared" si="16"/>
        <v>0.12</v>
      </c>
      <c r="AT38" s="2">
        <f t="shared" si="20"/>
        <v>19.8209333333333</v>
      </c>
      <c r="AU38" s="1">
        <f t="shared" si="17"/>
        <v>63361.0098072848</v>
      </c>
      <c r="AV38" s="1">
        <f>SUM(AU27:AU38)</f>
        <v>720437.298540493</v>
      </c>
    </row>
    <row r="39" s="1" customFormat="1" spans="1:46">
      <c r="A39" s="13"/>
      <c r="B39" s="13"/>
      <c r="C39" s="16">
        <v>12</v>
      </c>
      <c r="D39" s="21">
        <v>24.5994516129032</v>
      </c>
      <c r="E39" s="20">
        <f t="shared" si="18"/>
        <v>25.9948666666667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4" t="s">
        <v>43</v>
      </c>
      <c r="T40" s="24"/>
      <c r="U40" s="24"/>
      <c r="V40" s="24" t="s">
        <v>44</v>
      </c>
      <c r="W40" s="24"/>
      <c r="X40" s="24"/>
      <c r="Y40" s="24" t="s">
        <v>45</v>
      </c>
      <c r="Z40" s="24"/>
      <c r="AA40" s="24"/>
      <c r="AB40" s="24" t="s">
        <v>46</v>
      </c>
      <c r="AC40" s="24"/>
      <c r="AD40" s="24"/>
      <c r="AE40" s="24" t="s">
        <v>47</v>
      </c>
      <c r="AF40" s="24"/>
      <c r="AG40" s="24"/>
      <c r="AH40" s="24" t="s">
        <v>48</v>
      </c>
      <c r="AI40" s="24"/>
      <c r="AJ40" s="24"/>
      <c r="AK40" s="32" t="s">
        <v>49</v>
      </c>
      <c r="AL40" s="33"/>
      <c r="AM40" s="34"/>
      <c r="AN40" s="24" t="s">
        <v>50</v>
      </c>
      <c r="AO40" s="24"/>
      <c r="AP40" s="24"/>
      <c r="AT40" s="2"/>
    </row>
    <row r="41" s="1" customFormat="1" spans="1:47">
      <c r="A41" s="15" t="s">
        <v>8</v>
      </c>
      <c r="B41" s="15"/>
      <c r="C41" s="16" t="s">
        <v>51</v>
      </c>
      <c r="D41" s="16" t="s">
        <v>52</v>
      </c>
      <c r="E41" s="16" t="s">
        <v>53</v>
      </c>
      <c r="F41" s="16" t="s">
        <v>54</v>
      </c>
      <c r="G41" s="13" t="s">
        <v>51</v>
      </c>
      <c r="H41" s="13" t="s">
        <v>53</v>
      </c>
      <c r="I41" s="13" t="s">
        <v>55</v>
      </c>
      <c r="J41" s="13" t="s">
        <v>56</v>
      </c>
      <c r="K41" s="23" t="s">
        <v>57</v>
      </c>
      <c r="L41" s="23" t="s">
        <v>58</v>
      </c>
      <c r="M41" s="13" t="s">
        <v>59</v>
      </c>
      <c r="N41" s="23" t="s">
        <v>60</v>
      </c>
      <c r="O41" s="13" t="s">
        <v>61</v>
      </c>
      <c r="P41" s="13" t="s">
        <v>62</v>
      </c>
      <c r="Q41" s="23" t="s">
        <v>63</v>
      </c>
      <c r="R41" s="23" t="s">
        <v>64</v>
      </c>
      <c r="S41" s="4" t="s">
        <v>65</v>
      </c>
      <c r="T41" s="3" t="s">
        <v>66</v>
      </c>
      <c r="U41" s="3"/>
      <c r="V41" s="4" t="s">
        <v>65</v>
      </c>
      <c r="W41" s="3" t="s">
        <v>66</v>
      </c>
      <c r="X41" s="3"/>
      <c r="Y41" s="4" t="s">
        <v>65</v>
      </c>
      <c r="Z41" s="3" t="s">
        <v>66</v>
      </c>
      <c r="AA41" s="3"/>
      <c r="AB41" s="4" t="s">
        <v>65</v>
      </c>
      <c r="AC41" s="3" t="s">
        <v>66</v>
      </c>
      <c r="AD41" s="3"/>
      <c r="AE41" s="4" t="s">
        <v>65</v>
      </c>
      <c r="AF41" s="3" t="s">
        <v>66</v>
      </c>
      <c r="AG41" s="3"/>
      <c r="AH41" s="4" t="s">
        <v>65</v>
      </c>
      <c r="AI41" s="3" t="s">
        <v>66</v>
      </c>
      <c r="AJ41" s="3"/>
      <c r="AK41" s="4" t="s">
        <v>65</v>
      </c>
      <c r="AL41" s="3" t="s">
        <v>66</v>
      </c>
      <c r="AM41" s="3"/>
      <c r="AN41" s="35" t="s">
        <v>65</v>
      </c>
      <c r="AO41" s="35" t="s">
        <v>66</v>
      </c>
      <c r="AP41" s="35"/>
      <c r="AQ41" s="1" t="s">
        <v>67</v>
      </c>
      <c r="AR41" s="1" t="s">
        <v>68</v>
      </c>
      <c r="AS41" s="1" t="s">
        <v>36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22</v>
      </c>
      <c r="E42" s="16"/>
      <c r="F42" s="16"/>
      <c r="G42" s="13">
        <v>1</v>
      </c>
      <c r="H42" s="18">
        <f t="shared" ref="H42:H53" si="21">E43</f>
        <v>22</v>
      </c>
      <c r="I42" s="18">
        <f t="shared" ref="I42:I53" si="22">H42+273.15</f>
        <v>295.15</v>
      </c>
      <c r="J42" s="18">
        <f t="shared" ref="J42:J53" si="23">EXP(($C$16*(I42-$C$14))/($C$17*I42*$C$14))</f>
        <v>0.248390618599517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0.0191486915280645</v>
      </c>
      <c r="Q42" s="25">
        <f t="shared" ref="Q42:Q53" si="27">P42*$B$44</f>
        <v>0.00248932989864838</v>
      </c>
      <c r="R42" s="18">
        <f t="shared" ref="R42:R53" si="28">L42*$B$44</f>
        <v>0.0100218354166667</v>
      </c>
      <c r="S42" s="26">
        <f t="shared" ref="S42:S53" si="29">Q42/R42</f>
        <v>0.248390618599517</v>
      </c>
      <c r="T42" s="3">
        <v>0.01</v>
      </c>
      <c r="U42" s="27">
        <f t="shared" ref="U42:U53" si="30">S42*T42</f>
        <v>0.00248390618599517</v>
      </c>
      <c r="V42" s="26"/>
      <c r="W42" s="3"/>
      <c r="X42" s="27"/>
      <c r="Y42" s="29">
        <v>0.02</v>
      </c>
      <c r="Z42" s="3">
        <v>0.49</v>
      </c>
      <c r="AA42" s="28">
        <f t="shared" ref="AA42:AA53" si="31">Y42*Z42</f>
        <v>0.0098</v>
      </c>
      <c r="AB42" s="3"/>
      <c r="AC42" s="3"/>
      <c r="AD42" s="28"/>
      <c r="AE42" s="26"/>
      <c r="AF42" s="3"/>
      <c r="AG42" s="27"/>
      <c r="AH42" s="26"/>
      <c r="AI42" s="3"/>
      <c r="AJ42" s="27"/>
      <c r="AL42" s="28"/>
      <c r="AM42" s="28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0.0172839061859952</v>
      </c>
      <c r="AR42" s="30">
        <f t="shared" ref="AR42:AR53" si="34">$B$42/12</f>
        <v>7.70910416666667</v>
      </c>
      <c r="AS42" s="1">
        <f t="shared" ref="AS42:AS53" si="35">$B$44</f>
        <v>0.13</v>
      </c>
      <c r="AT42" s="2">
        <f t="shared" ref="AT42:AT53" si="36">$E$5/12</f>
        <v>16.3911780821918</v>
      </c>
      <c r="AU42" s="1">
        <f t="shared" ref="AU42:AU53" si="37">AT42*10000*AS42*0.67*AR42*AQ42</f>
        <v>1902.27866918817</v>
      </c>
    </row>
    <row r="43" s="1" customFormat="1" spans="1:47">
      <c r="A43" s="13" t="s">
        <v>74</v>
      </c>
      <c r="B43" s="13">
        <v>1</v>
      </c>
      <c r="C43" s="16">
        <v>1</v>
      </c>
      <c r="D43" s="19">
        <v>24.6573225806452</v>
      </c>
      <c r="E43" s="20">
        <f t="shared" ref="E43:E54" si="38">D42</f>
        <v>22</v>
      </c>
      <c r="F43" s="16" t="s">
        <v>73</v>
      </c>
      <c r="G43" s="13">
        <v>2</v>
      </c>
      <c r="H43" s="18">
        <f t="shared" si="21"/>
        <v>24.6573225806452</v>
      </c>
      <c r="I43" s="18">
        <f t="shared" si="22"/>
        <v>297.807322580645</v>
      </c>
      <c r="J43" s="18">
        <f t="shared" si="23"/>
        <v>0.333407236569975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9">L43+O42-P42-N43</f>
        <v>0.135033391805269</v>
      </c>
      <c r="P43" s="18">
        <f t="shared" si="26"/>
        <v>0.0450211100064654</v>
      </c>
      <c r="Q43" s="25">
        <f t="shared" si="27"/>
        <v>0.0058527443008405</v>
      </c>
      <c r="R43" s="18">
        <f t="shared" si="28"/>
        <v>0.0100218354166667</v>
      </c>
      <c r="S43" s="26">
        <f t="shared" si="29"/>
        <v>0.583999243402779</v>
      </c>
      <c r="T43" s="3">
        <v>0.01</v>
      </c>
      <c r="U43" s="27">
        <f t="shared" si="30"/>
        <v>0.00583999243402779</v>
      </c>
      <c r="V43" s="26"/>
      <c r="W43" s="3"/>
      <c r="X43" s="27"/>
      <c r="Y43" s="29">
        <v>0.02</v>
      </c>
      <c r="Z43" s="3">
        <v>0.49</v>
      </c>
      <c r="AA43" s="28">
        <f t="shared" si="31"/>
        <v>0.0098</v>
      </c>
      <c r="AB43" s="3"/>
      <c r="AC43" s="3"/>
      <c r="AD43" s="28"/>
      <c r="AE43" s="26"/>
      <c r="AF43" s="3"/>
      <c r="AG43" s="27"/>
      <c r="AH43" s="26"/>
      <c r="AI43" s="3"/>
      <c r="AJ43" s="27"/>
      <c r="AK43" s="28"/>
      <c r="AL43" s="28"/>
      <c r="AM43" s="28"/>
      <c r="AN43" s="3">
        <v>0.01</v>
      </c>
      <c r="AO43" s="3">
        <v>0.5</v>
      </c>
      <c r="AP43" s="3">
        <f t="shared" si="32"/>
        <v>0.005</v>
      </c>
      <c r="AQ43" s="1">
        <f t="shared" si="33"/>
        <v>0.0206399924340278</v>
      </c>
      <c r="AR43" s="30">
        <f t="shared" si="34"/>
        <v>7.70910416666667</v>
      </c>
      <c r="AS43" s="1">
        <f t="shared" si="35"/>
        <v>0.13</v>
      </c>
      <c r="AT43" s="2">
        <f t="shared" si="36"/>
        <v>16.3911780821918</v>
      </c>
      <c r="AU43" s="1">
        <f t="shared" si="37"/>
        <v>2271.65184287278</v>
      </c>
    </row>
    <row r="44" s="1" customFormat="1" spans="1:47">
      <c r="A44" s="13" t="s">
        <v>36</v>
      </c>
      <c r="B44" s="13">
        <f>I5</f>
        <v>0.13</v>
      </c>
      <c r="C44" s="16">
        <v>2</v>
      </c>
      <c r="D44" s="21">
        <v>24.4056428571429</v>
      </c>
      <c r="E44" s="20">
        <f t="shared" si="38"/>
        <v>24.6573225806452</v>
      </c>
      <c r="F44" s="16" t="s">
        <v>73</v>
      </c>
      <c r="G44" s="13">
        <v>3</v>
      </c>
      <c r="H44" s="18">
        <f t="shared" si="21"/>
        <v>24.4056428571429</v>
      </c>
      <c r="I44" s="18">
        <f t="shared" si="22"/>
        <v>297.555642857143</v>
      </c>
      <c r="J44" s="18">
        <f t="shared" si="23"/>
        <v>0.324313460275151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9"/>
        <v>0.16710332346547</v>
      </c>
      <c r="P44" s="18">
        <f t="shared" si="26"/>
        <v>0.0541938570565645</v>
      </c>
      <c r="Q44" s="25">
        <f t="shared" si="27"/>
        <v>0.00704520141735338</v>
      </c>
      <c r="R44" s="18">
        <f t="shared" si="28"/>
        <v>0.0100218354166667</v>
      </c>
      <c r="S44" s="26">
        <f t="shared" si="29"/>
        <v>0.702985144381533</v>
      </c>
      <c r="T44" s="3">
        <v>0.01</v>
      </c>
      <c r="U44" s="27">
        <f t="shared" si="30"/>
        <v>0.00702985144381533</v>
      </c>
      <c r="V44" s="26"/>
      <c r="W44" s="3"/>
      <c r="X44" s="27"/>
      <c r="Y44" s="29">
        <v>0.02</v>
      </c>
      <c r="Z44" s="3">
        <v>0.49</v>
      </c>
      <c r="AA44" s="28">
        <f t="shared" si="31"/>
        <v>0.0098</v>
      </c>
      <c r="AB44" s="3"/>
      <c r="AC44" s="3"/>
      <c r="AD44" s="28"/>
      <c r="AE44" s="26"/>
      <c r="AF44" s="3"/>
      <c r="AG44" s="27"/>
      <c r="AH44" s="26"/>
      <c r="AI44" s="3"/>
      <c r="AJ44" s="27"/>
      <c r="AL44" s="28"/>
      <c r="AM44" s="28"/>
      <c r="AN44" s="3">
        <v>0.01</v>
      </c>
      <c r="AO44" s="3">
        <v>0.5</v>
      </c>
      <c r="AP44" s="3">
        <f t="shared" si="32"/>
        <v>0.005</v>
      </c>
      <c r="AQ44" s="1">
        <f t="shared" si="33"/>
        <v>0.0218298514438153</v>
      </c>
      <c r="AR44" s="30">
        <f t="shared" si="34"/>
        <v>7.70910416666667</v>
      </c>
      <c r="AS44" s="1">
        <f t="shared" si="35"/>
        <v>0.13</v>
      </c>
      <c r="AT44" s="2">
        <f t="shared" si="36"/>
        <v>16.3911780821918</v>
      </c>
      <c r="AU44" s="1">
        <f t="shared" si="37"/>
        <v>2402.60854845212</v>
      </c>
    </row>
    <row r="45" s="1" customFormat="1" spans="1:47">
      <c r="A45" s="13"/>
      <c r="B45" s="13"/>
      <c r="C45" s="16">
        <v>3</v>
      </c>
      <c r="D45" s="21">
        <v>24.0837419354839</v>
      </c>
      <c r="E45" s="20">
        <f t="shared" si="38"/>
        <v>24.4056428571429</v>
      </c>
      <c r="F45" s="16" t="s">
        <v>73</v>
      </c>
      <c r="G45" s="13">
        <v>4</v>
      </c>
      <c r="H45" s="18">
        <f t="shared" si="21"/>
        <v>24.0837419354839</v>
      </c>
      <c r="I45" s="18">
        <f t="shared" si="22"/>
        <v>297.233741935484</v>
      </c>
      <c r="J45" s="18">
        <f t="shared" si="23"/>
        <v>0.313021636894116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9"/>
        <v>0.190000508075572</v>
      </c>
      <c r="P45" s="18">
        <f t="shared" si="26"/>
        <v>0.0594742700485294</v>
      </c>
      <c r="Q45" s="25">
        <f t="shared" si="27"/>
        <v>0.00773165510630882</v>
      </c>
      <c r="R45" s="18">
        <f t="shared" si="28"/>
        <v>0.0100218354166667</v>
      </c>
      <c r="S45" s="26">
        <f t="shared" si="29"/>
        <v>0.771480949831884</v>
      </c>
      <c r="T45" s="3">
        <v>0.01</v>
      </c>
      <c r="U45" s="27">
        <f t="shared" si="30"/>
        <v>0.00771480949831884</v>
      </c>
      <c r="V45" s="26"/>
      <c r="W45" s="3"/>
      <c r="X45" s="27"/>
      <c r="Y45" s="29">
        <v>0.02</v>
      </c>
      <c r="Z45" s="3">
        <v>0.49</v>
      </c>
      <c r="AA45" s="28">
        <f t="shared" si="31"/>
        <v>0.0098</v>
      </c>
      <c r="AB45" s="3"/>
      <c r="AC45" s="3"/>
      <c r="AD45" s="28"/>
      <c r="AE45" s="26"/>
      <c r="AF45" s="3"/>
      <c r="AG45" s="27"/>
      <c r="AH45" s="26"/>
      <c r="AI45" s="3"/>
      <c r="AJ45" s="27"/>
      <c r="AK45" s="28"/>
      <c r="AL45" s="28"/>
      <c r="AM45" s="28"/>
      <c r="AN45" s="3">
        <v>0.01</v>
      </c>
      <c r="AO45" s="3">
        <v>0.5</v>
      </c>
      <c r="AP45" s="3">
        <f t="shared" si="32"/>
        <v>0.005</v>
      </c>
      <c r="AQ45" s="1">
        <f t="shared" si="33"/>
        <v>0.0225148094983188</v>
      </c>
      <c r="AR45" s="30">
        <f t="shared" si="34"/>
        <v>7.70910416666667</v>
      </c>
      <c r="AS45" s="1">
        <f t="shared" si="35"/>
        <v>0.13</v>
      </c>
      <c r="AT45" s="2">
        <f t="shared" si="36"/>
        <v>16.3911780821918</v>
      </c>
      <c r="AU45" s="1">
        <f t="shared" si="37"/>
        <v>2477.99550567978</v>
      </c>
    </row>
    <row r="46" s="1" customFormat="1" spans="1:47">
      <c r="A46" s="13"/>
      <c r="B46" s="13"/>
      <c r="C46" s="16">
        <v>4</v>
      </c>
      <c r="D46" s="21">
        <v>24.4014666666667</v>
      </c>
      <c r="E46" s="20">
        <f t="shared" si="38"/>
        <v>24.0837419354839</v>
      </c>
      <c r="F46" s="16" t="s">
        <v>73</v>
      </c>
      <c r="G46" s="13">
        <v>5</v>
      </c>
      <c r="H46" s="18">
        <f t="shared" si="21"/>
        <v>24.4014666666667</v>
      </c>
      <c r="I46" s="18">
        <f t="shared" si="22"/>
        <v>297.551466666667</v>
      </c>
      <c r="J46" s="18">
        <f t="shared" si="23"/>
        <v>0.324164547819201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0.123999926125691</v>
      </c>
      <c r="O46" s="18">
        <f t="shared" si="39"/>
        <v>0.0836173535680188</v>
      </c>
      <c r="P46" s="18">
        <f t="shared" si="26"/>
        <v>0.0271057816092151</v>
      </c>
      <c r="Q46" s="25">
        <f t="shared" si="27"/>
        <v>0.00352375160919796</v>
      </c>
      <c r="R46" s="18">
        <f t="shared" si="28"/>
        <v>0.0100218354166667</v>
      </c>
      <c r="S46" s="26">
        <f t="shared" si="29"/>
        <v>0.351607411486507</v>
      </c>
      <c r="T46" s="3">
        <v>0.01</v>
      </c>
      <c r="U46" s="27">
        <f t="shared" si="30"/>
        <v>0.00351607411486507</v>
      </c>
      <c r="V46" s="26"/>
      <c r="W46" s="3"/>
      <c r="X46" s="27"/>
      <c r="Y46" s="29">
        <v>0.04</v>
      </c>
      <c r="Z46" s="3">
        <v>0.49</v>
      </c>
      <c r="AA46" s="28">
        <f t="shared" si="31"/>
        <v>0.0196</v>
      </c>
      <c r="AB46" s="3"/>
      <c r="AC46" s="3"/>
      <c r="AD46" s="28"/>
      <c r="AE46" s="26"/>
      <c r="AF46" s="3"/>
      <c r="AG46" s="27"/>
      <c r="AH46" s="26"/>
      <c r="AI46" s="3"/>
      <c r="AJ46" s="27"/>
      <c r="AL46" s="28"/>
      <c r="AM46" s="28"/>
      <c r="AN46" s="3">
        <v>0.015</v>
      </c>
      <c r="AO46" s="3">
        <v>0.5</v>
      </c>
      <c r="AP46" s="3">
        <f t="shared" si="32"/>
        <v>0.0075</v>
      </c>
      <c r="AQ46" s="1">
        <f t="shared" si="33"/>
        <v>0.0306160741148651</v>
      </c>
      <c r="AR46" s="30">
        <f t="shared" si="34"/>
        <v>7.70910416666667</v>
      </c>
      <c r="AS46" s="1">
        <f t="shared" si="35"/>
        <v>0.13</v>
      </c>
      <c r="AT46" s="2">
        <f t="shared" si="36"/>
        <v>16.3911780821918</v>
      </c>
      <c r="AU46" s="1">
        <f t="shared" si="37"/>
        <v>3369.6262925902</v>
      </c>
    </row>
    <row r="47" s="1" customFormat="1" spans="1:47">
      <c r="A47" s="13"/>
      <c r="B47" s="13"/>
      <c r="C47" s="16">
        <v>5</v>
      </c>
      <c r="D47" s="21">
        <v>25.0304516129032</v>
      </c>
      <c r="E47" s="20">
        <f t="shared" si="38"/>
        <v>24.4014666666667</v>
      </c>
      <c r="F47" s="16" t="s">
        <v>75</v>
      </c>
      <c r="G47" s="13">
        <v>6</v>
      </c>
      <c r="H47" s="18">
        <f t="shared" si="21"/>
        <v>25.0304516129032</v>
      </c>
      <c r="I47" s="18">
        <f t="shared" si="22"/>
        <v>298.180451612903</v>
      </c>
      <c r="J47" s="18">
        <f t="shared" si="23"/>
        <v>0.34733077764947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9"/>
        <v>0.13360261362547</v>
      </c>
      <c r="P47" s="18">
        <f t="shared" si="26"/>
        <v>0.0464042996865363</v>
      </c>
      <c r="Q47" s="25">
        <f t="shared" si="27"/>
        <v>0.00603255895924972</v>
      </c>
      <c r="R47" s="18">
        <f t="shared" si="28"/>
        <v>0.0100218354166667</v>
      </c>
      <c r="S47" s="26">
        <f t="shared" si="29"/>
        <v>0.601941531510023</v>
      </c>
      <c r="T47" s="3">
        <v>0.01</v>
      </c>
      <c r="U47" s="27">
        <f t="shared" si="30"/>
        <v>0.00601941531510023</v>
      </c>
      <c r="V47" s="26"/>
      <c r="W47" s="3"/>
      <c r="X47" s="27"/>
      <c r="Y47" s="29">
        <v>0.04</v>
      </c>
      <c r="Z47" s="3">
        <v>0.49</v>
      </c>
      <c r="AA47" s="28">
        <f t="shared" si="31"/>
        <v>0.0196</v>
      </c>
      <c r="AB47" s="3"/>
      <c r="AC47" s="3"/>
      <c r="AD47" s="28"/>
      <c r="AE47" s="26"/>
      <c r="AF47" s="3"/>
      <c r="AG47" s="27"/>
      <c r="AH47" s="26"/>
      <c r="AI47" s="3"/>
      <c r="AJ47" s="27"/>
      <c r="AK47" s="28"/>
      <c r="AL47" s="28"/>
      <c r="AM47" s="28"/>
      <c r="AN47" s="3">
        <v>0.015</v>
      </c>
      <c r="AO47" s="3">
        <v>0.5</v>
      </c>
      <c r="AP47" s="3">
        <f t="shared" si="32"/>
        <v>0.0075</v>
      </c>
      <c r="AQ47" s="1">
        <f t="shared" si="33"/>
        <v>0.0331194153151002</v>
      </c>
      <c r="AR47" s="30">
        <f t="shared" si="34"/>
        <v>7.70910416666667</v>
      </c>
      <c r="AS47" s="1">
        <f t="shared" si="35"/>
        <v>0.13</v>
      </c>
      <c r="AT47" s="2">
        <f t="shared" si="36"/>
        <v>16.3911780821918</v>
      </c>
      <c r="AU47" s="1">
        <f t="shared" si="37"/>
        <v>3645.14575651589</v>
      </c>
    </row>
    <row r="48" s="1" customFormat="1" spans="1:47">
      <c r="A48" s="13"/>
      <c r="B48" s="13"/>
      <c r="C48" s="16">
        <v>6</v>
      </c>
      <c r="D48" s="21">
        <v>26.5276</v>
      </c>
      <c r="E48" s="20">
        <f t="shared" si="38"/>
        <v>25.0304516129032</v>
      </c>
      <c r="F48" s="16" t="s">
        <v>73</v>
      </c>
      <c r="G48" s="13">
        <v>7</v>
      </c>
      <c r="H48" s="18">
        <f t="shared" si="21"/>
        <v>26.5276</v>
      </c>
      <c r="I48" s="18">
        <f t="shared" si="22"/>
        <v>299.6776</v>
      </c>
      <c r="J48" s="18">
        <f t="shared" si="23"/>
        <v>0.408876265457625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9"/>
        <v>0.164289355605601</v>
      </c>
      <c r="P48" s="18">
        <f t="shared" si="26"/>
        <v>0.0671740181744578</v>
      </c>
      <c r="Q48" s="25">
        <f t="shared" si="27"/>
        <v>0.00873262236267951</v>
      </c>
      <c r="R48" s="18">
        <f t="shared" si="28"/>
        <v>0.0100218354166667</v>
      </c>
      <c r="S48" s="26">
        <f t="shared" si="29"/>
        <v>0.871359586304606</v>
      </c>
      <c r="T48" s="3">
        <v>0.01</v>
      </c>
      <c r="U48" s="27">
        <f t="shared" si="30"/>
        <v>0.00871359586304606</v>
      </c>
      <c r="V48" s="26"/>
      <c r="W48" s="3"/>
      <c r="X48" s="27"/>
      <c r="Y48" s="29">
        <v>0.04</v>
      </c>
      <c r="Z48" s="3">
        <v>0.49</v>
      </c>
      <c r="AA48" s="28">
        <f t="shared" si="31"/>
        <v>0.0196</v>
      </c>
      <c r="AB48" s="3"/>
      <c r="AC48" s="3"/>
      <c r="AD48" s="28"/>
      <c r="AE48" s="26"/>
      <c r="AF48" s="3"/>
      <c r="AG48" s="27"/>
      <c r="AH48" s="26"/>
      <c r="AI48" s="3"/>
      <c r="AJ48" s="27"/>
      <c r="AL48" s="28"/>
      <c r="AM48" s="28"/>
      <c r="AN48" s="3">
        <v>0.015</v>
      </c>
      <c r="AO48" s="3">
        <v>0.5</v>
      </c>
      <c r="AP48" s="3">
        <f t="shared" si="32"/>
        <v>0.0075</v>
      </c>
      <c r="AQ48" s="1">
        <f t="shared" si="33"/>
        <v>0.0358135958630461</v>
      </c>
      <c r="AR48" s="30">
        <f t="shared" si="34"/>
        <v>7.70910416666667</v>
      </c>
      <c r="AS48" s="1">
        <f t="shared" si="35"/>
        <v>0.13</v>
      </c>
      <c r="AT48" s="2">
        <f t="shared" si="36"/>
        <v>16.3911780821918</v>
      </c>
      <c r="AU48" s="1">
        <f t="shared" si="37"/>
        <v>3941.66913104403</v>
      </c>
    </row>
    <row r="49" s="1" customFormat="1" spans="1:47">
      <c r="A49" s="13"/>
      <c r="B49" s="13"/>
      <c r="C49" s="16">
        <v>7</v>
      </c>
      <c r="D49" s="21">
        <v>27.0036129032258</v>
      </c>
      <c r="E49" s="20">
        <f t="shared" si="38"/>
        <v>26.5276</v>
      </c>
      <c r="F49" s="16" t="s">
        <v>73</v>
      </c>
      <c r="G49" s="13">
        <v>8</v>
      </c>
      <c r="H49" s="18">
        <f t="shared" si="21"/>
        <v>27.0036129032258</v>
      </c>
      <c r="I49" s="18">
        <f t="shared" si="22"/>
        <v>300.153612903226</v>
      </c>
      <c r="J49" s="18">
        <f t="shared" si="23"/>
        <v>0.430496757286937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9"/>
        <v>0.17420637909781</v>
      </c>
      <c r="P49" s="18">
        <f t="shared" si="26"/>
        <v>0.0749952813003059</v>
      </c>
      <c r="Q49" s="25">
        <f t="shared" si="27"/>
        <v>0.00974938656903977</v>
      </c>
      <c r="R49" s="18">
        <f t="shared" si="28"/>
        <v>0.0100218354166667</v>
      </c>
      <c r="S49" s="26">
        <f t="shared" si="29"/>
        <v>0.972814475961778</v>
      </c>
      <c r="T49" s="3">
        <v>0.01</v>
      </c>
      <c r="U49" s="27">
        <f t="shared" si="30"/>
        <v>0.00972814475961778</v>
      </c>
      <c r="V49" s="26"/>
      <c r="W49" s="3"/>
      <c r="X49" s="27"/>
      <c r="Y49" s="29">
        <v>0.04</v>
      </c>
      <c r="Z49" s="3">
        <v>0.49</v>
      </c>
      <c r="AA49" s="28">
        <f t="shared" si="31"/>
        <v>0.0196</v>
      </c>
      <c r="AB49" s="3"/>
      <c r="AC49" s="3"/>
      <c r="AD49" s="28"/>
      <c r="AE49" s="26"/>
      <c r="AF49" s="3"/>
      <c r="AG49" s="27"/>
      <c r="AH49" s="26"/>
      <c r="AI49" s="3"/>
      <c r="AJ49" s="27"/>
      <c r="AK49" s="28"/>
      <c r="AL49" s="28"/>
      <c r="AM49" s="28"/>
      <c r="AN49" s="3">
        <v>0.015</v>
      </c>
      <c r="AO49" s="3">
        <v>0.5</v>
      </c>
      <c r="AP49" s="3">
        <f t="shared" si="32"/>
        <v>0.0075</v>
      </c>
      <c r="AQ49" s="1">
        <f t="shared" si="33"/>
        <v>0.0368281447596178</v>
      </c>
      <c r="AR49" s="30">
        <f t="shared" si="34"/>
        <v>7.70910416666667</v>
      </c>
      <c r="AS49" s="1">
        <f t="shared" si="35"/>
        <v>0.13</v>
      </c>
      <c r="AT49" s="2">
        <f t="shared" si="36"/>
        <v>16.3911780821918</v>
      </c>
      <c r="AU49" s="1">
        <f t="shared" si="37"/>
        <v>4053.33108431016</v>
      </c>
    </row>
    <row r="50" s="1" customFormat="1" spans="1:47">
      <c r="A50" s="13"/>
      <c r="B50" s="13"/>
      <c r="C50" s="16">
        <v>8</v>
      </c>
      <c r="D50" s="21">
        <v>27.6961935483871</v>
      </c>
      <c r="E50" s="20">
        <f t="shared" si="38"/>
        <v>27.0036129032258</v>
      </c>
      <c r="F50" s="16" t="s">
        <v>73</v>
      </c>
      <c r="G50" s="13">
        <v>9</v>
      </c>
      <c r="H50" s="18">
        <f t="shared" si="21"/>
        <v>27.6961935483871</v>
      </c>
      <c r="I50" s="18">
        <f t="shared" si="22"/>
        <v>300.846193548387</v>
      </c>
      <c r="J50" s="18">
        <f t="shared" si="23"/>
        <v>0.463876665482427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9"/>
        <v>0.17630213946417</v>
      </c>
      <c r="P50" s="18">
        <f t="shared" si="26"/>
        <v>0.0817824485720572</v>
      </c>
      <c r="Q50" s="25">
        <f t="shared" si="27"/>
        <v>0.0106317183143674</v>
      </c>
      <c r="R50" s="18">
        <f t="shared" si="28"/>
        <v>0.0100218354166667</v>
      </c>
      <c r="S50" s="26">
        <f t="shared" si="29"/>
        <v>1.06085540944791</v>
      </c>
      <c r="T50" s="3">
        <v>0.01</v>
      </c>
      <c r="U50" s="27">
        <f t="shared" si="30"/>
        <v>0.0106085540944791</v>
      </c>
      <c r="V50" s="26"/>
      <c r="W50" s="3"/>
      <c r="X50" s="27"/>
      <c r="Y50" s="29">
        <v>0.04</v>
      </c>
      <c r="Z50" s="3">
        <v>0.49</v>
      </c>
      <c r="AA50" s="28">
        <f t="shared" si="31"/>
        <v>0.0196</v>
      </c>
      <c r="AB50" s="3"/>
      <c r="AC50" s="3"/>
      <c r="AD50" s="28"/>
      <c r="AE50" s="26"/>
      <c r="AF50" s="3"/>
      <c r="AG50" s="27"/>
      <c r="AH50" s="26"/>
      <c r="AI50" s="3"/>
      <c r="AJ50" s="27"/>
      <c r="AL50" s="28"/>
      <c r="AM50" s="28"/>
      <c r="AN50" s="3">
        <v>0.015</v>
      </c>
      <c r="AO50" s="3">
        <v>0.5</v>
      </c>
      <c r="AP50" s="3">
        <f t="shared" si="32"/>
        <v>0.0075</v>
      </c>
      <c r="AQ50" s="1">
        <f t="shared" si="33"/>
        <v>0.0377085540944791</v>
      </c>
      <c r="AR50" s="30">
        <f t="shared" si="34"/>
        <v>7.70910416666667</v>
      </c>
      <c r="AS50" s="1">
        <f t="shared" si="35"/>
        <v>0.13</v>
      </c>
      <c r="AT50" s="2">
        <f t="shared" si="36"/>
        <v>16.3911780821918</v>
      </c>
      <c r="AU50" s="1">
        <f t="shared" si="37"/>
        <v>4150.22954463724</v>
      </c>
    </row>
    <row r="51" s="1" customFormat="1" spans="1:47">
      <c r="A51" s="13"/>
      <c r="B51" s="13"/>
      <c r="C51" s="16">
        <v>9</v>
      </c>
      <c r="D51" s="21">
        <v>27.2031333333333</v>
      </c>
      <c r="E51" s="20">
        <f t="shared" si="38"/>
        <v>27.6961935483871</v>
      </c>
      <c r="F51" s="16" t="s">
        <v>73</v>
      </c>
      <c r="G51" s="13">
        <v>10</v>
      </c>
      <c r="H51" s="18">
        <f t="shared" si="21"/>
        <v>27.2031333333333</v>
      </c>
      <c r="I51" s="18">
        <f t="shared" si="22"/>
        <v>300.353133333333</v>
      </c>
      <c r="J51" s="18">
        <f t="shared" si="23"/>
        <v>0.439874212332338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9"/>
        <v>0.17161073255878</v>
      </c>
      <c r="P51" s="18">
        <f t="shared" si="26"/>
        <v>0.0754871358120688</v>
      </c>
      <c r="Q51" s="25">
        <f t="shared" si="27"/>
        <v>0.00981332765556895</v>
      </c>
      <c r="R51" s="18">
        <f t="shared" si="28"/>
        <v>0.0100218354166667</v>
      </c>
      <c r="S51" s="26">
        <f t="shared" si="29"/>
        <v>0.979194653231786</v>
      </c>
      <c r="T51" s="3">
        <v>0.01</v>
      </c>
      <c r="U51" s="27">
        <f t="shared" si="30"/>
        <v>0.00979194653231786</v>
      </c>
      <c r="V51" s="26"/>
      <c r="W51" s="3"/>
      <c r="X51" s="27"/>
      <c r="Y51" s="29">
        <v>0.04</v>
      </c>
      <c r="Z51" s="3">
        <v>0.49</v>
      </c>
      <c r="AA51" s="28">
        <f t="shared" si="31"/>
        <v>0.0196</v>
      </c>
      <c r="AB51" s="3"/>
      <c r="AC51" s="3"/>
      <c r="AD51" s="28"/>
      <c r="AE51" s="26"/>
      <c r="AF51" s="3"/>
      <c r="AG51" s="27"/>
      <c r="AH51" s="26"/>
      <c r="AI51" s="3"/>
      <c r="AJ51" s="27"/>
      <c r="AK51" s="28"/>
      <c r="AL51" s="28"/>
      <c r="AM51" s="28"/>
      <c r="AN51" s="3">
        <v>0.015</v>
      </c>
      <c r="AO51" s="3">
        <v>0.5</v>
      </c>
      <c r="AP51" s="3">
        <f t="shared" si="32"/>
        <v>0.0075</v>
      </c>
      <c r="AQ51" s="1">
        <f t="shared" si="33"/>
        <v>0.0368919465323179</v>
      </c>
      <c r="AR51" s="30">
        <f t="shared" si="34"/>
        <v>7.70910416666667</v>
      </c>
      <c r="AS51" s="1">
        <f t="shared" si="35"/>
        <v>0.13</v>
      </c>
      <c r="AT51" s="2">
        <f t="shared" si="36"/>
        <v>16.3911780821918</v>
      </c>
      <c r="AU51" s="1">
        <f t="shared" si="37"/>
        <v>4060.35315154182</v>
      </c>
    </row>
    <row r="52" s="1" customFormat="1" spans="1:47">
      <c r="A52" s="13"/>
      <c r="B52" s="13"/>
      <c r="C52" s="16">
        <v>10</v>
      </c>
      <c r="D52" s="21">
        <v>26.9495806451613</v>
      </c>
      <c r="E52" s="20">
        <f t="shared" si="38"/>
        <v>27.2031333333333</v>
      </c>
      <c r="F52" s="16" t="s">
        <v>73</v>
      </c>
      <c r="G52" s="13">
        <v>11</v>
      </c>
      <c r="H52" s="18">
        <f t="shared" si="21"/>
        <v>26.9495806451613</v>
      </c>
      <c r="I52" s="18">
        <f t="shared" si="22"/>
        <v>300.099580645161</v>
      </c>
      <c r="J52" s="18">
        <f t="shared" si="23"/>
        <v>0.427989712209864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0.0913174169093755</v>
      </c>
      <c r="O52" s="18">
        <f t="shared" si="39"/>
        <v>0.0818972215040022</v>
      </c>
      <c r="P52" s="18">
        <f t="shared" si="26"/>
        <v>0.0350511682622854</v>
      </c>
      <c r="Q52" s="25">
        <f t="shared" si="27"/>
        <v>0.0045566518740971</v>
      </c>
      <c r="R52" s="18">
        <f t="shared" si="28"/>
        <v>0.0100218354166667</v>
      </c>
      <c r="S52" s="26">
        <f t="shared" si="29"/>
        <v>0.454672391298627</v>
      </c>
      <c r="T52" s="3">
        <v>0.01</v>
      </c>
      <c r="U52" s="27">
        <f t="shared" si="30"/>
        <v>0.00454672391298627</v>
      </c>
      <c r="V52" s="26"/>
      <c r="W52" s="3"/>
      <c r="X52" s="27"/>
      <c r="Y52" s="29">
        <v>0.04</v>
      </c>
      <c r="Z52" s="3">
        <v>0.49</v>
      </c>
      <c r="AA52" s="28">
        <f t="shared" si="31"/>
        <v>0.0196</v>
      </c>
      <c r="AB52" s="3"/>
      <c r="AC52" s="3"/>
      <c r="AD52" s="28"/>
      <c r="AE52" s="26"/>
      <c r="AF52" s="3"/>
      <c r="AG52" s="27"/>
      <c r="AH52" s="26"/>
      <c r="AI52" s="3"/>
      <c r="AJ52" s="27"/>
      <c r="AL52" s="28"/>
      <c r="AM52" s="28"/>
      <c r="AN52" s="3">
        <v>0.015</v>
      </c>
      <c r="AO52" s="3">
        <v>0.5</v>
      </c>
      <c r="AP52" s="3">
        <f t="shared" si="32"/>
        <v>0.0075</v>
      </c>
      <c r="AQ52" s="1">
        <f t="shared" si="33"/>
        <v>0.0316467239129863</v>
      </c>
      <c r="AR52" s="30">
        <f t="shared" si="34"/>
        <v>7.70910416666667</v>
      </c>
      <c r="AS52" s="1">
        <f t="shared" si="35"/>
        <v>0.13</v>
      </c>
      <c r="AT52" s="2">
        <f t="shared" si="36"/>
        <v>16.3911780821918</v>
      </c>
      <c r="AU52" s="1">
        <f t="shared" si="37"/>
        <v>3483.060322217</v>
      </c>
    </row>
    <row r="53" s="1" customFormat="1" spans="1:48">
      <c r="A53" s="13"/>
      <c r="B53" s="13"/>
      <c r="C53" s="16">
        <v>11</v>
      </c>
      <c r="D53" s="21">
        <v>25.9948666666667</v>
      </c>
      <c r="E53" s="20">
        <f t="shared" si="38"/>
        <v>26.9495806451613</v>
      </c>
      <c r="F53" s="16" t="s">
        <v>75</v>
      </c>
      <c r="G53" s="13">
        <v>12</v>
      </c>
      <c r="H53" s="18">
        <f t="shared" si="21"/>
        <v>25.9948666666667</v>
      </c>
      <c r="I53" s="18">
        <f t="shared" si="22"/>
        <v>299.144866666667</v>
      </c>
      <c r="J53" s="18">
        <f t="shared" si="23"/>
        <v>0.385889502677302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9"/>
        <v>0.123937094908384</v>
      </c>
      <c r="P53" s="18">
        <f t="shared" si="26"/>
        <v>0.0478260239174657</v>
      </c>
      <c r="Q53" s="25">
        <f t="shared" si="27"/>
        <v>0.00621738310927054</v>
      </c>
      <c r="R53" s="18">
        <f t="shared" si="28"/>
        <v>0.0100218354166667</v>
      </c>
      <c r="S53" s="26">
        <f t="shared" si="29"/>
        <v>0.62038367731831</v>
      </c>
      <c r="T53" s="3">
        <v>0.01</v>
      </c>
      <c r="U53" s="27">
        <f t="shared" si="30"/>
        <v>0.0062038367731831</v>
      </c>
      <c r="V53" s="26"/>
      <c r="W53" s="3"/>
      <c r="X53" s="27"/>
      <c r="Y53" s="29">
        <v>0.04</v>
      </c>
      <c r="Z53" s="3">
        <v>0.49</v>
      </c>
      <c r="AA53" s="28">
        <f t="shared" si="31"/>
        <v>0.0196</v>
      </c>
      <c r="AB53" s="3"/>
      <c r="AC53" s="3"/>
      <c r="AD53" s="28"/>
      <c r="AE53" s="26"/>
      <c r="AF53" s="3"/>
      <c r="AG53" s="27"/>
      <c r="AH53" s="26"/>
      <c r="AI53" s="3"/>
      <c r="AJ53" s="27"/>
      <c r="AK53" s="28"/>
      <c r="AL53" s="28"/>
      <c r="AM53" s="28"/>
      <c r="AN53" s="3">
        <v>0.015</v>
      </c>
      <c r="AO53" s="3">
        <v>0.5</v>
      </c>
      <c r="AP53" s="3">
        <f t="shared" si="32"/>
        <v>0.0075</v>
      </c>
      <c r="AQ53" s="1">
        <f t="shared" si="33"/>
        <v>0.0333038367731831</v>
      </c>
      <c r="AR53" s="30">
        <f t="shared" si="34"/>
        <v>7.70910416666667</v>
      </c>
      <c r="AS53" s="1">
        <f t="shared" si="35"/>
        <v>0.13</v>
      </c>
      <c r="AT53" s="2">
        <f t="shared" si="36"/>
        <v>16.3911780821918</v>
      </c>
      <c r="AU53" s="1">
        <f t="shared" si="37"/>
        <v>3665.44330974699</v>
      </c>
      <c r="AV53" s="1">
        <f>SUM(AU42:AU53)</f>
        <v>39423.3931587962</v>
      </c>
    </row>
    <row r="54" s="1" customFormat="1" spans="1:46">
      <c r="A54" s="13"/>
      <c r="B54" s="13"/>
      <c r="C54" s="16">
        <v>12</v>
      </c>
      <c r="D54" s="21">
        <v>24.5994516129032</v>
      </c>
      <c r="E54" s="20">
        <f t="shared" si="38"/>
        <v>25.9948666666667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7">
      <c r="S56" s="24" t="s">
        <v>43</v>
      </c>
      <c r="T56" s="24"/>
      <c r="U56" s="24"/>
      <c r="V56" s="24" t="s">
        <v>44</v>
      </c>
      <c r="W56" s="24" t="s">
        <v>45</v>
      </c>
      <c r="X56" s="24" t="s">
        <v>46</v>
      </c>
      <c r="Y56" s="24" t="s">
        <v>47</v>
      </c>
      <c r="Z56" s="24" t="s">
        <v>48</v>
      </c>
      <c r="AA56" s="24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11</v>
      </c>
      <c r="B57" s="15"/>
      <c r="C57" s="16" t="s">
        <v>51</v>
      </c>
      <c r="D57" s="16" t="s">
        <v>52</v>
      </c>
      <c r="E57" s="16" t="s">
        <v>53</v>
      </c>
      <c r="F57" s="16" t="s">
        <v>54</v>
      </c>
      <c r="G57" s="13" t="s">
        <v>51</v>
      </c>
      <c r="H57" s="13" t="s">
        <v>53</v>
      </c>
      <c r="I57" s="13" t="s">
        <v>55</v>
      </c>
      <c r="J57" s="13" t="s">
        <v>56</v>
      </c>
      <c r="K57" s="23" t="s">
        <v>57</v>
      </c>
      <c r="L57" s="23" t="s">
        <v>58</v>
      </c>
      <c r="M57" s="13" t="s">
        <v>59</v>
      </c>
      <c r="N57" s="23" t="s">
        <v>60</v>
      </c>
      <c r="O57" s="13" t="s">
        <v>61</v>
      </c>
      <c r="P57" s="13" t="s">
        <v>62</v>
      </c>
      <c r="Q57" s="23" t="s">
        <v>63</v>
      </c>
      <c r="R57" s="23" t="s">
        <v>64</v>
      </c>
      <c r="S57" s="4" t="s">
        <v>65</v>
      </c>
      <c r="T57" s="3" t="s">
        <v>66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71</v>
      </c>
      <c r="B58" s="13">
        <f>F7</f>
        <v>122.786</v>
      </c>
      <c r="C58" s="16" t="s">
        <v>72</v>
      </c>
      <c r="D58" s="17">
        <v>22</v>
      </c>
      <c r="E58" s="16"/>
      <c r="F58" s="16"/>
      <c r="G58" s="13">
        <v>1</v>
      </c>
      <c r="H58" s="18">
        <f t="shared" ref="H58:H69" si="40">E59</f>
        <v>22</v>
      </c>
      <c r="I58" s="18">
        <f t="shared" ref="I58:I69" si="41">H58+273.15</f>
        <v>295.15</v>
      </c>
      <c r="J58" s="18">
        <f t="shared" ref="J58:J69" si="42">EXP(($C$16*(I58-$C$14))/($C$17*I58*$C$14))</f>
        <v>0.248390618599517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73</v>
      </c>
      <c r="N58" s="13"/>
      <c r="O58" s="18">
        <f>L58</f>
        <v>2.762685</v>
      </c>
      <c r="P58" s="18">
        <f t="shared" ref="P58:P69" si="45">O58*J58</f>
        <v>0.686225036145606</v>
      </c>
      <c r="Q58" s="25">
        <f t="shared" ref="Q58:Q69" si="46">P58*$B$60</f>
        <v>0.308801266265523</v>
      </c>
      <c r="R58" s="18">
        <f t="shared" ref="R58:R69" si="47">L58*$B$60</f>
        <v>1.24320825</v>
      </c>
      <c r="S58" s="26">
        <f t="shared" ref="S58:S69" si="48">Q58/R58</f>
        <v>0.248390618599517</v>
      </c>
      <c r="T58" s="3">
        <v>0.27</v>
      </c>
      <c r="U58" s="27">
        <f t="shared" ref="U58:U69" si="49">S58*T58</f>
        <v>0.0670654670218696</v>
      </c>
      <c r="V58" s="3">
        <v>220.1</v>
      </c>
      <c r="W58" s="28">
        <v>12.1</v>
      </c>
      <c r="X58" s="28">
        <v>4.5</v>
      </c>
      <c r="Y58" s="28">
        <v>1.5</v>
      </c>
      <c r="Z58" s="28">
        <v>6.8</v>
      </c>
      <c r="AA58" s="3">
        <v>30.2</v>
      </c>
      <c r="AB58" s="2">
        <f t="shared" ref="AB58:AB69" si="50">U58*0.67*AD58+(V58+W58+X58+Y58+Z58+AA58)/1000</f>
        <v>0.295420238307094</v>
      </c>
      <c r="AC58" s="30">
        <f t="shared" ref="AC58:AC69" si="51">$B$58/12</f>
        <v>10.2321666666667</v>
      </c>
      <c r="AD58" s="1">
        <f t="shared" ref="AD58:AD69" si="52">$B$60</f>
        <v>0.45</v>
      </c>
      <c r="AE58" s="31">
        <f t="shared" ref="AE58:AE69" si="53">$E$7/12</f>
        <v>433.84431084131</v>
      </c>
      <c r="AF58" s="1">
        <f t="shared" ref="AF58:AF69" si="54">AE58*10000*AC58*AB58</f>
        <v>13114198.604438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74</v>
      </c>
      <c r="B59" s="13">
        <v>27</v>
      </c>
      <c r="C59" s="16">
        <v>1</v>
      </c>
      <c r="D59" s="19">
        <v>24.6573225806452</v>
      </c>
      <c r="E59" s="20">
        <f t="shared" ref="E59:E70" si="55">D58</f>
        <v>22</v>
      </c>
      <c r="F59" s="16" t="s">
        <v>73</v>
      </c>
      <c r="G59" s="13">
        <v>2</v>
      </c>
      <c r="H59" s="18">
        <f t="shared" si="40"/>
        <v>24.6573225806452</v>
      </c>
      <c r="I59" s="18">
        <f t="shared" si="41"/>
        <v>297.807322580645</v>
      </c>
      <c r="J59" s="18">
        <f t="shared" si="42"/>
        <v>0.333407236569975</v>
      </c>
      <c r="K59" s="18">
        <f t="shared" si="43"/>
        <v>10.2321666666667</v>
      </c>
      <c r="L59" s="18">
        <f t="shared" si="44"/>
        <v>2.762685</v>
      </c>
      <c r="M59" s="13" t="s">
        <v>73</v>
      </c>
      <c r="N59" s="13"/>
      <c r="O59" s="18">
        <f t="shared" ref="O59:O69" si="56">L59+O58-P58-N59</f>
        <v>4.83914496385439</v>
      </c>
      <c r="P59" s="18">
        <f t="shared" si="45"/>
        <v>1.6134059497602</v>
      </c>
      <c r="Q59" s="25">
        <f t="shared" si="46"/>
        <v>0.726032677392092</v>
      </c>
      <c r="R59" s="18">
        <f t="shared" si="47"/>
        <v>1.24320825</v>
      </c>
      <c r="S59" s="26">
        <f t="shared" si="48"/>
        <v>0.583999243402778</v>
      </c>
      <c r="T59" s="3">
        <v>0.27</v>
      </c>
      <c r="U59" s="27">
        <f t="shared" si="49"/>
        <v>0.15767979571875</v>
      </c>
      <c r="V59" s="3">
        <v>220.1</v>
      </c>
      <c r="W59" s="28">
        <v>12.1</v>
      </c>
      <c r="X59" s="28">
        <v>4.5</v>
      </c>
      <c r="Y59" s="28">
        <v>1.5</v>
      </c>
      <c r="Z59" s="28">
        <v>6.8</v>
      </c>
      <c r="AA59" s="3">
        <v>30.2</v>
      </c>
      <c r="AB59" s="2">
        <f t="shared" si="50"/>
        <v>0.322740458409203</v>
      </c>
      <c r="AC59" s="30">
        <f t="shared" si="51"/>
        <v>10.2321666666667</v>
      </c>
      <c r="AD59" s="1">
        <f t="shared" si="52"/>
        <v>0.45</v>
      </c>
      <c r="AE59" s="31">
        <f t="shared" si="53"/>
        <v>433.84431084131</v>
      </c>
      <c r="AF59" s="1">
        <f t="shared" si="54"/>
        <v>14326988.8803824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36</v>
      </c>
      <c r="B60" s="13">
        <f>H7</f>
        <v>0.45</v>
      </c>
      <c r="C60" s="16">
        <v>2</v>
      </c>
      <c r="D60" s="21">
        <v>24.4056428571429</v>
      </c>
      <c r="E60" s="20">
        <f t="shared" si="55"/>
        <v>24.6573225806452</v>
      </c>
      <c r="F60" s="16" t="s">
        <v>73</v>
      </c>
      <c r="G60" s="13">
        <v>3</v>
      </c>
      <c r="H60" s="18">
        <f t="shared" si="40"/>
        <v>24.4056428571429</v>
      </c>
      <c r="I60" s="18">
        <f t="shared" si="41"/>
        <v>297.555642857143</v>
      </c>
      <c r="J60" s="18">
        <f t="shared" si="42"/>
        <v>0.324313460275151</v>
      </c>
      <c r="K60" s="18">
        <f t="shared" si="43"/>
        <v>10.2321666666667</v>
      </c>
      <c r="L60" s="18">
        <f t="shared" si="44"/>
        <v>2.762685</v>
      </c>
      <c r="M60" s="13" t="s">
        <v>73</v>
      </c>
      <c r="N60" s="13"/>
      <c r="O60" s="18">
        <f t="shared" si="56"/>
        <v>5.98842401409419</v>
      </c>
      <c r="P60" s="18">
        <f t="shared" si="45"/>
        <v>1.9421265136057</v>
      </c>
      <c r="Q60" s="25">
        <f t="shared" si="46"/>
        <v>0.873956931122563</v>
      </c>
      <c r="R60" s="18">
        <f t="shared" si="47"/>
        <v>1.24320825</v>
      </c>
      <c r="S60" s="26">
        <f t="shared" si="48"/>
        <v>0.702985144381533</v>
      </c>
      <c r="T60" s="3">
        <v>0.27</v>
      </c>
      <c r="U60" s="27">
        <f t="shared" si="49"/>
        <v>0.189805988983014</v>
      </c>
      <c r="V60" s="3">
        <v>220.1</v>
      </c>
      <c r="W60" s="28">
        <v>12.1</v>
      </c>
      <c r="X60" s="28">
        <v>4.5</v>
      </c>
      <c r="Y60" s="28">
        <v>1.5</v>
      </c>
      <c r="Z60" s="28">
        <v>6.8</v>
      </c>
      <c r="AA60" s="3">
        <v>30.2</v>
      </c>
      <c r="AB60" s="2">
        <f t="shared" si="50"/>
        <v>0.332426505678379</v>
      </c>
      <c r="AC60" s="30">
        <f t="shared" si="51"/>
        <v>10.2321666666667</v>
      </c>
      <c r="AD60" s="1">
        <f t="shared" si="52"/>
        <v>0.45</v>
      </c>
      <c r="AE60" s="31">
        <f t="shared" si="53"/>
        <v>433.84431084131</v>
      </c>
      <c r="AF60" s="1">
        <f t="shared" si="54"/>
        <v>14756968.7230224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21">
        <v>24.0837419354839</v>
      </c>
      <c r="E61" s="20">
        <f t="shared" si="55"/>
        <v>24.4056428571429</v>
      </c>
      <c r="F61" s="16" t="s">
        <v>73</v>
      </c>
      <c r="G61" s="13">
        <v>4</v>
      </c>
      <c r="H61" s="18">
        <f t="shared" si="40"/>
        <v>24.0837419354839</v>
      </c>
      <c r="I61" s="18">
        <f t="shared" si="41"/>
        <v>297.233741935484</v>
      </c>
      <c r="J61" s="18">
        <f t="shared" si="42"/>
        <v>0.313021636894116</v>
      </c>
      <c r="K61" s="18">
        <f t="shared" si="43"/>
        <v>10.2321666666667</v>
      </c>
      <c r="L61" s="18">
        <f t="shared" si="44"/>
        <v>2.762685</v>
      </c>
      <c r="M61" s="13" t="s">
        <v>73</v>
      </c>
      <c r="N61" s="13"/>
      <c r="O61" s="18">
        <f t="shared" si="56"/>
        <v>6.80898250048849</v>
      </c>
      <c r="P61" s="18">
        <f t="shared" si="45"/>
        <v>2.1313588478863</v>
      </c>
      <c r="Q61" s="25">
        <f t="shared" si="46"/>
        <v>0.959111481548834</v>
      </c>
      <c r="R61" s="18">
        <f t="shared" si="47"/>
        <v>1.24320825</v>
      </c>
      <c r="S61" s="26">
        <f t="shared" si="48"/>
        <v>0.771480949831884</v>
      </c>
      <c r="T61" s="3">
        <v>0.27</v>
      </c>
      <c r="U61" s="27">
        <f t="shared" si="49"/>
        <v>0.208299856454609</v>
      </c>
      <c r="V61" s="3">
        <v>220.1</v>
      </c>
      <c r="W61" s="28">
        <v>12.1</v>
      </c>
      <c r="X61" s="28">
        <v>4.5</v>
      </c>
      <c r="Y61" s="28">
        <v>1.5</v>
      </c>
      <c r="Z61" s="28">
        <v>6.8</v>
      </c>
      <c r="AA61" s="3">
        <v>30.2</v>
      </c>
      <c r="AB61" s="2">
        <f t="shared" si="50"/>
        <v>0.338002406721065</v>
      </c>
      <c r="AC61" s="30">
        <f t="shared" si="51"/>
        <v>10.2321666666667</v>
      </c>
      <c r="AD61" s="1">
        <f t="shared" si="52"/>
        <v>0.45</v>
      </c>
      <c r="AE61" s="31">
        <f t="shared" si="53"/>
        <v>433.84431084131</v>
      </c>
      <c r="AF61" s="1">
        <f t="shared" si="54"/>
        <v>15004492.2985618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21">
        <v>24.4014666666667</v>
      </c>
      <c r="E62" s="20">
        <f t="shared" si="55"/>
        <v>24.0837419354839</v>
      </c>
      <c r="F62" s="16" t="s">
        <v>73</v>
      </c>
      <c r="G62" s="13">
        <v>5</v>
      </c>
      <c r="H62" s="18">
        <f t="shared" si="40"/>
        <v>24.4014666666667</v>
      </c>
      <c r="I62" s="18">
        <f t="shared" si="41"/>
        <v>297.551466666667</v>
      </c>
      <c r="J62" s="18">
        <f t="shared" si="42"/>
        <v>0.324164547819201</v>
      </c>
      <c r="K62" s="18">
        <f t="shared" si="43"/>
        <v>10.2321666666667</v>
      </c>
      <c r="L62" s="18">
        <f t="shared" si="44"/>
        <v>2.762685</v>
      </c>
      <c r="M62" s="13" t="s">
        <v>75</v>
      </c>
      <c r="N62" s="18">
        <f>(O61-P61)*$C$22/100</f>
        <v>4.44374246997208</v>
      </c>
      <c r="O62" s="18">
        <f t="shared" si="56"/>
        <v>2.99656618263011</v>
      </c>
      <c r="P62" s="18">
        <f t="shared" si="45"/>
        <v>0.971380521602599</v>
      </c>
      <c r="Q62" s="25">
        <f t="shared" si="46"/>
        <v>0.437121234721169</v>
      </c>
      <c r="R62" s="18">
        <f t="shared" si="47"/>
        <v>1.24320825</v>
      </c>
      <c r="S62" s="26">
        <f t="shared" si="48"/>
        <v>0.351607411486506</v>
      </c>
      <c r="T62" s="3">
        <v>0.27</v>
      </c>
      <c r="U62" s="27">
        <f t="shared" si="49"/>
        <v>0.0949340011013568</v>
      </c>
      <c r="V62" s="3">
        <v>229.1</v>
      </c>
      <c r="W62" s="28">
        <v>15.1</v>
      </c>
      <c r="X62" s="28">
        <v>6</v>
      </c>
      <c r="Y62" s="28">
        <v>3</v>
      </c>
      <c r="Z62" s="28">
        <v>7</v>
      </c>
      <c r="AA62" s="3">
        <v>30.2</v>
      </c>
      <c r="AB62" s="2">
        <f t="shared" si="50"/>
        <v>0.319022601332059</v>
      </c>
      <c r="AC62" s="30">
        <f t="shared" si="51"/>
        <v>10.2321666666667</v>
      </c>
      <c r="AD62" s="1">
        <f t="shared" si="52"/>
        <v>0.45</v>
      </c>
      <c r="AE62" s="31">
        <f t="shared" si="53"/>
        <v>433.84431084131</v>
      </c>
      <c r="AF62" s="1">
        <f t="shared" si="54"/>
        <v>14161946.984905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21">
        <v>25.0304516129032</v>
      </c>
      <c r="E63" s="20">
        <f t="shared" si="55"/>
        <v>24.4014666666667</v>
      </c>
      <c r="F63" s="16" t="s">
        <v>75</v>
      </c>
      <c r="G63" s="13">
        <v>6</v>
      </c>
      <c r="H63" s="18">
        <f t="shared" si="40"/>
        <v>25.0304516129032</v>
      </c>
      <c r="I63" s="18">
        <f t="shared" si="41"/>
        <v>298.180451612903</v>
      </c>
      <c r="J63" s="18">
        <f t="shared" si="42"/>
        <v>0.34733077764947</v>
      </c>
      <c r="K63" s="18">
        <f t="shared" si="43"/>
        <v>10.2321666666667</v>
      </c>
      <c r="L63" s="18">
        <f t="shared" si="44"/>
        <v>2.762685</v>
      </c>
      <c r="M63" s="13" t="s">
        <v>73</v>
      </c>
      <c r="N63" s="13"/>
      <c r="O63" s="18">
        <f t="shared" si="56"/>
        <v>4.78787066102751</v>
      </c>
      <c r="P63" s="18">
        <f t="shared" si="45"/>
        <v>1.66297483997977</v>
      </c>
      <c r="Q63" s="25">
        <f t="shared" si="46"/>
        <v>0.748338677990895</v>
      </c>
      <c r="R63" s="18">
        <f t="shared" si="47"/>
        <v>1.24320825</v>
      </c>
      <c r="S63" s="26">
        <f t="shared" si="48"/>
        <v>0.601941531510023</v>
      </c>
      <c r="T63" s="3">
        <v>0.27</v>
      </c>
      <c r="U63" s="27">
        <f t="shared" si="49"/>
        <v>0.162524213507706</v>
      </c>
      <c r="V63" s="3">
        <v>229.1</v>
      </c>
      <c r="W63" s="28">
        <v>15.1</v>
      </c>
      <c r="X63" s="28">
        <v>6</v>
      </c>
      <c r="Y63" s="28">
        <v>3</v>
      </c>
      <c r="Z63" s="28">
        <v>7</v>
      </c>
      <c r="AA63" s="3">
        <v>30.2</v>
      </c>
      <c r="AB63" s="2">
        <f t="shared" si="50"/>
        <v>0.339401050372573</v>
      </c>
      <c r="AC63" s="30">
        <f t="shared" si="51"/>
        <v>10.2321666666667</v>
      </c>
      <c r="AD63" s="1">
        <f t="shared" si="52"/>
        <v>0.45</v>
      </c>
      <c r="AE63" s="31">
        <f t="shared" si="53"/>
        <v>433.84431084131</v>
      </c>
      <c r="AF63" s="1">
        <f t="shared" si="54"/>
        <v>15066580.4301259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21">
        <v>26.5276</v>
      </c>
      <c r="E64" s="20">
        <f t="shared" si="55"/>
        <v>25.0304516129032</v>
      </c>
      <c r="F64" s="16" t="s">
        <v>73</v>
      </c>
      <c r="G64" s="13">
        <v>7</v>
      </c>
      <c r="H64" s="18">
        <f t="shared" si="40"/>
        <v>26.5276</v>
      </c>
      <c r="I64" s="18">
        <f t="shared" si="41"/>
        <v>299.6776</v>
      </c>
      <c r="J64" s="18">
        <f t="shared" si="42"/>
        <v>0.408876265457625</v>
      </c>
      <c r="K64" s="18">
        <f t="shared" si="43"/>
        <v>10.2321666666667</v>
      </c>
      <c r="L64" s="18">
        <f t="shared" si="44"/>
        <v>2.762685</v>
      </c>
      <c r="M64" s="13" t="s">
        <v>73</v>
      </c>
      <c r="N64" s="13"/>
      <c r="O64" s="18">
        <f t="shared" si="56"/>
        <v>5.88758082104774</v>
      </c>
      <c r="P64" s="18">
        <f t="shared" si="45"/>
        <v>2.40729205868994</v>
      </c>
      <c r="Q64" s="25">
        <f t="shared" si="46"/>
        <v>1.08328142641047</v>
      </c>
      <c r="R64" s="18">
        <f t="shared" si="47"/>
        <v>1.24320825</v>
      </c>
      <c r="S64" s="26">
        <f t="shared" si="48"/>
        <v>0.871359586304606</v>
      </c>
      <c r="T64" s="3">
        <v>0.27</v>
      </c>
      <c r="U64" s="27">
        <f t="shared" si="49"/>
        <v>0.235267088302244</v>
      </c>
      <c r="V64" s="3">
        <v>229.1</v>
      </c>
      <c r="W64" s="28">
        <v>15.1</v>
      </c>
      <c r="X64" s="28">
        <v>6</v>
      </c>
      <c r="Y64" s="28">
        <v>3</v>
      </c>
      <c r="Z64" s="28">
        <v>7</v>
      </c>
      <c r="AA64" s="3">
        <v>30.2</v>
      </c>
      <c r="AB64" s="2">
        <f t="shared" si="50"/>
        <v>0.361333027123126</v>
      </c>
      <c r="AC64" s="30">
        <f t="shared" si="51"/>
        <v>10.2321666666667</v>
      </c>
      <c r="AD64" s="1">
        <f t="shared" si="52"/>
        <v>0.45</v>
      </c>
      <c r="AE64" s="31">
        <f t="shared" si="53"/>
        <v>433.84431084131</v>
      </c>
      <c r="AF64" s="1">
        <f t="shared" si="54"/>
        <v>16040177.5693838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21">
        <v>27.0036129032258</v>
      </c>
      <c r="E65" s="20">
        <f t="shared" si="55"/>
        <v>26.5276</v>
      </c>
      <c r="F65" s="16" t="s">
        <v>73</v>
      </c>
      <c r="G65" s="13">
        <v>8</v>
      </c>
      <c r="H65" s="18">
        <f t="shared" si="40"/>
        <v>27.0036129032258</v>
      </c>
      <c r="I65" s="18">
        <f t="shared" si="41"/>
        <v>300.153612903226</v>
      </c>
      <c r="J65" s="18">
        <f t="shared" si="42"/>
        <v>0.430496757286937</v>
      </c>
      <c r="K65" s="18">
        <f t="shared" si="43"/>
        <v>10.2321666666667</v>
      </c>
      <c r="L65" s="18">
        <f t="shared" si="44"/>
        <v>2.762685</v>
      </c>
      <c r="M65" s="13" t="s">
        <v>73</v>
      </c>
      <c r="N65" s="13"/>
      <c r="O65" s="18">
        <f t="shared" si="56"/>
        <v>6.2429737623578</v>
      </c>
      <c r="P65" s="18">
        <f t="shared" si="45"/>
        <v>2.68757996052246</v>
      </c>
      <c r="Q65" s="25">
        <f t="shared" si="46"/>
        <v>1.20941098223511</v>
      </c>
      <c r="R65" s="18">
        <f t="shared" si="47"/>
        <v>1.24320825</v>
      </c>
      <c r="S65" s="26">
        <f t="shared" si="48"/>
        <v>0.972814475961778</v>
      </c>
      <c r="T65" s="3">
        <v>0.27</v>
      </c>
      <c r="U65" s="27">
        <f t="shared" si="49"/>
        <v>0.26265990850968</v>
      </c>
      <c r="V65" s="3">
        <v>229.1</v>
      </c>
      <c r="W65" s="28">
        <v>15.1</v>
      </c>
      <c r="X65" s="28">
        <v>6</v>
      </c>
      <c r="Y65" s="28">
        <v>3</v>
      </c>
      <c r="Z65" s="28">
        <v>7</v>
      </c>
      <c r="AA65" s="3">
        <v>30.2</v>
      </c>
      <c r="AB65" s="2">
        <f t="shared" si="50"/>
        <v>0.369591962415669</v>
      </c>
      <c r="AC65" s="30">
        <f t="shared" si="51"/>
        <v>10.2321666666667</v>
      </c>
      <c r="AD65" s="1">
        <f t="shared" si="52"/>
        <v>0.45</v>
      </c>
      <c r="AE65" s="31">
        <f t="shared" si="53"/>
        <v>433.84431084131</v>
      </c>
      <c r="AF65" s="1">
        <f t="shared" si="54"/>
        <v>16406805.523881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21">
        <v>27.6961935483871</v>
      </c>
      <c r="E66" s="20">
        <f t="shared" si="55"/>
        <v>27.0036129032258</v>
      </c>
      <c r="F66" s="16" t="s">
        <v>73</v>
      </c>
      <c r="G66" s="13">
        <v>9</v>
      </c>
      <c r="H66" s="18">
        <f t="shared" si="40"/>
        <v>27.6961935483871</v>
      </c>
      <c r="I66" s="18">
        <f t="shared" si="41"/>
        <v>300.846193548387</v>
      </c>
      <c r="J66" s="18">
        <f t="shared" si="42"/>
        <v>0.463876665482427</v>
      </c>
      <c r="K66" s="18">
        <f t="shared" si="43"/>
        <v>10.2321666666667</v>
      </c>
      <c r="L66" s="18">
        <f t="shared" si="44"/>
        <v>2.762685</v>
      </c>
      <c r="M66" s="13" t="s">
        <v>73</v>
      </c>
      <c r="N66" s="13"/>
      <c r="O66" s="18">
        <f t="shared" si="56"/>
        <v>6.31807880183534</v>
      </c>
      <c r="P66" s="18">
        <f t="shared" si="45"/>
        <v>2.93080932685059</v>
      </c>
      <c r="Q66" s="25">
        <f t="shared" si="46"/>
        <v>1.31886419708276</v>
      </c>
      <c r="R66" s="18">
        <f t="shared" si="47"/>
        <v>1.24320825</v>
      </c>
      <c r="S66" s="26">
        <f t="shared" si="48"/>
        <v>1.06085540944791</v>
      </c>
      <c r="T66" s="3">
        <v>0.27</v>
      </c>
      <c r="U66" s="27">
        <f t="shared" si="49"/>
        <v>0.286430960550934</v>
      </c>
      <c r="V66" s="3">
        <v>229.1</v>
      </c>
      <c r="W66" s="28">
        <v>15.1</v>
      </c>
      <c r="X66" s="28">
        <v>6</v>
      </c>
      <c r="Y66" s="28">
        <v>3</v>
      </c>
      <c r="Z66" s="28">
        <v>7</v>
      </c>
      <c r="AA66" s="3">
        <v>30.2</v>
      </c>
      <c r="AB66" s="2">
        <f t="shared" si="50"/>
        <v>0.376758934606107</v>
      </c>
      <c r="AC66" s="30">
        <f t="shared" si="51"/>
        <v>10.2321666666667</v>
      </c>
      <c r="AD66" s="1">
        <f t="shared" si="52"/>
        <v>0.45</v>
      </c>
      <c r="AE66" s="31">
        <f t="shared" si="53"/>
        <v>433.84431084131</v>
      </c>
      <c r="AF66" s="1">
        <f t="shared" si="54"/>
        <v>16724959.4094661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21">
        <v>27.2031333333333</v>
      </c>
      <c r="E67" s="20">
        <f t="shared" si="55"/>
        <v>27.6961935483871</v>
      </c>
      <c r="F67" s="16" t="s">
        <v>73</v>
      </c>
      <c r="G67" s="13">
        <v>10</v>
      </c>
      <c r="H67" s="18">
        <f t="shared" si="40"/>
        <v>27.2031333333333</v>
      </c>
      <c r="I67" s="18">
        <f t="shared" si="41"/>
        <v>300.353133333333</v>
      </c>
      <c r="J67" s="18">
        <f t="shared" si="42"/>
        <v>0.439874212332338</v>
      </c>
      <c r="K67" s="18">
        <f t="shared" si="43"/>
        <v>10.2321666666667</v>
      </c>
      <c r="L67" s="18">
        <f t="shared" si="44"/>
        <v>2.762685</v>
      </c>
      <c r="M67" s="13" t="s">
        <v>73</v>
      </c>
      <c r="N67" s="13"/>
      <c r="O67" s="18">
        <f t="shared" si="56"/>
        <v>6.14995447498475</v>
      </c>
      <c r="P67" s="18">
        <f t="shared" si="45"/>
        <v>2.70520638056366</v>
      </c>
      <c r="Q67" s="25">
        <f t="shared" si="46"/>
        <v>1.21734287125364</v>
      </c>
      <c r="R67" s="18">
        <f t="shared" si="47"/>
        <v>1.24320825</v>
      </c>
      <c r="S67" s="26">
        <f t="shared" si="48"/>
        <v>0.979194653231786</v>
      </c>
      <c r="T67" s="3">
        <v>0.27</v>
      </c>
      <c r="U67" s="27">
        <f t="shared" si="49"/>
        <v>0.264382556372582</v>
      </c>
      <c r="V67" s="3">
        <v>229.1</v>
      </c>
      <c r="W67" s="28">
        <v>15.1</v>
      </c>
      <c r="X67" s="28">
        <v>6</v>
      </c>
      <c r="Y67" s="28">
        <v>3</v>
      </c>
      <c r="Z67" s="28">
        <v>7</v>
      </c>
      <c r="AA67" s="3">
        <v>30.2</v>
      </c>
      <c r="AB67" s="2">
        <f t="shared" si="50"/>
        <v>0.370111340746334</v>
      </c>
      <c r="AC67" s="30">
        <f t="shared" si="51"/>
        <v>10.2321666666667</v>
      </c>
      <c r="AD67" s="1">
        <f t="shared" si="52"/>
        <v>0.45</v>
      </c>
      <c r="AE67" s="31">
        <f t="shared" si="53"/>
        <v>433.84431084131</v>
      </c>
      <c r="AF67" s="1">
        <f t="shared" si="54"/>
        <v>16429861.5968779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21">
        <v>26.9495806451613</v>
      </c>
      <c r="E68" s="20">
        <f t="shared" si="55"/>
        <v>27.2031333333333</v>
      </c>
      <c r="F68" s="16" t="s">
        <v>73</v>
      </c>
      <c r="G68" s="13">
        <v>11</v>
      </c>
      <c r="H68" s="18">
        <f t="shared" si="40"/>
        <v>26.9495806451613</v>
      </c>
      <c r="I68" s="18">
        <f t="shared" si="41"/>
        <v>300.099580645161</v>
      </c>
      <c r="J68" s="18">
        <f t="shared" si="42"/>
        <v>0.427989712209864</v>
      </c>
      <c r="K68" s="18">
        <f t="shared" si="43"/>
        <v>10.2321666666667</v>
      </c>
      <c r="L68" s="18">
        <f t="shared" si="44"/>
        <v>2.762685</v>
      </c>
      <c r="M68" s="13" t="s">
        <v>75</v>
      </c>
      <c r="N68" s="18">
        <f>(O67-P67)*$C$22/100</f>
        <v>3.27251068970004</v>
      </c>
      <c r="O68" s="18">
        <f t="shared" si="56"/>
        <v>2.93492240472105</v>
      </c>
      <c r="P68" s="18">
        <f t="shared" si="45"/>
        <v>1.25611659535485</v>
      </c>
      <c r="Q68" s="25">
        <f t="shared" si="46"/>
        <v>0.565252467909681</v>
      </c>
      <c r="R68" s="18">
        <f t="shared" si="47"/>
        <v>1.24320825</v>
      </c>
      <c r="S68" s="26">
        <f t="shared" si="48"/>
        <v>0.454672391298627</v>
      </c>
      <c r="T68" s="3">
        <v>0.27</v>
      </c>
      <c r="U68" s="27">
        <f t="shared" si="49"/>
        <v>0.122761545650629</v>
      </c>
      <c r="V68" s="3">
        <v>229.1</v>
      </c>
      <c r="W68" s="28">
        <v>15.1</v>
      </c>
      <c r="X68" s="28">
        <v>6</v>
      </c>
      <c r="Y68" s="28">
        <v>3</v>
      </c>
      <c r="Z68" s="28">
        <v>7</v>
      </c>
      <c r="AA68" s="3">
        <v>30.2</v>
      </c>
      <c r="AB68" s="2">
        <f t="shared" si="50"/>
        <v>0.327412606013665</v>
      </c>
      <c r="AC68" s="30">
        <f t="shared" si="51"/>
        <v>10.2321666666667</v>
      </c>
      <c r="AD68" s="1">
        <f t="shared" si="52"/>
        <v>0.45</v>
      </c>
      <c r="AE68" s="31">
        <f t="shared" si="53"/>
        <v>433.84431084131</v>
      </c>
      <c r="AF68" s="1">
        <f t="shared" si="54"/>
        <v>14534393.3288565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21">
        <v>25.9948666666667</v>
      </c>
      <c r="E69" s="20">
        <f t="shared" si="55"/>
        <v>26.9495806451613</v>
      </c>
      <c r="F69" s="16" t="s">
        <v>75</v>
      </c>
      <c r="G69" s="13">
        <v>12</v>
      </c>
      <c r="H69" s="18">
        <f t="shared" si="40"/>
        <v>25.9948666666667</v>
      </c>
      <c r="I69" s="18">
        <f t="shared" si="41"/>
        <v>299.144866666667</v>
      </c>
      <c r="J69" s="18">
        <f t="shared" si="42"/>
        <v>0.385889502677302</v>
      </c>
      <c r="K69" s="18">
        <f t="shared" si="43"/>
        <v>10.2321666666667</v>
      </c>
      <c r="L69" s="18">
        <f t="shared" si="44"/>
        <v>2.762685</v>
      </c>
      <c r="M69" s="13" t="s">
        <v>73</v>
      </c>
      <c r="N69" s="13"/>
      <c r="O69" s="18">
        <f t="shared" si="56"/>
        <v>4.44149080936621</v>
      </c>
      <c r="P69" s="18">
        <f t="shared" si="45"/>
        <v>1.71392467957213</v>
      </c>
      <c r="Q69" s="25">
        <f t="shared" si="46"/>
        <v>0.77126610580746</v>
      </c>
      <c r="R69" s="18">
        <f t="shared" si="47"/>
        <v>1.24320825</v>
      </c>
      <c r="S69" s="26">
        <f t="shared" si="48"/>
        <v>0.620383677318309</v>
      </c>
      <c r="T69" s="3">
        <v>0.27</v>
      </c>
      <c r="U69" s="27">
        <f t="shared" si="49"/>
        <v>0.167503592875944</v>
      </c>
      <c r="V69" s="3">
        <v>220.1</v>
      </c>
      <c r="W69" s="28">
        <v>12.1</v>
      </c>
      <c r="X69" s="28">
        <v>4.5</v>
      </c>
      <c r="Y69" s="28">
        <v>1.5</v>
      </c>
      <c r="Z69" s="28">
        <v>6.8</v>
      </c>
      <c r="AA69" s="3">
        <v>30.2</v>
      </c>
      <c r="AB69" s="2">
        <f t="shared" si="50"/>
        <v>0.325702333252097</v>
      </c>
      <c r="AC69" s="30">
        <f t="shared" si="51"/>
        <v>10.2321666666667</v>
      </c>
      <c r="AD69" s="1">
        <f t="shared" si="52"/>
        <v>0.45</v>
      </c>
      <c r="AE69" s="31">
        <f t="shared" si="53"/>
        <v>433.84431084131</v>
      </c>
      <c r="AF69" s="1">
        <f t="shared" si="54"/>
        <v>14458471.459754</v>
      </c>
      <c r="AG69" s="1">
        <f>SUM(AF58:AF69)</f>
        <v>181025844.809655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7">
      <c r="A70" s="13"/>
      <c r="B70" s="13"/>
      <c r="C70" s="16">
        <v>12</v>
      </c>
      <c r="D70" s="21">
        <v>24.5994516129032</v>
      </c>
      <c r="E70" s="20">
        <f t="shared" si="55"/>
        <v>25.9948666666667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1" s="1" customFormat="1" spans="46:46">
      <c r="AT71" s="2"/>
    </row>
    <row r="72" s="1" customFormat="1" spans="19:46">
      <c r="S72" s="24" t="s">
        <v>43</v>
      </c>
      <c r="T72" s="24"/>
      <c r="U72" s="24"/>
      <c r="V72" s="24" t="s">
        <v>44</v>
      </c>
      <c r="W72" s="24"/>
      <c r="X72" s="24"/>
      <c r="Y72" s="24" t="s">
        <v>45</v>
      </c>
      <c r="Z72" s="24"/>
      <c r="AA72" s="24"/>
      <c r="AB72" s="24" t="s">
        <v>46</v>
      </c>
      <c r="AC72" s="24"/>
      <c r="AD72" s="24"/>
      <c r="AE72" s="24" t="s">
        <v>47</v>
      </c>
      <c r="AF72" s="24"/>
      <c r="AG72" s="24"/>
      <c r="AH72" s="24" t="s">
        <v>48</v>
      </c>
      <c r="AI72" s="24"/>
      <c r="AJ72" s="24"/>
      <c r="AK72" s="32" t="s">
        <v>78</v>
      </c>
      <c r="AL72" s="33"/>
      <c r="AM72" s="34"/>
      <c r="AN72" s="33" t="s">
        <v>79</v>
      </c>
      <c r="AO72" s="33"/>
      <c r="AP72" s="34"/>
      <c r="AQ72" s="24" t="s">
        <v>50</v>
      </c>
      <c r="AR72" s="24"/>
      <c r="AS72" s="24"/>
      <c r="AT72" s="2"/>
    </row>
    <row r="73" s="1" customFormat="1" spans="1:50">
      <c r="A73" s="15" t="s">
        <v>12</v>
      </c>
      <c r="B73" s="15"/>
      <c r="C73" s="16" t="s">
        <v>51</v>
      </c>
      <c r="D73" s="16" t="s">
        <v>52</v>
      </c>
      <c r="E73" s="16" t="s">
        <v>53</v>
      </c>
      <c r="F73" s="16" t="s">
        <v>54</v>
      </c>
      <c r="G73" s="13" t="s">
        <v>51</v>
      </c>
      <c r="H73" s="13" t="s">
        <v>53</v>
      </c>
      <c r="I73" s="13" t="s">
        <v>55</v>
      </c>
      <c r="J73" s="13" t="s">
        <v>56</v>
      </c>
      <c r="K73" s="23" t="s">
        <v>57</v>
      </c>
      <c r="L73" s="23" t="s">
        <v>58</v>
      </c>
      <c r="M73" s="13" t="s">
        <v>59</v>
      </c>
      <c r="N73" s="23" t="s">
        <v>60</v>
      </c>
      <c r="O73" s="13" t="s">
        <v>61</v>
      </c>
      <c r="P73" s="13" t="s">
        <v>62</v>
      </c>
      <c r="Q73" s="23" t="s">
        <v>63</v>
      </c>
      <c r="R73" s="23" t="s">
        <v>64</v>
      </c>
      <c r="S73" s="4" t="s">
        <v>65</v>
      </c>
      <c r="T73" s="3" t="s">
        <v>66</v>
      </c>
      <c r="U73" s="3"/>
      <c r="V73" s="4" t="s">
        <v>65</v>
      </c>
      <c r="W73" s="3" t="s">
        <v>66</v>
      </c>
      <c r="X73" s="3"/>
      <c r="Y73" s="4" t="s">
        <v>65</v>
      </c>
      <c r="Z73" s="3" t="s">
        <v>66</v>
      </c>
      <c r="AA73" s="3"/>
      <c r="AB73" s="4" t="s">
        <v>65</v>
      </c>
      <c r="AC73" s="3" t="s">
        <v>66</v>
      </c>
      <c r="AD73" s="3"/>
      <c r="AE73" s="4" t="s">
        <v>65</v>
      </c>
      <c r="AF73" s="3" t="s">
        <v>66</v>
      </c>
      <c r="AG73" s="3"/>
      <c r="AH73" s="4" t="s">
        <v>65</v>
      </c>
      <c r="AI73" s="3" t="s">
        <v>66</v>
      </c>
      <c r="AJ73" s="3"/>
      <c r="AK73" s="4" t="s">
        <v>65</v>
      </c>
      <c r="AL73" s="3" t="s">
        <v>66</v>
      </c>
      <c r="AM73" s="3"/>
      <c r="AN73" s="4" t="s">
        <v>65</v>
      </c>
      <c r="AO73" s="3" t="s">
        <v>66</v>
      </c>
      <c r="AP73" s="3"/>
      <c r="AQ73" s="35" t="s">
        <v>65</v>
      </c>
      <c r="AR73" s="35" t="s">
        <v>66</v>
      </c>
      <c r="AS73" s="35"/>
      <c r="AT73" s="2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22</v>
      </c>
      <c r="E74" s="16"/>
      <c r="F74" s="16"/>
      <c r="G74" s="13">
        <v>1</v>
      </c>
      <c r="H74" s="18">
        <f t="shared" ref="H74:H85" si="57">E75</f>
        <v>22</v>
      </c>
      <c r="I74" s="18">
        <f t="shared" ref="I74:I85" si="58">H74+273.15</f>
        <v>295.15</v>
      </c>
      <c r="J74" s="18">
        <f t="shared" ref="J74:J85" si="59">EXP(($C$16*(I74-$C$14))/($C$17*I74*$C$14))</f>
        <v>0.248390618599517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0.12946615822644</v>
      </c>
      <c r="Q74" s="25">
        <f t="shared" ref="Q74:Q85" si="63">P74*$B$76</f>
        <v>0.0336612011388745</v>
      </c>
      <c r="R74" s="18">
        <f t="shared" ref="R74:R85" si="64">L74*$B$76</f>
        <v>0.1355172</v>
      </c>
      <c r="S74" s="26">
        <f t="shared" ref="S74:S85" si="65">Q74/R74</f>
        <v>0.248390618599517</v>
      </c>
      <c r="T74" s="3">
        <v>0.01</v>
      </c>
      <c r="U74" s="27">
        <f t="shared" ref="U74:U85" si="66">S74*T74</f>
        <v>0.00248390618599517</v>
      </c>
      <c r="V74" s="26"/>
      <c r="W74" s="3"/>
      <c r="X74" s="3"/>
      <c r="Y74" s="29"/>
      <c r="Z74" s="3"/>
      <c r="AA74" s="28"/>
      <c r="AB74" s="3"/>
      <c r="AC74" s="3"/>
      <c r="AD74" s="28"/>
      <c r="AE74" s="26">
        <v>0.001</v>
      </c>
      <c r="AF74" s="3">
        <v>0.49</v>
      </c>
      <c r="AG74" s="27">
        <f t="shared" ref="AG74:AG85" si="67">AF74*AE74</f>
        <v>0.00049</v>
      </c>
      <c r="AH74" s="36"/>
      <c r="AI74" s="3"/>
      <c r="AJ74" s="27"/>
      <c r="AK74" s="37"/>
      <c r="AL74" s="28"/>
      <c r="AM74" s="28"/>
      <c r="AN74" s="37"/>
      <c r="AO74" s="28"/>
      <c r="AP74" s="27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0.00797390618599517</v>
      </c>
      <c r="AU74" s="30">
        <f t="shared" ref="AU74:AU85" si="70">$B$74/12</f>
        <v>52.122</v>
      </c>
      <c r="AV74" s="1">
        <f t="shared" ref="AV74:AV85" si="71">$B$76</f>
        <v>0.26</v>
      </c>
      <c r="AW74" s="2">
        <f t="shared" ref="AW74:AW85" si="72">$E$8</f>
        <v>0.01</v>
      </c>
      <c r="AX74" s="1">
        <f t="shared" ref="AX74:AX85" si="73">AW74*10000*AV74*0.67*AU74*AT74</f>
        <v>7.24002964390459</v>
      </c>
    </row>
    <row r="75" s="1" customFormat="1" spans="1:50">
      <c r="A75" s="13" t="s">
        <v>74</v>
      </c>
      <c r="B75" s="13">
        <v>1</v>
      </c>
      <c r="C75" s="16">
        <v>1</v>
      </c>
      <c r="D75" s="19">
        <v>24.6573225806452</v>
      </c>
      <c r="E75" s="20">
        <f t="shared" ref="E75:E86" si="74">D74</f>
        <v>22</v>
      </c>
      <c r="F75" s="16" t="s">
        <v>73</v>
      </c>
      <c r="G75" s="13">
        <v>2</v>
      </c>
      <c r="H75" s="18">
        <f t="shared" si="57"/>
        <v>24.6573225806452</v>
      </c>
      <c r="I75" s="18">
        <f t="shared" si="58"/>
        <v>297.807322580645</v>
      </c>
      <c r="J75" s="18">
        <f t="shared" si="59"/>
        <v>0.333407236569975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5">L75+O74-P74-N75</f>
        <v>0.91297384177356</v>
      </c>
      <c r="P75" s="18">
        <f t="shared" si="62"/>
        <v>0.304392085646396</v>
      </c>
      <c r="Q75" s="25">
        <f t="shared" si="63"/>
        <v>0.079141942268063</v>
      </c>
      <c r="R75" s="18">
        <f t="shared" si="64"/>
        <v>0.1355172</v>
      </c>
      <c r="S75" s="26">
        <f t="shared" si="65"/>
        <v>0.583999243402778</v>
      </c>
      <c r="T75" s="3">
        <v>0.01</v>
      </c>
      <c r="U75" s="27">
        <f t="shared" si="66"/>
        <v>0.00583999243402778</v>
      </c>
      <c r="V75" s="26"/>
      <c r="W75" s="3"/>
      <c r="X75" s="3"/>
      <c r="Y75" s="29"/>
      <c r="Z75" s="3"/>
      <c r="AA75" s="28"/>
      <c r="AB75" s="3"/>
      <c r="AC75" s="3"/>
      <c r="AD75" s="28"/>
      <c r="AE75" s="26">
        <v>0.001</v>
      </c>
      <c r="AF75" s="3">
        <v>0.49</v>
      </c>
      <c r="AG75" s="27">
        <f t="shared" si="67"/>
        <v>0.00049</v>
      </c>
      <c r="AH75" s="36"/>
      <c r="AI75" s="3"/>
      <c r="AJ75" s="27"/>
      <c r="AK75" s="37"/>
      <c r="AL75" s="28"/>
      <c r="AM75" s="28"/>
      <c r="AN75" s="37"/>
      <c r="AO75" s="28"/>
      <c r="AP75" s="27"/>
      <c r="AQ75" s="3">
        <v>0.01</v>
      </c>
      <c r="AR75" s="3">
        <v>0.5</v>
      </c>
      <c r="AS75" s="3">
        <f t="shared" si="68"/>
        <v>0.005</v>
      </c>
      <c r="AT75" s="2">
        <f t="shared" si="69"/>
        <v>0.0113299924340278</v>
      </c>
      <c r="AU75" s="30">
        <f t="shared" si="70"/>
        <v>52.122</v>
      </c>
      <c r="AV75" s="1">
        <f t="shared" si="71"/>
        <v>0.26</v>
      </c>
      <c r="AW75" s="2">
        <f t="shared" si="72"/>
        <v>0.01</v>
      </c>
      <c r="AX75" s="1">
        <f t="shared" si="73"/>
        <v>10.2872392995602</v>
      </c>
    </row>
    <row r="76" s="1" customFormat="1" spans="1:50">
      <c r="A76" s="13" t="s">
        <v>36</v>
      </c>
      <c r="B76" s="13">
        <f>H8</f>
        <v>0.26</v>
      </c>
      <c r="C76" s="16">
        <v>2</v>
      </c>
      <c r="D76" s="21">
        <v>24.4056428571429</v>
      </c>
      <c r="E76" s="20">
        <f t="shared" si="74"/>
        <v>24.6573225806452</v>
      </c>
      <c r="F76" s="16" t="s">
        <v>73</v>
      </c>
      <c r="G76" s="13">
        <v>3</v>
      </c>
      <c r="H76" s="18">
        <f t="shared" si="57"/>
        <v>24.4056428571429</v>
      </c>
      <c r="I76" s="18">
        <f t="shared" si="58"/>
        <v>297.555642857143</v>
      </c>
      <c r="J76" s="18">
        <f t="shared" si="59"/>
        <v>0.324313460275151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5"/>
        <v>1.12980175612716</v>
      </c>
      <c r="P76" s="18">
        <f t="shared" si="62"/>
        <v>0.366409916954543</v>
      </c>
      <c r="Q76" s="25">
        <f t="shared" si="63"/>
        <v>0.0952665784081811</v>
      </c>
      <c r="R76" s="18">
        <f t="shared" si="64"/>
        <v>0.1355172</v>
      </c>
      <c r="S76" s="26">
        <f t="shared" si="65"/>
        <v>0.702985144381533</v>
      </c>
      <c r="T76" s="3">
        <v>0.01</v>
      </c>
      <c r="U76" s="27">
        <f t="shared" si="66"/>
        <v>0.00702985144381533</v>
      </c>
      <c r="V76" s="26"/>
      <c r="W76" s="3"/>
      <c r="X76" s="3"/>
      <c r="Y76" s="29"/>
      <c r="Z76" s="3"/>
      <c r="AA76" s="28"/>
      <c r="AB76" s="3"/>
      <c r="AC76" s="3"/>
      <c r="AD76" s="28"/>
      <c r="AE76" s="26">
        <v>0.001</v>
      </c>
      <c r="AF76" s="3">
        <v>0.49</v>
      </c>
      <c r="AG76" s="27">
        <f t="shared" si="67"/>
        <v>0.00049</v>
      </c>
      <c r="AH76" s="36"/>
      <c r="AI76" s="3"/>
      <c r="AJ76" s="27"/>
      <c r="AK76" s="37"/>
      <c r="AL76" s="28"/>
      <c r="AM76" s="28"/>
      <c r="AN76" s="37"/>
      <c r="AO76" s="28"/>
      <c r="AP76" s="27"/>
      <c r="AQ76" s="3">
        <v>0.01</v>
      </c>
      <c r="AR76" s="3">
        <v>0.5</v>
      </c>
      <c r="AS76" s="3">
        <f t="shared" si="68"/>
        <v>0.005</v>
      </c>
      <c r="AT76" s="2">
        <f t="shared" si="69"/>
        <v>0.0125198514438153</v>
      </c>
      <c r="AU76" s="30">
        <f t="shared" si="70"/>
        <v>52.122</v>
      </c>
      <c r="AV76" s="1">
        <f t="shared" si="71"/>
        <v>0.26</v>
      </c>
      <c r="AW76" s="2">
        <f t="shared" si="72"/>
        <v>0.01</v>
      </c>
      <c r="AX76" s="1">
        <f t="shared" si="73"/>
        <v>11.3675899209481</v>
      </c>
    </row>
    <row r="77" s="1" customFormat="1" spans="1:50">
      <c r="A77" s="13"/>
      <c r="B77" s="13"/>
      <c r="C77" s="16">
        <v>3</v>
      </c>
      <c r="D77" s="21">
        <v>24.0837419354839</v>
      </c>
      <c r="E77" s="20">
        <f t="shared" si="74"/>
        <v>24.4056428571429</v>
      </c>
      <c r="F77" s="16" t="s">
        <v>73</v>
      </c>
      <c r="G77" s="13">
        <v>4</v>
      </c>
      <c r="H77" s="18">
        <f t="shared" si="57"/>
        <v>24.0837419354839</v>
      </c>
      <c r="I77" s="18">
        <f t="shared" si="58"/>
        <v>297.233741935484</v>
      </c>
      <c r="J77" s="18">
        <f t="shared" si="59"/>
        <v>0.313021636894116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5"/>
        <v>1.28461183917262</v>
      </c>
      <c r="P77" s="18">
        <f t="shared" si="62"/>
        <v>0.402111300671375</v>
      </c>
      <c r="Q77" s="25">
        <f t="shared" si="63"/>
        <v>0.104548938174557</v>
      </c>
      <c r="R77" s="18">
        <f t="shared" si="64"/>
        <v>0.1355172</v>
      </c>
      <c r="S77" s="26">
        <f t="shared" si="65"/>
        <v>0.771480949831884</v>
      </c>
      <c r="T77" s="3">
        <v>0.01</v>
      </c>
      <c r="U77" s="27">
        <f t="shared" si="66"/>
        <v>0.00771480949831884</v>
      </c>
      <c r="V77" s="26"/>
      <c r="W77" s="3"/>
      <c r="X77" s="3"/>
      <c r="Y77" s="29"/>
      <c r="Z77" s="3"/>
      <c r="AA77" s="28"/>
      <c r="AB77" s="3"/>
      <c r="AC77" s="3"/>
      <c r="AD77" s="28"/>
      <c r="AE77" s="26">
        <v>0.001</v>
      </c>
      <c r="AF77" s="3">
        <v>0.49</v>
      </c>
      <c r="AG77" s="27">
        <f t="shared" si="67"/>
        <v>0.00049</v>
      </c>
      <c r="AH77" s="36"/>
      <c r="AI77" s="3"/>
      <c r="AJ77" s="27"/>
      <c r="AK77" s="37"/>
      <c r="AL77" s="28"/>
      <c r="AM77" s="28"/>
      <c r="AN77" s="37"/>
      <c r="AO77" s="28"/>
      <c r="AP77" s="27"/>
      <c r="AQ77" s="3">
        <v>0.01</v>
      </c>
      <c r="AR77" s="3">
        <v>0.5</v>
      </c>
      <c r="AS77" s="3">
        <f t="shared" si="68"/>
        <v>0.005</v>
      </c>
      <c r="AT77" s="2">
        <f t="shared" si="69"/>
        <v>0.0132048094983188</v>
      </c>
      <c r="AU77" s="30">
        <f t="shared" si="70"/>
        <v>52.122</v>
      </c>
      <c r="AV77" s="1">
        <f t="shared" si="71"/>
        <v>0.26</v>
      </c>
      <c r="AW77" s="2">
        <f t="shared" si="72"/>
        <v>0.01</v>
      </c>
      <c r="AX77" s="1">
        <f t="shared" si="73"/>
        <v>11.9895080252954</v>
      </c>
    </row>
    <row r="78" s="1" customFormat="1" spans="1:50">
      <c r="A78" s="13"/>
      <c r="B78" s="13"/>
      <c r="C78" s="16">
        <v>4</v>
      </c>
      <c r="D78" s="21">
        <v>24.4014666666667</v>
      </c>
      <c r="E78" s="20">
        <f t="shared" si="74"/>
        <v>24.0837419354839</v>
      </c>
      <c r="F78" s="16" t="s">
        <v>73</v>
      </c>
      <c r="G78" s="13">
        <v>5</v>
      </c>
      <c r="H78" s="18">
        <f t="shared" si="57"/>
        <v>24.4014666666667</v>
      </c>
      <c r="I78" s="18">
        <f t="shared" si="58"/>
        <v>297.551466666667</v>
      </c>
      <c r="J78" s="18">
        <f t="shared" si="59"/>
        <v>0.324164547819201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0.838375511576184</v>
      </c>
      <c r="O78" s="18">
        <f t="shared" si="75"/>
        <v>0.565345026925062</v>
      </c>
      <c r="P78" s="18">
        <f t="shared" si="62"/>
        <v>0.183264815014997</v>
      </c>
      <c r="Q78" s="25">
        <f t="shared" si="63"/>
        <v>0.0476488519038992</v>
      </c>
      <c r="R78" s="18">
        <f t="shared" si="64"/>
        <v>0.1355172</v>
      </c>
      <c r="S78" s="26">
        <f t="shared" si="65"/>
        <v>0.351607411486506</v>
      </c>
      <c r="T78" s="3">
        <v>0.01</v>
      </c>
      <c r="U78" s="27">
        <f t="shared" si="66"/>
        <v>0.00351607411486506</v>
      </c>
      <c r="V78" s="26"/>
      <c r="W78" s="3"/>
      <c r="X78" s="3"/>
      <c r="Y78" s="29"/>
      <c r="Z78" s="3"/>
      <c r="AA78" s="28"/>
      <c r="AB78" s="3"/>
      <c r="AC78" s="3"/>
      <c r="AD78" s="28"/>
      <c r="AE78" s="26">
        <v>0.005</v>
      </c>
      <c r="AF78" s="3">
        <v>0.49</v>
      </c>
      <c r="AG78" s="27">
        <f t="shared" si="67"/>
        <v>0.00245</v>
      </c>
      <c r="AH78" s="36"/>
      <c r="AI78" s="3"/>
      <c r="AJ78" s="27"/>
      <c r="AK78" s="37"/>
      <c r="AL78" s="28"/>
      <c r="AM78" s="28"/>
      <c r="AN78" s="37"/>
      <c r="AO78" s="28"/>
      <c r="AP78" s="27"/>
      <c r="AQ78" s="3">
        <v>0.015</v>
      </c>
      <c r="AR78" s="3">
        <v>0.5</v>
      </c>
      <c r="AS78" s="3">
        <f t="shared" si="68"/>
        <v>0.0075</v>
      </c>
      <c r="AT78" s="2">
        <f t="shared" si="69"/>
        <v>0.0134660741148651</v>
      </c>
      <c r="AU78" s="30">
        <f t="shared" si="70"/>
        <v>52.122</v>
      </c>
      <c r="AV78" s="1">
        <f t="shared" si="71"/>
        <v>0.26</v>
      </c>
      <c r="AW78" s="2">
        <f t="shared" si="72"/>
        <v>0.01</v>
      </c>
      <c r="AX78" s="1">
        <f t="shared" si="73"/>
        <v>12.2267272155612</v>
      </c>
    </row>
    <row r="79" s="1" customFormat="1" spans="1:50">
      <c r="A79" s="13"/>
      <c r="B79" s="13"/>
      <c r="C79" s="16">
        <v>5</v>
      </c>
      <c r="D79" s="21">
        <v>25.0304516129032</v>
      </c>
      <c r="E79" s="20">
        <f t="shared" si="74"/>
        <v>24.4014666666667</v>
      </c>
      <c r="F79" s="16" t="s">
        <v>75</v>
      </c>
      <c r="G79" s="13">
        <v>6</v>
      </c>
      <c r="H79" s="18">
        <f t="shared" si="57"/>
        <v>25.0304516129032</v>
      </c>
      <c r="I79" s="18">
        <f t="shared" si="58"/>
        <v>298.180451612903</v>
      </c>
      <c r="J79" s="18">
        <f t="shared" si="59"/>
        <v>0.34733077764947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5"/>
        <v>0.903300211910065</v>
      </c>
      <c r="P79" s="18">
        <f t="shared" si="62"/>
        <v>0.313743965053654</v>
      </c>
      <c r="Q79" s="25">
        <f t="shared" si="63"/>
        <v>0.0815734309139501</v>
      </c>
      <c r="R79" s="18">
        <f t="shared" si="64"/>
        <v>0.1355172</v>
      </c>
      <c r="S79" s="26">
        <f t="shared" si="65"/>
        <v>0.601941531510023</v>
      </c>
      <c r="T79" s="3">
        <v>0.01</v>
      </c>
      <c r="U79" s="27">
        <f t="shared" si="66"/>
        <v>0.00601941531510023</v>
      </c>
      <c r="V79" s="26"/>
      <c r="W79" s="3"/>
      <c r="X79" s="3"/>
      <c r="Y79" s="29"/>
      <c r="Z79" s="3"/>
      <c r="AA79" s="28"/>
      <c r="AB79" s="3"/>
      <c r="AC79" s="3"/>
      <c r="AD79" s="28"/>
      <c r="AE79" s="26">
        <v>0.005</v>
      </c>
      <c r="AF79" s="3">
        <v>0.49</v>
      </c>
      <c r="AG79" s="27">
        <f t="shared" si="67"/>
        <v>0.00245</v>
      </c>
      <c r="AH79" s="36"/>
      <c r="AI79" s="3"/>
      <c r="AJ79" s="27"/>
      <c r="AK79" s="37"/>
      <c r="AL79" s="28"/>
      <c r="AM79" s="28"/>
      <c r="AN79" s="37"/>
      <c r="AO79" s="28"/>
      <c r="AP79" s="27"/>
      <c r="AQ79" s="3">
        <v>0.015</v>
      </c>
      <c r="AR79" s="3">
        <v>0.5</v>
      </c>
      <c r="AS79" s="3">
        <f t="shared" si="68"/>
        <v>0.0075</v>
      </c>
      <c r="AT79" s="2">
        <f t="shared" si="69"/>
        <v>0.0159694153151002</v>
      </c>
      <c r="AU79" s="30">
        <f t="shared" si="70"/>
        <v>52.122</v>
      </c>
      <c r="AV79" s="1">
        <f t="shared" si="71"/>
        <v>0.26</v>
      </c>
      <c r="AW79" s="2">
        <f t="shared" si="72"/>
        <v>0.01</v>
      </c>
      <c r="AX79" s="1">
        <f t="shared" si="73"/>
        <v>14.4996740092347</v>
      </c>
    </row>
    <row r="80" s="1" customFormat="1" spans="1:50">
      <c r="A80" s="13"/>
      <c r="B80" s="13"/>
      <c r="C80" s="16">
        <v>6</v>
      </c>
      <c r="D80" s="21">
        <v>26.5276</v>
      </c>
      <c r="E80" s="20">
        <f t="shared" si="74"/>
        <v>25.0304516129032</v>
      </c>
      <c r="F80" s="16" t="s">
        <v>73</v>
      </c>
      <c r="G80" s="13">
        <v>7</v>
      </c>
      <c r="H80" s="18">
        <f t="shared" si="57"/>
        <v>26.5276</v>
      </c>
      <c r="I80" s="18">
        <f t="shared" si="58"/>
        <v>299.6776</v>
      </c>
      <c r="J80" s="18">
        <f t="shared" si="59"/>
        <v>0.408876265457625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5"/>
        <v>1.11077624685641</v>
      </c>
      <c r="P80" s="18">
        <f t="shared" si="62"/>
        <v>0.454170043573686</v>
      </c>
      <c r="Q80" s="25">
        <f t="shared" si="63"/>
        <v>0.118084211329158</v>
      </c>
      <c r="R80" s="18">
        <f t="shared" si="64"/>
        <v>0.1355172</v>
      </c>
      <c r="S80" s="26">
        <f t="shared" si="65"/>
        <v>0.871359586304606</v>
      </c>
      <c r="T80" s="3">
        <v>0.01</v>
      </c>
      <c r="U80" s="27">
        <f t="shared" si="66"/>
        <v>0.00871359586304606</v>
      </c>
      <c r="V80" s="26"/>
      <c r="W80" s="3"/>
      <c r="X80" s="3"/>
      <c r="Y80" s="29"/>
      <c r="Z80" s="3"/>
      <c r="AA80" s="28"/>
      <c r="AB80" s="3"/>
      <c r="AC80" s="3"/>
      <c r="AD80" s="28"/>
      <c r="AE80" s="26">
        <v>0.005</v>
      </c>
      <c r="AF80" s="3">
        <v>0.49</v>
      </c>
      <c r="AG80" s="27">
        <f t="shared" si="67"/>
        <v>0.00245</v>
      </c>
      <c r="AH80" s="36"/>
      <c r="AI80" s="3"/>
      <c r="AJ80" s="27"/>
      <c r="AK80" s="37"/>
      <c r="AL80" s="28"/>
      <c r="AM80" s="28"/>
      <c r="AN80" s="37"/>
      <c r="AO80" s="28"/>
      <c r="AP80" s="27"/>
      <c r="AQ80" s="3">
        <v>0.015</v>
      </c>
      <c r="AR80" s="3">
        <v>0.5</v>
      </c>
      <c r="AS80" s="3">
        <f t="shared" si="68"/>
        <v>0.0075</v>
      </c>
      <c r="AT80" s="2">
        <f t="shared" si="69"/>
        <v>0.0186635958630461</v>
      </c>
      <c r="AU80" s="30">
        <f t="shared" si="70"/>
        <v>52.122</v>
      </c>
      <c r="AV80" s="1">
        <f t="shared" si="71"/>
        <v>0.26</v>
      </c>
      <c r="AW80" s="2">
        <f t="shared" si="72"/>
        <v>0.01</v>
      </c>
      <c r="AX80" s="1">
        <f t="shared" si="73"/>
        <v>16.9458962970536</v>
      </c>
    </row>
    <row r="81" s="1" customFormat="1" spans="1:50">
      <c r="A81" s="13"/>
      <c r="B81" s="13"/>
      <c r="C81" s="16">
        <v>7</v>
      </c>
      <c r="D81" s="21">
        <v>27.0036129032258</v>
      </c>
      <c r="E81" s="20">
        <f t="shared" si="74"/>
        <v>26.5276</v>
      </c>
      <c r="F81" s="16" t="s">
        <v>73</v>
      </c>
      <c r="G81" s="13">
        <v>8</v>
      </c>
      <c r="H81" s="18">
        <f t="shared" si="57"/>
        <v>27.0036129032258</v>
      </c>
      <c r="I81" s="18">
        <f t="shared" si="58"/>
        <v>300.153612903226</v>
      </c>
      <c r="J81" s="18">
        <f t="shared" si="59"/>
        <v>0.430496757286937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5"/>
        <v>1.17782620328272</v>
      </c>
      <c r="P81" s="18">
        <f t="shared" si="62"/>
        <v>0.507050361160798</v>
      </c>
      <c r="Q81" s="25">
        <f t="shared" si="63"/>
        <v>0.131833093901807</v>
      </c>
      <c r="R81" s="18">
        <f t="shared" si="64"/>
        <v>0.1355172</v>
      </c>
      <c r="S81" s="26">
        <f t="shared" si="65"/>
        <v>0.972814475961778</v>
      </c>
      <c r="T81" s="3">
        <v>0.01</v>
      </c>
      <c r="U81" s="27">
        <f t="shared" si="66"/>
        <v>0.00972814475961778</v>
      </c>
      <c r="V81" s="26"/>
      <c r="W81" s="3"/>
      <c r="X81" s="3"/>
      <c r="Y81" s="29"/>
      <c r="Z81" s="3"/>
      <c r="AA81" s="28"/>
      <c r="AB81" s="3"/>
      <c r="AC81" s="3"/>
      <c r="AD81" s="28"/>
      <c r="AE81" s="26">
        <v>0.005</v>
      </c>
      <c r="AF81" s="3">
        <v>0.49</v>
      </c>
      <c r="AG81" s="27">
        <f t="shared" si="67"/>
        <v>0.00245</v>
      </c>
      <c r="AH81" s="36"/>
      <c r="AI81" s="3"/>
      <c r="AJ81" s="27"/>
      <c r="AK81" s="37"/>
      <c r="AL81" s="28"/>
      <c r="AM81" s="28"/>
      <c r="AN81" s="37"/>
      <c r="AO81" s="28"/>
      <c r="AP81" s="27"/>
      <c r="AQ81" s="3">
        <v>0.015</v>
      </c>
      <c r="AR81" s="3">
        <v>0.5</v>
      </c>
      <c r="AS81" s="3">
        <f t="shared" si="68"/>
        <v>0.0075</v>
      </c>
      <c r="AT81" s="2">
        <f t="shared" si="69"/>
        <v>0.0196781447596178</v>
      </c>
      <c r="AU81" s="30">
        <f t="shared" si="70"/>
        <v>52.122</v>
      </c>
      <c r="AV81" s="1">
        <f t="shared" si="71"/>
        <v>0.26</v>
      </c>
      <c r="AW81" s="2">
        <f t="shared" si="72"/>
        <v>0.01</v>
      </c>
      <c r="AX81" s="1">
        <f t="shared" si="73"/>
        <v>17.8670714294211</v>
      </c>
    </row>
    <row r="82" s="1" customFormat="1" spans="1:50">
      <c r="A82" s="13"/>
      <c r="B82" s="13"/>
      <c r="C82" s="16">
        <v>8</v>
      </c>
      <c r="D82" s="21">
        <v>27.6961935483871</v>
      </c>
      <c r="E82" s="20">
        <f t="shared" si="74"/>
        <v>27.0036129032258</v>
      </c>
      <c r="F82" s="16" t="s">
        <v>73</v>
      </c>
      <c r="G82" s="13">
        <v>9</v>
      </c>
      <c r="H82" s="18">
        <f t="shared" si="57"/>
        <v>27.6961935483871</v>
      </c>
      <c r="I82" s="18">
        <f t="shared" si="58"/>
        <v>300.846193548387</v>
      </c>
      <c r="J82" s="18">
        <f t="shared" si="59"/>
        <v>0.463876665482427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5"/>
        <v>1.19199584212193</v>
      </c>
      <c r="P82" s="18">
        <f t="shared" si="62"/>
        <v>0.552939056512437</v>
      </c>
      <c r="Q82" s="25">
        <f t="shared" si="63"/>
        <v>0.143764154693234</v>
      </c>
      <c r="R82" s="18">
        <f t="shared" si="64"/>
        <v>0.1355172</v>
      </c>
      <c r="S82" s="26">
        <f t="shared" si="65"/>
        <v>1.06085540944791</v>
      </c>
      <c r="T82" s="3">
        <v>0.01</v>
      </c>
      <c r="U82" s="27">
        <f t="shared" si="66"/>
        <v>0.0106085540944791</v>
      </c>
      <c r="V82" s="26"/>
      <c r="W82" s="3"/>
      <c r="X82" s="3"/>
      <c r="Y82" s="29"/>
      <c r="Z82" s="3"/>
      <c r="AA82" s="28"/>
      <c r="AB82" s="3"/>
      <c r="AC82" s="3"/>
      <c r="AD82" s="28"/>
      <c r="AE82" s="26">
        <v>0.005</v>
      </c>
      <c r="AF82" s="3">
        <v>0.49</v>
      </c>
      <c r="AG82" s="27">
        <f t="shared" si="67"/>
        <v>0.00245</v>
      </c>
      <c r="AH82" s="36"/>
      <c r="AI82" s="3"/>
      <c r="AJ82" s="27"/>
      <c r="AK82" s="37"/>
      <c r="AL82" s="28"/>
      <c r="AM82" s="28"/>
      <c r="AN82" s="37"/>
      <c r="AO82" s="28"/>
      <c r="AP82" s="27"/>
      <c r="AQ82" s="3">
        <v>0.015</v>
      </c>
      <c r="AR82" s="3">
        <v>0.5</v>
      </c>
      <c r="AS82" s="3">
        <f t="shared" si="68"/>
        <v>0.0075</v>
      </c>
      <c r="AT82" s="2">
        <f t="shared" si="69"/>
        <v>0.0205585540944791</v>
      </c>
      <c r="AU82" s="30">
        <f t="shared" si="70"/>
        <v>52.122</v>
      </c>
      <c r="AV82" s="1">
        <f t="shared" si="71"/>
        <v>0.26</v>
      </c>
      <c r="AW82" s="2">
        <f t="shared" si="72"/>
        <v>0.01</v>
      </c>
      <c r="AX82" s="1">
        <f t="shared" si="73"/>
        <v>18.6664525024467</v>
      </c>
    </row>
    <row r="83" s="1" customFormat="1" spans="1:50">
      <c r="A83" s="13"/>
      <c r="B83" s="13"/>
      <c r="C83" s="16">
        <v>9</v>
      </c>
      <c r="D83" s="21">
        <v>27.2031333333333</v>
      </c>
      <c r="E83" s="20">
        <f t="shared" si="74"/>
        <v>27.6961935483871</v>
      </c>
      <c r="F83" s="16" t="s">
        <v>73</v>
      </c>
      <c r="G83" s="13">
        <v>10</v>
      </c>
      <c r="H83" s="18">
        <f t="shared" si="57"/>
        <v>27.2031333333333</v>
      </c>
      <c r="I83" s="18">
        <f t="shared" si="58"/>
        <v>300.353133333333</v>
      </c>
      <c r="J83" s="18">
        <f t="shared" si="59"/>
        <v>0.439874212332338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5"/>
        <v>1.16027678560949</v>
      </c>
      <c r="P83" s="18">
        <f t="shared" si="62"/>
        <v>0.510375837157471</v>
      </c>
      <c r="Q83" s="25">
        <f t="shared" si="63"/>
        <v>0.132697717660943</v>
      </c>
      <c r="R83" s="18">
        <f t="shared" si="64"/>
        <v>0.1355172</v>
      </c>
      <c r="S83" s="26">
        <f t="shared" si="65"/>
        <v>0.979194653231786</v>
      </c>
      <c r="T83" s="3">
        <v>0.01</v>
      </c>
      <c r="U83" s="27">
        <f t="shared" si="66"/>
        <v>0.00979194653231786</v>
      </c>
      <c r="V83" s="26"/>
      <c r="W83" s="3"/>
      <c r="X83" s="3"/>
      <c r="Y83" s="29"/>
      <c r="Z83" s="3"/>
      <c r="AA83" s="28"/>
      <c r="AB83" s="3"/>
      <c r="AC83" s="3"/>
      <c r="AD83" s="28"/>
      <c r="AE83" s="26">
        <v>0.005</v>
      </c>
      <c r="AF83" s="3">
        <v>0.49</v>
      </c>
      <c r="AG83" s="27">
        <f t="shared" si="67"/>
        <v>0.00245</v>
      </c>
      <c r="AH83" s="36"/>
      <c r="AI83" s="3"/>
      <c r="AJ83" s="27"/>
      <c r="AK83" s="37"/>
      <c r="AL83" s="28"/>
      <c r="AM83" s="28"/>
      <c r="AN83" s="37"/>
      <c r="AO83" s="28"/>
      <c r="AP83" s="27"/>
      <c r="AQ83" s="3">
        <v>0.015</v>
      </c>
      <c r="AR83" s="3">
        <v>0.5</v>
      </c>
      <c r="AS83" s="3">
        <f t="shared" si="68"/>
        <v>0.0075</v>
      </c>
      <c r="AT83" s="2">
        <f t="shared" si="69"/>
        <v>0.0197419465323179</v>
      </c>
      <c r="AU83" s="30">
        <f t="shared" si="70"/>
        <v>52.122</v>
      </c>
      <c r="AV83" s="1">
        <f t="shared" si="71"/>
        <v>0.26</v>
      </c>
      <c r="AW83" s="2">
        <f t="shared" si="72"/>
        <v>0.01</v>
      </c>
      <c r="AX83" s="1">
        <f t="shared" si="73"/>
        <v>17.9250012212832</v>
      </c>
    </row>
    <row r="84" s="1" customFormat="1" spans="1:50">
      <c r="A84" s="13"/>
      <c r="B84" s="13"/>
      <c r="C84" s="16">
        <v>10</v>
      </c>
      <c r="D84" s="21">
        <v>26.9495806451613</v>
      </c>
      <c r="E84" s="20">
        <f t="shared" si="74"/>
        <v>27.2031333333333</v>
      </c>
      <c r="F84" s="16" t="s">
        <v>73</v>
      </c>
      <c r="G84" s="13">
        <v>11</v>
      </c>
      <c r="H84" s="18">
        <f t="shared" si="57"/>
        <v>26.9495806451613</v>
      </c>
      <c r="I84" s="18">
        <f t="shared" si="58"/>
        <v>300.099580645161</v>
      </c>
      <c r="J84" s="18">
        <f t="shared" si="59"/>
        <v>0.427989712209864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0.617405901029418</v>
      </c>
      <c r="O84" s="18">
        <f t="shared" si="75"/>
        <v>0.553715047422601</v>
      </c>
      <c r="P84" s="18">
        <f t="shared" si="62"/>
        <v>0.23698434379267</v>
      </c>
      <c r="Q84" s="25">
        <f t="shared" si="63"/>
        <v>0.0616159293860943</v>
      </c>
      <c r="R84" s="18">
        <f t="shared" si="64"/>
        <v>0.1355172</v>
      </c>
      <c r="S84" s="26">
        <f t="shared" si="65"/>
        <v>0.454672391298627</v>
      </c>
      <c r="T84" s="3">
        <v>0.01</v>
      </c>
      <c r="U84" s="27">
        <f t="shared" si="66"/>
        <v>0.00454672391298627</v>
      </c>
      <c r="V84" s="26"/>
      <c r="W84" s="3"/>
      <c r="X84" s="3"/>
      <c r="Y84" s="29"/>
      <c r="Z84" s="3"/>
      <c r="AA84" s="28"/>
      <c r="AB84" s="3"/>
      <c r="AC84" s="3"/>
      <c r="AD84" s="28"/>
      <c r="AE84" s="26">
        <v>0.005</v>
      </c>
      <c r="AF84" s="3">
        <v>0.49</v>
      </c>
      <c r="AG84" s="27">
        <f t="shared" si="67"/>
        <v>0.00245</v>
      </c>
      <c r="AH84" s="36"/>
      <c r="AI84" s="3"/>
      <c r="AJ84" s="27"/>
      <c r="AK84" s="37"/>
      <c r="AL84" s="28"/>
      <c r="AM84" s="28"/>
      <c r="AN84" s="37"/>
      <c r="AO84" s="28"/>
      <c r="AP84" s="27"/>
      <c r="AQ84" s="3">
        <v>0.015</v>
      </c>
      <c r="AR84" s="3">
        <v>0.5</v>
      </c>
      <c r="AS84" s="3">
        <f t="shared" si="68"/>
        <v>0.0075</v>
      </c>
      <c r="AT84" s="2">
        <f t="shared" si="69"/>
        <v>0.0144967239129863</v>
      </c>
      <c r="AU84" s="30">
        <f t="shared" si="70"/>
        <v>52.122</v>
      </c>
      <c r="AV84" s="1">
        <f t="shared" si="71"/>
        <v>0.26</v>
      </c>
      <c r="AW84" s="2">
        <f t="shared" si="72"/>
        <v>0.01</v>
      </c>
      <c r="AX84" s="1">
        <f t="shared" si="73"/>
        <v>13.1625214068683</v>
      </c>
    </row>
    <row r="85" s="1" customFormat="1" spans="1:51">
      <c r="A85" s="13"/>
      <c r="B85" s="13"/>
      <c r="C85" s="16">
        <v>11</v>
      </c>
      <c r="D85" s="21">
        <v>25.9948666666667</v>
      </c>
      <c r="E85" s="20">
        <f t="shared" si="74"/>
        <v>26.9495806451613</v>
      </c>
      <c r="F85" s="16" t="s">
        <v>75</v>
      </c>
      <c r="G85" s="13">
        <v>12</v>
      </c>
      <c r="H85" s="18">
        <f t="shared" si="57"/>
        <v>25.9948666666667</v>
      </c>
      <c r="I85" s="18">
        <f t="shared" si="58"/>
        <v>299.144866666667</v>
      </c>
      <c r="J85" s="18">
        <f t="shared" si="59"/>
        <v>0.385889502677302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5"/>
        <v>0.837950703629931</v>
      </c>
      <c r="P85" s="18">
        <f t="shared" si="62"/>
        <v>0.323356380291849</v>
      </c>
      <c r="Q85" s="25">
        <f t="shared" si="63"/>
        <v>0.0840726588758808</v>
      </c>
      <c r="R85" s="18">
        <f t="shared" si="64"/>
        <v>0.1355172</v>
      </c>
      <c r="S85" s="26">
        <f t="shared" si="65"/>
        <v>0.620383677318309</v>
      </c>
      <c r="T85" s="3">
        <v>0.01</v>
      </c>
      <c r="U85" s="27">
        <f t="shared" si="66"/>
        <v>0.00620383677318309</v>
      </c>
      <c r="V85" s="26"/>
      <c r="W85" s="3"/>
      <c r="X85" s="3"/>
      <c r="Y85" s="29"/>
      <c r="Z85" s="3"/>
      <c r="AA85" s="28"/>
      <c r="AB85" s="3"/>
      <c r="AC85" s="3"/>
      <c r="AD85" s="28"/>
      <c r="AE85" s="26">
        <v>0.005</v>
      </c>
      <c r="AF85" s="3">
        <v>0.49</v>
      </c>
      <c r="AG85" s="27">
        <f t="shared" si="67"/>
        <v>0.00245</v>
      </c>
      <c r="AH85" s="36"/>
      <c r="AI85" s="3"/>
      <c r="AJ85" s="27"/>
      <c r="AK85" s="37"/>
      <c r="AL85" s="28"/>
      <c r="AM85" s="28"/>
      <c r="AN85" s="37"/>
      <c r="AO85" s="28"/>
      <c r="AP85" s="27"/>
      <c r="AQ85" s="3">
        <v>0.015</v>
      </c>
      <c r="AR85" s="3">
        <v>0.5</v>
      </c>
      <c r="AS85" s="3">
        <f t="shared" si="68"/>
        <v>0.0075</v>
      </c>
      <c r="AT85" s="2">
        <f t="shared" si="69"/>
        <v>0.0161538367731831</v>
      </c>
      <c r="AU85" s="30">
        <f t="shared" si="70"/>
        <v>52.122</v>
      </c>
      <c r="AV85" s="1">
        <f t="shared" si="71"/>
        <v>0.26</v>
      </c>
      <c r="AW85" s="2">
        <f t="shared" si="72"/>
        <v>0.01</v>
      </c>
      <c r="AX85" s="1">
        <f t="shared" si="73"/>
        <v>14.667122282684</v>
      </c>
      <c r="AY85" s="1">
        <f>SUM(AX74:AX85)</f>
        <v>166.844833254261</v>
      </c>
    </row>
    <row r="86" s="1" customFormat="1" spans="1:46">
      <c r="A86" s="13"/>
      <c r="B86" s="13"/>
      <c r="C86" s="16">
        <v>12</v>
      </c>
      <c r="D86" s="21">
        <v>24.5994516129032</v>
      </c>
      <c r="E86" s="20">
        <f t="shared" si="74"/>
        <v>25.9948666666667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4" t="s">
        <v>43</v>
      </c>
      <c r="T88" s="24"/>
      <c r="U88" s="24"/>
      <c r="V88" s="24" t="s">
        <v>44</v>
      </c>
      <c r="W88" s="24"/>
      <c r="X88" s="24"/>
      <c r="Y88" s="24" t="s">
        <v>45</v>
      </c>
      <c r="Z88" s="24"/>
      <c r="AA88" s="24"/>
      <c r="AB88" s="24" t="s">
        <v>46</v>
      </c>
      <c r="AC88" s="24"/>
      <c r="AD88" s="24"/>
      <c r="AE88" s="24" t="s">
        <v>47</v>
      </c>
      <c r="AF88" s="24"/>
      <c r="AG88" s="24"/>
      <c r="AH88" s="24" t="s">
        <v>48</v>
      </c>
      <c r="AI88" s="24"/>
      <c r="AJ88" s="24"/>
      <c r="AK88" s="32" t="s">
        <v>78</v>
      </c>
      <c r="AL88" s="33"/>
      <c r="AM88" s="34"/>
      <c r="AN88" s="33" t="s">
        <v>79</v>
      </c>
      <c r="AO88" s="33"/>
      <c r="AP88" s="34"/>
      <c r="AQ88" s="24" t="s">
        <v>50</v>
      </c>
      <c r="AR88" s="24"/>
      <c r="AS88" s="24"/>
      <c r="AT88" s="2"/>
    </row>
    <row r="89" s="1" customFormat="1" spans="1:53">
      <c r="A89" s="15" t="s">
        <v>80</v>
      </c>
      <c r="B89" s="15"/>
      <c r="C89" s="16" t="s">
        <v>51</v>
      </c>
      <c r="D89" s="16" t="s">
        <v>52</v>
      </c>
      <c r="E89" s="16" t="s">
        <v>53</v>
      </c>
      <c r="F89" s="16" t="s">
        <v>54</v>
      </c>
      <c r="G89" s="13" t="s">
        <v>51</v>
      </c>
      <c r="H89" s="13" t="s">
        <v>53</v>
      </c>
      <c r="I89" s="13" t="s">
        <v>55</v>
      </c>
      <c r="J89" s="13" t="s">
        <v>56</v>
      </c>
      <c r="K89" s="23" t="s">
        <v>57</v>
      </c>
      <c r="L89" s="23" t="s">
        <v>58</v>
      </c>
      <c r="M89" s="13" t="s">
        <v>59</v>
      </c>
      <c r="N89" s="23" t="s">
        <v>60</v>
      </c>
      <c r="O89" s="13" t="s">
        <v>61</v>
      </c>
      <c r="P89" s="13" t="s">
        <v>62</v>
      </c>
      <c r="Q89" s="23" t="s">
        <v>63</v>
      </c>
      <c r="R89" s="23" t="s">
        <v>64</v>
      </c>
      <c r="S89" s="4" t="s">
        <v>65</v>
      </c>
      <c r="T89" s="3" t="s">
        <v>66</v>
      </c>
      <c r="U89" s="3"/>
      <c r="V89" s="4" t="s">
        <v>65</v>
      </c>
      <c r="W89" s="3" t="s">
        <v>66</v>
      </c>
      <c r="X89" s="3"/>
      <c r="Y89" s="4" t="s">
        <v>65</v>
      </c>
      <c r="Z89" s="3" t="s">
        <v>66</v>
      </c>
      <c r="AA89" s="3"/>
      <c r="AB89" s="4" t="s">
        <v>65</v>
      </c>
      <c r="AC89" s="3" t="s">
        <v>66</v>
      </c>
      <c r="AD89" s="3"/>
      <c r="AE89" s="4" t="s">
        <v>65</v>
      </c>
      <c r="AF89" s="3" t="s">
        <v>66</v>
      </c>
      <c r="AG89" s="3"/>
      <c r="AH89" s="4" t="s">
        <v>65</v>
      </c>
      <c r="AI89" s="3" t="s">
        <v>66</v>
      </c>
      <c r="AJ89" s="3"/>
      <c r="AK89" s="4" t="s">
        <v>65</v>
      </c>
      <c r="AL89" s="3" t="s">
        <v>66</v>
      </c>
      <c r="AM89" s="3"/>
      <c r="AN89" s="4" t="s">
        <v>65</v>
      </c>
      <c r="AO89" s="3" t="s">
        <v>66</v>
      </c>
      <c r="AP89" s="3"/>
      <c r="AQ89" s="35" t="s">
        <v>65</v>
      </c>
      <c r="AR89" s="35" t="s">
        <v>66</v>
      </c>
      <c r="AS89" s="35"/>
      <c r="AT89" s="2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22</v>
      </c>
      <c r="E90" s="16"/>
      <c r="F90" s="16"/>
      <c r="G90" s="13">
        <v>1</v>
      </c>
      <c r="H90" s="18">
        <f t="shared" ref="H90:H101" si="76">E91</f>
        <v>22</v>
      </c>
      <c r="I90" s="18">
        <f t="shared" ref="I90:I101" si="77">H90+273.15</f>
        <v>295.15</v>
      </c>
      <c r="J90" s="18">
        <f t="shared" ref="J90:J101" si="78">EXP(($C$16*(I90-$C$14))/($C$17*I90*$C$14))</f>
        <v>0.248390618599517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0.0707168091152825</v>
      </c>
      <c r="Q90" s="25">
        <f t="shared" ref="Q90:Q101" si="82">P90*$B$76</f>
        <v>0.0183863703699735</v>
      </c>
      <c r="R90" s="18">
        <f t="shared" ref="R90:R101" si="83">L90*$B$76</f>
        <v>0.074022</v>
      </c>
      <c r="S90" s="26">
        <f t="shared" ref="S90:S101" si="84">Q90/R90</f>
        <v>0.248390618599517</v>
      </c>
      <c r="T90" s="3">
        <v>0.01</v>
      </c>
      <c r="U90" s="27">
        <f t="shared" ref="U90:U101" si="85">S90*T90</f>
        <v>0.00248390618599517</v>
      </c>
      <c r="V90" s="26"/>
      <c r="W90" s="3"/>
      <c r="X90" s="3"/>
      <c r="Y90" s="29"/>
      <c r="Z90" s="3"/>
      <c r="AA90" s="28"/>
      <c r="AB90" s="3"/>
      <c r="AC90" s="3"/>
      <c r="AD90" s="28"/>
      <c r="AE90" s="26">
        <v>0.001</v>
      </c>
      <c r="AF90" s="3">
        <v>0.49</v>
      </c>
      <c r="AG90" s="27">
        <f t="shared" ref="AG90:AG101" si="86">AF90*AE90</f>
        <v>0.00049</v>
      </c>
      <c r="AH90" s="36"/>
      <c r="AI90" s="3"/>
      <c r="AJ90" s="27"/>
      <c r="AK90" s="37"/>
      <c r="AL90" s="28"/>
      <c r="AM90" s="28"/>
      <c r="AN90" s="37"/>
      <c r="AO90" s="28"/>
      <c r="AP90" s="27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0.00797390618599517</v>
      </c>
      <c r="AU90" s="30">
        <f t="shared" ref="AU90:AU101" si="89">$B$90/12</f>
        <v>28.47</v>
      </c>
      <c r="AV90" s="1">
        <f t="shared" ref="AV90:AV101" si="90">$B$76</f>
        <v>0.26</v>
      </c>
      <c r="AW90" s="2">
        <f t="shared" ref="AW90:AW101" si="91">$E$9</f>
        <v>0</v>
      </c>
      <c r="AX90" s="1">
        <f t="shared" ref="AX90:AX101" si="92">AW90*10000*AV90*0.67*AU90*AT90</f>
        <v>0</v>
      </c>
      <c r="AZ90" s="2">
        <f t="shared" ref="AZ90:AZ101" si="93">$E$10</f>
        <v>0</v>
      </c>
      <c r="BA90" s="1">
        <f t="shared" ref="BA90:BA101" si="94">AZ90*10000*AV90*0.67*AU90*AT90</f>
        <v>0</v>
      </c>
    </row>
    <row r="91" s="1" customFormat="1" spans="1:53">
      <c r="A91" s="13" t="s">
        <v>74</v>
      </c>
      <c r="B91" s="13">
        <v>1</v>
      </c>
      <c r="C91" s="16">
        <v>1</v>
      </c>
      <c r="D91" s="19">
        <v>24.6573225806452</v>
      </c>
      <c r="E91" s="20">
        <f t="shared" ref="E91:E102" si="95">D90</f>
        <v>22</v>
      </c>
      <c r="F91" s="16" t="s">
        <v>73</v>
      </c>
      <c r="G91" s="13">
        <v>2</v>
      </c>
      <c r="H91" s="18">
        <f t="shared" si="76"/>
        <v>24.6573225806452</v>
      </c>
      <c r="I91" s="18">
        <f t="shared" si="77"/>
        <v>297.807322580645</v>
      </c>
      <c r="J91" s="18">
        <f t="shared" si="78"/>
        <v>0.333407236569975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6">L91+O90-P90-N91</f>
        <v>0.498683190884718</v>
      </c>
      <c r="P91" s="18">
        <f t="shared" si="81"/>
        <v>0.166264584596771</v>
      </c>
      <c r="Q91" s="25">
        <f t="shared" si="82"/>
        <v>0.0432287919951605</v>
      </c>
      <c r="R91" s="18">
        <f t="shared" si="83"/>
        <v>0.074022</v>
      </c>
      <c r="S91" s="26">
        <f t="shared" si="84"/>
        <v>0.583999243402778</v>
      </c>
      <c r="T91" s="3">
        <v>0.01</v>
      </c>
      <c r="U91" s="27">
        <f t="shared" si="85"/>
        <v>0.00583999243402778</v>
      </c>
      <c r="V91" s="26"/>
      <c r="W91" s="3"/>
      <c r="X91" s="3"/>
      <c r="Y91" s="29"/>
      <c r="Z91" s="3"/>
      <c r="AA91" s="28"/>
      <c r="AB91" s="3"/>
      <c r="AC91" s="3"/>
      <c r="AD91" s="28"/>
      <c r="AE91" s="26">
        <v>0.001</v>
      </c>
      <c r="AF91" s="3">
        <v>0.49</v>
      </c>
      <c r="AG91" s="27">
        <f t="shared" si="86"/>
        <v>0.00049</v>
      </c>
      <c r="AH91" s="36"/>
      <c r="AI91" s="3"/>
      <c r="AJ91" s="27"/>
      <c r="AK91" s="37"/>
      <c r="AL91" s="28"/>
      <c r="AM91" s="28"/>
      <c r="AN91" s="37"/>
      <c r="AO91" s="28"/>
      <c r="AP91" s="27"/>
      <c r="AQ91" s="3">
        <v>0.01</v>
      </c>
      <c r="AR91" s="3">
        <v>0.5</v>
      </c>
      <c r="AS91" s="3">
        <f t="shared" si="87"/>
        <v>0.005</v>
      </c>
      <c r="AT91" s="2">
        <f t="shared" si="88"/>
        <v>0.0113299924340278</v>
      </c>
      <c r="AU91" s="30">
        <f t="shared" si="89"/>
        <v>28.47</v>
      </c>
      <c r="AV91" s="1">
        <f t="shared" si="90"/>
        <v>0.26</v>
      </c>
      <c r="AW91" s="2">
        <f t="shared" si="91"/>
        <v>0</v>
      </c>
      <c r="AX91" s="1">
        <f t="shared" si="92"/>
        <v>0</v>
      </c>
      <c r="AZ91" s="2">
        <f t="shared" si="93"/>
        <v>0</v>
      </c>
      <c r="BA91" s="1">
        <f t="shared" si="94"/>
        <v>0</v>
      </c>
    </row>
    <row r="92" s="1" customFormat="1" spans="1:53">
      <c r="A92" s="13" t="s">
        <v>36</v>
      </c>
      <c r="B92" s="13">
        <f>H9</f>
        <v>0.26</v>
      </c>
      <c r="C92" s="16">
        <v>2</v>
      </c>
      <c r="D92" s="21">
        <v>24.4056428571429</v>
      </c>
      <c r="E92" s="20">
        <f t="shared" si="95"/>
        <v>24.6573225806452</v>
      </c>
      <c r="F92" s="16" t="s">
        <v>73</v>
      </c>
      <c r="G92" s="13">
        <v>3</v>
      </c>
      <c r="H92" s="18">
        <f t="shared" si="76"/>
        <v>24.4056428571429</v>
      </c>
      <c r="I92" s="18">
        <f t="shared" si="77"/>
        <v>297.555642857143</v>
      </c>
      <c r="J92" s="18">
        <f t="shared" si="78"/>
        <v>0.324313460275151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6"/>
        <v>0.617118606287947</v>
      </c>
      <c r="P92" s="18">
        <f t="shared" si="81"/>
        <v>0.200139870605423</v>
      </c>
      <c r="Q92" s="25">
        <f t="shared" si="82"/>
        <v>0.0520363663574099</v>
      </c>
      <c r="R92" s="18">
        <f t="shared" si="83"/>
        <v>0.074022</v>
      </c>
      <c r="S92" s="26">
        <f t="shared" si="84"/>
        <v>0.702985144381533</v>
      </c>
      <c r="T92" s="3">
        <v>0.01</v>
      </c>
      <c r="U92" s="27">
        <f t="shared" si="85"/>
        <v>0.00702985144381533</v>
      </c>
      <c r="V92" s="26"/>
      <c r="W92" s="3"/>
      <c r="X92" s="3"/>
      <c r="Y92" s="29"/>
      <c r="Z92" s="3"/>
      <c r="AA92" s="28"/>
      <c r="AB92" s="3"/>
      <c r="AC92" s="3"/>
      <c r="AD92" s="28"/>
      <c r="AE92" s="26">
        <v>0.001</v>
      </c>
      <c r="AF92" s="3">
        <v>0.49</v>
      </c>
      <c r="AG92" s="27">
        <f t="shared" si="86"/>
        <v>0.00049</v>
      </c>
      <c r="AH92" s="36"/>
      <c r="AI92" s="3"/>
      <c r="AJ92" s="27"/>
      <c r="AK92" s="37"/>
      <c r="AL92" s="28"/>
      <c r="AM92" s="28"/>
      <c r="AN92" s="37"/>
      <c r="AO92" s="28"/>
      <c r="AP92" s="27"/>
      <c r="AQ92" s="3">
        <v>0.01</v>
      </c>
      <c r="AR92" s="3">
        <v>0.5</v>
      </c>
      <c r="AS92" s="3">
        <f t="shared" si="87"/>
        <v>0.005</v>
      </c>
      <c r="AT92" s="2">
        <f t="shared" si="88"/>
        <v>0.0125198514438153</v>
      </c>
      <c r="AU92" s="30">
        <f t="shared" si="89"/>
        <v>28.47</v>
      </c>
      <c r="AV92" s="1">
        <f t="shared" si="90"/>
        <v>0.26</v>
      </c>
      <c r="AW92" s="2">
        <f t="shared" si="91"/>
        <v>0</v>
      </c>
      <c r="AX92" s="1">
        <f t="shared" si="92"/>
        <v>0</v>
      </c>
      <c r="AZ92" s="2">
        <f t="shared" si="93"/>
        <v>0</v>
      </c>
      <c r="BA92" s="1">
        <f t="shared" si="94"/>
        <v>0</v>
      </c>
    </row>
    <row r="93" s="1" customFormat="1" spans="1:53">
      <c r="A93" s="13"/>
      <c r="B93" s="13"/>
      <c r="C93" s="16">
        <v>3</v>
      </c>
      <c r="D93" s="21">
        <v>24.0837419354839</v>
      </c>
      <c r="E93" s="20">
        <f t="shared" si="95"/>
        <v>24.4056428571429</v>
      </c>
      <c r="F93" s="16" t="s">
        <v>73</v>
      </c>
      <c r="G93" s="13">
        <v>4</v>
      </c>
      <c r="H93" s="18">
        <f t="shared" si="76"/>
        <v>24.0837419354839</v>
      </c>
      <c r="I93" s="18">
        <f t="shared" si="77"/>
        <v>297.233741935484</v>
      </c>
      <c r="J93" s="18">
        <f t="shared" si="78"/>
        <v>0.313021636894116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6"/>
        <v>0.701678735682524</v>
      </c>
      <c r="P93" s="18">
        <f t="shared" si="81"/>
        <v>0.219640626417137</v>
      </c>
      <c r="Q93" s="25">
        <f t="shared" si="82"/>
        <v>0.0571065628684557</v>
      </c>
      <c r="R93" s="18">
        <f t="shared" si="83"/>
        <v>0.074022</v>
      </c>
      <c r="S93" s="26">
        <f t="shared" si="84"/>
        <v>0.771480949831884</v>
      </c>
      <c r="T93" s="3">
        <v>0.01</v>
      </c>
      <c r="U93" s="27">
        <f t="shared" si="85"/>
        <v>0.00771480949831884</v>
      </c>
      <c r="V93" s="26"/>
      <c r="W93" s="3"/>
      <c r="X93" s="3"/>
      <c r="Y93" s="29"/>
      <c r="Z93" s="3"/>
      <c r="AA93" s="28"/>
      <c r="AB93" s="3"/>
      <c r="AC93" s="3"/>
      <c r="AD93" s="28"/>
      <c r="AE93" s="26">
        <v>0.001</v>
      </c>
      <c r="AF93" s="3">
        <v>0.49</v>
      </c>
      <c r="AG93" s="27">
        <f t="shared" si="86"/>
        <v>0.00049</v>
      </c>
      <c r="AH93" s="36"/>
      <c r="AI93" s="3"/>
      <c r="AJ93" s="27"/>
      <c r="AK93" s="37"/>
      <c r="AL93" s="28"/>
      <c r="AM93" s="28"/>
      <c r="AN93" s="37"/>
      <c r="AO93" s="28"/>
      <c r="AP93" s="27"/>
      <c r="AQ93" s="3">
        <v>0.01</v>
      </c>
      <c r="AR93" s="3">
        <v>0.5</v>
      </c>
      <c r="AS93" s="3">
        <f t="shared" si="87"/>
        <v>0.005</v>
      </c>
      <c r="AT93" s="2">
        <f t="shared" si="88"/>
        <v>0.0132048094983188</v>
      </c>
      <c r="AU93" s="30">
        <f t="shared" si="89"/>
        <v>28.47</v>
      </c>
      <c r="AV93" s="1">
        <f t="shared" si="90"/>
        <v>0.26</v>
      </c>
      <c r="AW93" s="2">
        <f t="shared" si="91"/>
        <v>0</v>
      </c>
      <c r="AX93" s="1">
        <f t="shared" si="92"/>
        <v>0</v>
      </c>
      <c r="AZ93" s="2">
        <f t="shared" si="93"/>
        <v>0</v>
      </c>
      <c r="BA93" s="1">
        <f t="shared" si="94"/>
        <v>0</v>
      </c>
    </row>
    <row r="94" s="1" customFormat="1" spans="1:53">
      <c r="A94" s="13"/>
      <c r="B94" s="13"/>
      <c r="C94" s="16">
        <v>4</v>
      </c>
      <c r="D94" s="21">
        <v>24.4014666666667</v>
      </c>
      <c r="E94" s="20">
        <f t="shared" si="95"/>
        <v>24.0837419354839</v>
      </c>
      <c r="F94" s="16" t="s">
        <v>73</v>
      </c>
      <c r="G94" s="13">
        <v>5</v>
      </c>
      <c r="H94" s="18">
        <f t="shared" si="76"/>
        <v>24.4014666666667</v>
      </c>
      <c r="I94" s="18">
        <f t="shared" si="77"/>
        <v>297.551466666667</v>
      </c>
      <c r="J94" s="18">
        <f t="shared" si="78"/>
        <v>0.324164547819201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0.457936203802117</v>
      </c>
      <c r="O94" s="18">
        <f t="shared" si="96"/>
        <v>0.308801905463269</v>
      </c>
      <c r="P94" s="18">
        <f t="shared" si="81"/>
        <v>0.100102630050208</v>
      </c>
      <c r="Q94" s="25">
        <f t="shared" si="82"/>
        <v>0.0260266838130542</v>
      </c>
      <c r="R94" s="18">
        <f t="shared" si="83"/>
        <v>0.074022</v>
      </c>
      <c r="S94" s="26">
        <f t="shared" si="84"/>
        <v>0.351607411486506</v>
      </c>
      <c r="T94" s="3">
        <v>0.01</v>
      </c>
      <c r="U94" s="27">
        <f t="shared" si="85"/>
        <v>0.00351607411486506</v>
      </c>
      <c r="V94" s="26"/>
      <c r="W94" s="3"/>
      <c r="X94" s="3"/>
      <c r="Y94" s="29"/>
      <c r="Z94" s="3"/>
      <c r="AA94" s="28"/>
      <c r="AB94" s="3"/>
      <c r="AC94" s="3"/>
      <c r="AD94" s="28"/>
      <c r="AE94" s="26">
        <v>0.005</v>
      </c>
      <c r="AF94" s="3">
        <v>0.49</v>
      </c>
      <c r="AG94" s="27">
        <f t="shared" si="86"/>
        <v>0.00245</v>
      </c>
      <c r="AH94" s="36"/>
      <c r="AI94" s="3"/>
      <c r="AJ94" s="27"/>
      <c r="AK94" s="37"/>
      <c r="AL94" s="28"/>
      <c r="AM94" s="28"/>
      <c r="AN94" s="37"/>
      <c r="AO94" s="28"/>
      <c r="AP94" s="27"/>
      <c r="AQ94" s="3">
        <v>0.015</v>
      </c>
      <c r="AR94" s="3">
        <v>0.5</v>
      </c>
      <c r="AS94" s="3">
        <f t="shared" si="87"/>
        <v>0.0075</v>
      </c>
      <c r="AT94" s="2">
        <f t="shared" si="88"/>
        <v>0.0134660741148651</v>
      </c>
      <c r="AU94" s="30">
        <f t="shared" si="89"/>
        <v>28.47</v>
      </c>
      <c r="AV94" s="1">
        <f t="shared" si="90"/>
        <v>0.26</v>
      </c>
      <c r="AW94" s="2">
        <f t="shared" si="91"/>
        <v>0</v>
      </c>
      <c r="AX94" s="1">
        <f t="shared" si="92"/>
        <v>0</v>
      </c>
      <c r="AZ94" s="2">
        <f t="shared" si="93"/>
        <v>0</v>
      </c>
      <c r="BA94" s="1">
        <f t="shared" si="94"/>
        <v>0</v>
      </c>
    </row>
    <row r="95" s="1" customFormat="1" spans="1:53">
      <c r="A95" s="13"/>
      <c r="B95" s="13"/>
      <c r="C95" s="16">
        <v>5</v>
      </c>
      <c r="D95" s="21">
        <v>25.0304516129032</v>
      </c>
      <c r="E95" s="20">
        <f t="shared" si="95"/>
        <v>24.4014666666667</v>
      </c>
      <c r="F95" s="16" t="s">
        <v>75</v>
      </c>
      <c r="G95" s="13">
        <v>6</v>
      </c>
      <c r="H95" s="18">
        <f t="shared" si="76"/>
        <v>25.0304516129032</v>
      </c>
      <c r="I95" s="18">
        <f t="shared" si="77"/>
        <v>298.180451612903</v>
      </c>
      <c r="J95" s="18">
        <f t="shared" si="78"/>
        <v>0.34733077764947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6"/>
        <v>0.493399275413061</v>
      </c>
      <c r="P95" s="18">
        <f t="shared" si="81"/>
        <v>0.171372754020903</v>
      </c>
      <c r="Q95" s="25">
        <f t="shared" si="82"/>
        <v>0.0445569160454349</v>
      </c>
      <c r="R95" s="18">
        <f t="shared" si="83"/>
        <v>0.074022</v>
      </c>
      <c r="S95" s="26">
        <f t="shared" si="84"/>
        <v>0.601941531510023</v>
      </c>
      <c r="T95" s="3">
        <v>0.01</v>
      </c>
      <c r="U95" s="27">
        <f t="shared" si="85"/>
        <v>0.00601941531510023</v>
      </c>
      <c r="V95" s="26"/>
      <c r="W95" s="3"/>
      <c r="X95" s="3"/>
      <c r="Y95" s="29"/>
      <c r="Z95" s="3"/>
      <c r="AA95" s="28"/>
      <c r="AB95" s="3"/>
      <c r="AC95" s="3"/>
      <c r="AD95" s="28"/>
      <c r="AE95" s="26">
        <v>0.005</v>
      </c>
      <c r="AF95" s="3">
        <v>0.49</v>
      </c>
      <c r="AG95" s="27">
        <f t="shared" si="86"/>
        <v>0.00245</v>
      </c>
      <c r="AH95" s="36"/>
      <c r="AI95" s="3"/>
      <c r="AJ95" s="27"/>
      <c r="AK95" s="37"/>
      <c r="AL95" s="28"/>
      <c r="AM95" s="28"/>
      <c r="AN95" s="37"/>
      <c r="AO95" s="28"/>
      <c r="AP95" s="27"/>
      <c r="AQ95" s="3">
        <v>0.015</v>
      </c>
      <c r="AR95" s="3">
        <v>0.5</v>
      </c>
      <c r="AS95" s="3">
        <f t="shared" si="87"/>
        <v>0.0075</v>
      </c>
      <c r="AT95" s="2">
        <f t="shared" si="88"/>
        <v>0.0159694153151002</v>
      </c>
      <c r="AU95" s="30">
        <f t="shared" si="89"/>
        <v>28.47</v>
      </c>
      <c r="AV95" s="1">
        <f t="shared" si="90"/>
        <v>0.26</v>
      </c>
      <c r="AW95" s="2">
        <f t="shared" si="91"/>
        <v>0</v>
      </c>
      <c r="AX95" s="1">
        <f t="shared" si="92"/>
        <v>0</v>
      </c>
      <c r="AZ95" s="2">
        <f t="shared" si="93"/>
        <v>0</v>
      </c>
      <c r="BA95" s="1">
        <f t="shared" si="94"/>
        <v>0</v>
      </c>
    </row>
    <row r="96" s="1" customFormat="1" spans="1:53">
      <c r="A96" s="13"/>
      <c r="B96" s="13"/>
      <c r="C96" s="16">
        <v>6</v>
      </c>
      <c r="D96" s="21">
        <v>26.5276</v>
      </c>
      <c r="E96" s="20">
        <f t="shared" si="95"/>
        <v>25.0304516129032</v>
      </c>
      <c r="F96" s="16" t="s">
        <v>73</v>
      </c>
      <c r="G96" s="13">
        <v>7</v>
      </c>
      <c r="H96" s="18">
        <f t="shared" si="76"/>
        <v>26.5276</v>
      </c>
      <c r="I96" s="18">
        <f t="shared" si="77"/>
        <v>299.6776</v>
      </c>
      <c r="J96" s="18">
        <f t="shared" si="78"/>
        <v>0.408876265457625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6"/>
        <v>0.606726521392157</v>
      </c>
      <c r="P96" s="18">
        <f t="shared" si="81"/>
        <v>0.248076074220921</v>
      </c>
      <c r="Q96" s="25">
        <f t="shared" si="82"/>
        <v>0.0644997792974395</v>
      </c>
      <c r="R96" s="18">
        <f t="shared" si="83"/>
        <v>0.074022</v>
      </c>
      <c r="S96" s="26">
        <f t="shared" si="84"/>
        <v>0.871359586304605</v>
      </c>
      <c r="T96" s="3">
        <v>0.01</v>
      </c>
      <c r="U96" s="27">
        <f t="shared" si="85"/>
        <v>0.00871359586304605</v>
      </c>
      <c r="V96" s="26"/>
      <c r="W96" s="3"/>
      <c r="X96" s="3"/>
      <c r="Y96" s="29"/>
      <c r="Z96" s="3"/>
      <c r="AA96" s="28"/>
      <c r="AB96" s="3"/>
      <c r="AC96" s="3"/>
      <c r="AD96" s="28"/>
      <c r="AE96" s="26">
        <v>0.005</v>
      </c>
      <c r="AF96" s="3">
        <v>0.49</v>
      </c>
      <c r="AG96" s="27">
        <f t="shared" si="86"/>
        <v>0.00245</v>
      </c>
      <c r="AH96" s="36"/>
      <c r="AI96" s="3"/>
      <c r="AJ96" s="27"/>
      <c r="AK96" s="37"/>
      <c r="AL96" s="28"/>
      <c r="AM96" s="28"/>
      <c r="AN96" s="37"/>
      <c r="AO96" s="28"/>
      <c r="AP96" s="27"/>
      <c r="AQ96" s="3">
        <v>0.015</v>
      </c>
      <c r="AR96" s="3">
        <v>0.5</v>
      </c>
      <c r="AS96" s="3">
        <f t="shared" si="87"/>
        <v>0.0075</v>
      </c>
      <c r="AT96" s="2">
        <f t="shared" si="88"/>
        <v>0.0186635958630461</v>
      </c>
      <c r="AU96" s="30">
        <f t="shared" si="89"/>
        <v>28.47</v>
      </c>
      <c r="AV96" s="1">
        <f t="shared" si="90"/>
        <v>0.26</v>
      </c>
      <c r="AW96" s="2">
        <f t="shared" si="91"/>
        <v>0</v>
      </c>
      <c r="AX96" s="1">
        <f t="shared" si="92"/>
        <v>0</v>
      </c>
      <c r="AZ96" s="2">
        <f t="shared" si="93"/>
        <v>0</v>
      </c>
      <c r="BA96" s="1">
        <f t="shared" si="94"/>
        <v>0</v>
      </c>
    </row>
    <row r="97" s="1" customFormat="1" spans="1:53">
      <c r="A97" s="13"/>
      <c r="B97" s="13"/>
      <c r="C97" s="16">
        <v>7</v>
      </c>
      <c r="D97" s="21">
        <v>27.0036129032258</v>
      </c>
      <c r="E97" s="20">
        <f t="shared" si="95"/>
        <v>26.5276</v>
      </c>
      <c r="F97" s="16" t="s">
        <v>73</v>
      </c>
      <c r="G97" s="13">
        <v>8</v>
      </c>
      <c r="H97" s="18">
        <f t="shared" si="76"/>
        <v>27.0036129032258</v>
      </c>
      <c r="I97" s="18">
        <f t="shared" si="77"/>
        <v>300.153612903226</v>
      </c>
      <c r="J97" s="18">
        <f t="shared" si="78"/>
        <v>0.430496757286937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6"/>
        <v>0.643350447171236</v>
      </c>
      <c r="P97" s="18">
        <f t="shared" si="81"/>
        <v>0.276960281306318</v>
      </c>
      <c r="Q97" s="25">
        <f t="shared" si="82"/>
        <v>0.0720096731396427</v>
      </c>
      <c r="R97" s="18">
        <f t="shared" si="83"/>
        <v>0.074022</v>
      </c>
      <c r="S97" s="26">
        <f t="shared" si="84"/>
        <v>0.972814475961778</v>
      </c>
      <c r="T97" s="3">
        <v>0.01</v>
      </c>
      <c r="U97" s="27">
        <f t="shared" si="85"/>
        <v>0.00972814475961778</v>
      </c>
      <c r="V97" s="26"/>
      <c r="W97" s="3"/>
      <c r="X97" s="3"/>
      <c r="Y97" s="29"/>
      <c r="Z97" s="3"/>
      <c r="AA97" s="28"/>
      <c r="AB97" s="3"/>
      <c r="AC97" s="3"/>
      <c r="AD97" s="28"/>
      <c r="AE97" s="26">
        <v>0.005</v>
      </c>
      <c r="AF97" s="3">
        <v>0.49</v>
      </c>
      <c r="AG97" s="27">
        <f t="shared" si="86"/>
        <v>0.00245</v>
      </c>
      <c r="AH97" s="36"/>
      <c r="AI97" s="3"/>
      <c r="AJ97" s="27"/>
      <c r="AK97" s="37"/>
      <c r="AL97" s="28"/>
      <c r="AM97" s="28"/>
      <c r="AN97" s="37"/>
      <c r="AO97" s="28"/>
      <c r="AP97" s="27"/>
      <c r="AQ97" s="3">
        <v>0.015</v>
      </c>
      <c r="AR97" s="3">
        <v>0.5</v>
      </c>
      <c r="AS97" s="3">
        <f t="shared" si="87"/>
        <v>0.0075</v>
      </c>
      <c r="AT97" s="2">
        <f t="shared" si="88"/>
        <v>0.0196781447596178</v>
      </c>
      <c r="AU97" s="30">
        <f t="shared" si="89"/>
        <v>28.47</v>
      </c>
      <c r="AV97" s="1">
        <f t="shared" si="90"/>
        <v>0.26</v>
      </c>
      <c r="AW97" s="2">
        <f t="shared" si="91"/>
        <v>0</v>
      </c>
      <c r="AX97" s="1">
        <f t="shared" si="92"/>
        <v>0</v>
      </c>
      <c r="AZ97" s="2">
        <f t="shared" si="93"/>
        <v>0</v>
      </c>
      <c r="BA97" s="1">
        <f t="shared" si="94"/>
        <v>0</v>
      </c>
    </row>
    <row r="98" s="1" customFormat="1" spans="1:53">
      <c r="A98" s="13"/>
      <c r="B98" s="13"/>
      <c r="C98" s="16">
        <v>8</v>
      </c>
      <c r="D98" s="21">
        <v>27.6961935483871</v>
      </c>
      <c r="E98" s="20">
        <f t="shared" si="95"/>
        <v>27.0036129032258</v>
      </c>
      <c r="F98" s="16" t="s">
        <v>73</v>
      </c>
      <c r="G98" s="13">
        <v>9</v>
      </c>
      <c r="H98" s="18">
        <f t="shared" si="76"/>
        <v>27.6961935483871</v>
      </c>
      <c r="I98" s="18">
        <f t="shared" si="77"/>
        <v>300.846193548387</v>
      </c>
      <c r="J98" s="18">
        <f t="shared" si="78"/>
        <v>0.463876665482427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6"/>
        <v>0.651090165864918</v>
      </c>
      <c r="P98" s="18">
        <f t="shared" si="81"/>
        <v>0.302025535069819</v>
      </c>
      <c r="Q98" s="25">
        <f t="shared" si="82"/>
        <v>0.0785266391181528</v>
      </c>
      <c r="R98" s="18">
        <f t="shared" si="83"/>
        <v>0.074022</v>
      </c>
      <c r="S98" s="26">
        <f t="shared" si="84"/>
        <v>1.06085540944791</v>
      </c>
      <c r="T98" s="3">
        <v>0.01</v>
      </c>
      <c r="U98" s="27">
        <f t="shared" si="85"/>
        <v>0.0106085540944791</v>
      </c>
      <c r="V98" s="26"/>
      <c r="W98" s="3"/>
      <c r="X98" s="3"/>
      <c r="Y98" s="29"/>
      <c r="Z98" s="3"/>
      <c r="AA98" s="28"/>
      <c r="AB98" s="3"/>
      <c r="AC98" s="3"/>
      <c r="AD98" s="28"/>
      <c r="AE98" s="26">
        <v>0.005</v>
      </c>
      <c r="AF98" s="3">
        <v>0.49</v>
      </c>
      <c r="AG98" s="27">
        <f t="shared" si="86"/>
        <v>0.00245</v>
      </c>
      <c r="AH98" s="36"/>
      <c r="AI98" s="3"/>
      <c r="AJ98" s="27"/>
      <c r="AK98" s="37"/>
      <c r="AL98" s="28"/>
      <c r="AM98" s="28"/>
      <c r="AN98" s="37"/>
      <c r="AO98" s="28"/>
      <c r="AP98" s="27"/>
      <c r="AQ98" s="3">
        <v>0.015</v>
      </c>
      <c r="AR98" s="3">
        <v>0.5</v>
      </c>
      <c r="AS98" s="3">
        <f t="shared" si="87"/>
        <v>0.0075</v>
      </c>
      <c r="AT98" s="2">
        <f t="shared" si="88"/>
        <v>0.020558554094479</v>
      </c>
      <c r="AU98" s="30">
        <f t="shared" si="89"/>
        <v>28.47</v>
      </c>
      <c r="AV98" s="1">
        <f t="shared" si="90"/>
        <v>0.26</v>
      </c>
      <c r="AW98" s="2">
        <f t="shared" si="91"/>
        <v>0</v>
      </c>
      <c r="AX98" s="1">
        <f t="shared" si="92"/>
        <v>0</v>
      </c>
      <c r="AZ98" s="2">
        <f t="shared" si="93"/>
        <v>0</v>
      </c>
      <c r="BA98" s="1">
        <f t="shared" si="94"/>
        <v>0</v>
      </c>
    </row>
    <row r="99" s="1" customFormat="1" spans="1:53">
      <c r="A99" s="13"/>
      <c r="B99" s="13"/>
      <c r="C99" s="16">
        <v>9</v>
      </c>
      <c r="D99" s="21">
        <v>27.2031333333333</v>
      </c>
      <c r="E99" s="20">
        <f t="shared" si="95"/>
        <v>27.6961935483871</v>
      </c>
      <c r="F99" s="16" t="s">
        <v>73</v>
      </c>
      <c r="G99" s="13">
        <v>10</v>
      </c>
      <c r="H99" s="18">
        <f t="shared" si="76"/>
        <v>27.2031333333333</v>
      </c>
      <c r="I99" s="18">
        <f t="shared" si="77"/>
        <v>300.353133333333</v>
      </c>
      <c r="J99" s="18">
        <f t="shared" si="78"/>
        <v>0.439874212332338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6"/>
        <v>0.6337646307951</v>
      </c>
      <c r="P99" s="18">
        <f t="shared" si="81"/>
        <v>0.278776717775089</v>
      </c>
      <c r="Q99" s="25">
        <f t="shared" si="82"/>
        <v>0.0724819466215233</v>
      </c>
      <c r="R99" s="18">
        <f t="shared" si="83"/>
        <v>0.074022</v>
      </c>
      <c r="S99" s="26">
        <f t="shared" si="84"/>
        <v>0.979194653231786</v>
      </c>
      <c r="T99" s="3">
        <v>0.01</v>
      </c>
      <c r="U99" s="27">
        <f t="shared" si="85"/>
        <v>0.00979194653231786</v>
      </c>
      <c r="V99" s="26"/>
      <c r="W99" s="3"/>
      <c r="X99" s="3"/>
      <c r="Y99" s="29"/>
      <c r="Z99" s="3"/>
      <c r="AA99" s="28"/>
      <c r="AB99" s="3"/>
      <c r="AC99" s="3"/>
      <c r="AD99" s="28"/>
      <c r="AE99" s="26">
        <v>0.005</v>
      </c>
      <c r="AF99" s="3">
        <v>0.49</v>
      </c>
      <c r="AG99" s="27">
        <f t="shared" si="86"/>
        <v>0.00245</v>
      </c>
      <c r="AH99" s="36"/>
      <c r="AI99" s="3"/>
      <c r="AJ99" s="27"/>
      <c r="AK99" s="37"/>
      <c r="AL99" s="28"/>
      <c r="AM99" s="28"/>
      <c r="AN99" s="37"/>
      <c r="AO99" s="28"/>
      <c r="AP99" s="27"/>
      <c r="AQ99" s="3">
        <v>0.015</v>
      </c>
      <c r="AR99" s="3">
        <v>0.5</v>
      </c>
      <c r="AS99" s="3">
        <f t="shared" si="87"/>
        <v>0.0075</v>
      </c>
      <c r="AT99" s="2">
        <f t="shared" si="88"/>
        <v>0.0197419465323179</v>
      </c>
      <c r="AU99" s="30">
        <f t="shared" si="89"/>
        <v>28.47</v>
      </c>
      <c r="AV99" s="1">
        <f t="shared" si="90"/>
        <v>0.26</v>
      </c>
      <c r="AW99" s="2">
        <f t="shared" si="91"/>
        <v>0</v>
      </c>
      <c r="AX99" s="1">
        <f t="shared" si="92"/>
        <v>0</v>
      </c>
      <c r="AZ99" s="2">
        <f t="shared" si="93"/>
        <v>0</v>
      </c>
      <c r="BA99" s="1">
        <f t="shared" si="94"/>
        <v>0</v>
      </c>
    </row>
    <row r="100" s="1" customFormat="1" spans="1:53">
      <c r="A100" s="13"/>
      <c r="B100" s="13"/>
      <c r="C100" s="16">
        <v>10</v>
      </c>
      <c r="D100" s="21">
        <v>26.9495806451613</v>
      </c>
      <c r="E100" s="20">
        <f t="shared" si="95"/>
        <v>27.2031333333333</v>
      </c>
      <c r="F100" s="16" t="s">
        <v>73</v>
      </c>
      <c r="G100" s="13">
        <v>11</v>
      </c>
      <c r="H100" s="18">
        <f t="shared" si="76"/>
        <v>26.9495806451613</v>
      </c>
      <c r="I100" s="18">
        <f t="shared" si="77"/>
        <v>300.099580645161</v>
      </c>
      <c r="J100" s="18">
        <f t="shared" si="78"/>
        <v>0.427989712209864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0.33723851736901</v>
      </c>
      <c r="O100" s="18">
        <f t="shared" si="96"/>
        <v>0.302449395651001</v>
      </c>
      <c r="P100" s="18">
        <f t="shared" si="81"/>
        <v>0.129445229802719</v>
      </c>
      <c r="Q100" s="25">
        <f t="shared" si="82"/>
        <v>0.0336557597487069</v>
      </c>
      <c r="R100" s="18">
        <f t="shared" si="83"/>
        <v>0.074022</v>
      </c>
      <c r="S100" s="26">
        <f t="shared" si="84"/>
        <v>0.454672391298627</v>
      </c>
      <c r="T100" s="3">
        <v>0.01</v>
      </c>
      <c r="U100" s="27">
        <f t="shared" si="85"/>
        <v>0.00454672391298627</v>
      </c>
      <c r="V100" s="26"/>
      <c r="W100" s="3"/>
      <c r="X100" s="3"/>
      <c r="Y100" s="29"/>
      <c r="Z100" s="3"/>
      <c r="AA100" s="28"/>
      <c r="AB100" s="3"/>
      <c r="AC100" s="3"/>
      <c r="AD100" s="28"/>
      <c r="AE100" s="26">
        <v>0.005</v>
      </c>
      <c r="AF100" s="3">
        <v>0.49</v>
      </c>
      <c r="AG100" s="27">
        <f t="shared" si="86"/>
        <v>0.00245</v>
      </c>
      <c r="AH100" s="36"/>
      <c r="AI100" s="3"/>
      <c r="AJ100" s="27"/>
      <c r="AK100" s="37"/>
      <c r="AL100" s="28"/>
      <c r="AM100" s="28"/>
      <c r="AN100" s="37"/>
      <c r="AO100" s="28"/>
      <c r="AP100" s="27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0.0144967239129863</v>
      </c>
      <c r="AU100" s="30">
        <f t="shared" si="89"/>
        <v>28.47</v>
      </c>
      <c r="AV100" s="1">
        <f t="shared" si="90"/>
        <v>0.26</v>
      </c>
      <c r="AW100" s="2">
        <f t="shared" si="91"/>
        <v>0</v>
      </c>
      <c r="AX100" s="1">
        <f t="shared" si="92"/>
        <v>0</v>
      </c>
      <c r="AZ100" s="2">
        <f t="shared" si="93"/>
        <v>0</v>
      </c>
      <c r="BA100" s="1">
        <f t="shared" si="94"/>
        <v>0</v>
      </c>
    </row>
    <row r="101" s="1" customFormat="1" spans="1:54">
      <c r="A101" s="13"/>
      <c r="B101" s="13"/>
      <c r="C101" s="16">
        <v>11</v>
      </c>
      <c r="D101" s="21">
        <v>25.9948666666667</v>
      </c>
      <c r="E101" s="20">
        <f t="shared" si="95"/>
        <v>26.9495806451613</v>
      </c>
      <c r="F101" s="16" t="s">
        <v>75</v>
      </c>
      <c r="G101" s="13">
        <v>12</v>
      </c>
      <c r="H101" s="18">
        <f t="shared" si="76"/>
        <v>25.9948666666667</v>
      </c>
      <c r="I101" s="18">
        <f t="shared" si="77"/>
        <v>299.144866666667</v>
      </c>
      <c r="J101" s="18">
        <f t="shared" si="78"/>
        <v>0.385889502677302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6"/>
        <v>0.457704165848282</v>
      </c>
      <c r="P101" s="18">
        <f t="shared" si="81"/>
        <v>0.176623232932523</v>
      </c>
      <c r="Q101" s="25">
        <f t="shared" si="82"/>
        <v>0.0459220405624559</v>
      </c>
      <c r="R101" s="18">
        <f t="shared" si="83"/>
        <v>0.074022</v>
      </c>
      <c r="S101" s="26">
        <f t="shared" si="84"/>
        <v>0.620383677318309</v>
      </c>
      <c r="T101" s="3">
        <v>0.01</v>
      </c>
      <c r="U101" s="27">
        <f t="shared" si="85"/>
        <v>0.00620383677318309</v>
      </c>
      <c r="V101" s="26"/>
      <c r="W101" s="3"/>
      <c r="X101" s="3"/>
      <c r="Y101" s="29"/>
      <c r="Z101" s="3"/>
      <c r="AA101" s="28"/>
      <c r="AB101" s="3"/>
      <c r="AC101" s="3"/>
      <c r="AD101" s="28"/>
      <c r="AE101" s="26">
        <v>0.005</v>
      </c>
      <c r="AF101" s="3">
        <v>0.49</v>
      </c>
      <c r="AG101" s="27">
        <f t="shared" si="86"/>
        <v>0.00245</v>
      </c>
      <c r="AH101" s="36"/>
      <c r="AI101" s="3"/>
      <c r="AJ101" s="27"/>
      <c r="AK101" s="37"/>
      <c r="AL101" s="28"/>
      <c r="AM101" s="28"/>
      <c r="AN101" s="37"/>
      <c r="AO101" s="28"/>
      <c r="AP101" s="27"/>
      <c r="AQ101" s="3">
        <v>0.015</v>
      </c>
      <c r="AR101" s="3">
        <v>0.5</v>
      </c>
      <c r="AS101" s="3">
        <f t="shared" si="87"/>
        <v>0.0075</v>
      </c>
      <c r="AT101" s="2">
        <f t="shared" si="88"/>
        <v>0.0161538367731831</v>
      </c>
      <c r="AU101" s="30">
        <f t="shared" si="89"/>
        <v>28.47</v>
      </c>
      <c r="AV101" s="1">
        <f t="shared" si="90"/>
        <v>0.26</v>
      </c>
      <c r="AW101" s="2">
        <f t="shared" si="91"/>
        <v>0</v>
      </c>
      <c r="AX101" s="1">
        <f t="shared" si="92"/>
        <v>0</v>
      </c>
      <c r="AY101" s="1">
        <f>SUM(AX90:AX101)</f>
        <v>0</v>
      </c>
      <c r="AZ101" s="2">
        <f t="shared" si="93"/>
        <v>0</v>
      </c>
      <c r="BA101" s="1">
        <f t="shared" si="94"/>
        <v>0</v>
      </c>
      <c r="BB101" s="1">
        <f>SUM(BA90:BA101)</f>
        <v>0</v>
      </c>
    </row>
    <row r="102" s="1" customFormat="1" spans="1:46">
      <c r="A102" s="13"/>
      <c r="B102" s="13"/>
      <c r="C102" s="16">
        <v>12</v>
      </c>
      <c r="D102" s="21">
        <v>24.5994516129032</v>
      </c>
      <c r="E102" s="20">
        <f t="shared" si="95"/>
        <v>25.9948666666667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workbookViewId="0">
      <pane xSplit="4" topLeftCell="E1" activePane="topRight" state="frozen"/>
      <selection/>
      <selection pane="topRight" activeCell="AT45" sqref="AT45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36</v>
      </c>
      <c r="M1" s="2"/>
    </row>
    <row r="2" s="1" customFormat="1" spans="1:13">
      <c r="A2" s="4" t="s">
        <v>4</v>
      </c>
      <c r="B2" s="5" t="s">
        <v>5</v>
      </c>
      <c r="C2" s="3"/>
      <c r="D2" s="3"/>
      <c r="E2" s="6">
        <v>443.7532</v>
      </c>
      <c r="F2" s="3">
        <v>1069.523</v>
      </c>
      <c r="G2" s="7">
        <f>(F2+F3+F4)/3</f>
        <v>1305.751</v>
      </c>
      <c r="H2" s="3">
        <v>0.13</v>
      </c>
      <c r="I2" s="22">
        <f>(H2+H3+H4)/3</f>
        <v>0.12</v>
      </c>
      <c r="M2" s="2"/>
    </row>
    <row r="3" s="1" customFormat="1" spans="1:13">
      <c r="A3" s="4"/>
      <c r="B3" s="5" t="s">
        <v>6</v>
      </c>
      <c r="C3" s="3"/>
      <c r="D3" s="3"/>
      <c r="E3" s="8"/>
      <c r="F3" s="3">
        <v>1192.09</v>
      </c>
      <c r="G3" s="9"/>
      <c r="H3" s="3">
        <v>0.13</v>
      </c>
      <c r="I3" s="22"/>
      <c r="M3" s="2"/>
    </row>
    <row r="4" s="1" customFormat="1" spans="1:13">
      <c r="A4" s="4"/>
      <c r="B4" s="5" t="s">
        <v>7</v>
      </c>
      <c r="C4" s="3"/>
      <c r="D4" s="3"/>
      <c r="E4" s="10"/>
      <c r="F4" s="3">
        <v>1655.64</v>
      </c>
      <c r="G4" s="11"/>
      <c r="H4" s="3">
        <v>0.1</v>
      </c>
      <c r="I4" s="22"/>
      <c r="M4" s="2"/>
    </row>
    <row r="5" s="1" customFormat="1" spans="1:13">
      <c r="A5" s="4" t="s">
        <v>8</v>
      </c>
      <c r="B5" s="5" t="s">
        <v>9</v>
      </c>
      <c r="C5" s="3"/>
      <c r="D5" s="3"/>
      <c r="E5" s="6">
        <v>369.437214146739</v>
      </c>
      <c r="F5" s="3">
        <v>91.104</v>
      </c>
      <c r="G5" s="7">
        <f>(F5+F6)/2</f>
        <v>92.50925</v>
      </c>
      <c r="H5" s="3">
        <v>0.13</v>
      </c>
      <c r="I5" s="22">
        <f>(H5+H6)/2</f>
        <v>0.13</v>
      </c>
      <c r="M5" s="2"/>
    </row>
    <row r="6" s="1" customFormat="1" spans="1:13">
      <c r="A6" s="4"/>
      <c r="B6" s="5" t="s">
        <v>10</v>
      </c>
      <c r="C6" s="3"/>
      <c r="D6" s="3"/>
      <c r="E6" s="10"/>
      <c r="F6" s="3">
        <v>93.9145</v>
      </c>
      <c r="G6" s="11"/>
      <c r="H6" s="3">
        <v>0.13</v>
      </c>
      <c r="I6" s="22"/>
      <c r="M6" s="2"/>
    </row>
    <row r="7" s="1" customFormat="1" spans="1:13">
      <c r="A7" s="4" t="s">
        <v>11</v>
      </c>
      <c r="B7" s="5"/>
      <c r="C7" s="3"/>
      <c r="D7" s="3"/>
      <c r="E7" s="12">
        <v>5226.22843570984</v>
      </c>
      <c r="F7" s="3">
        <v>122.786</v>
      </c>
      <c r="G7" s="3"/>
      <c r="H7" s="3">
        <v>0.45</v>
      </c>
      <c r="M7" s="2"/>
    </row>
    <row r="8" s="1" customFormat="1" spans="1:13">
      <c r="A8" s="4" t="s">
        <v>12</v>
      </c>
      <c r="B8" s="5"/>
      <c r="C8" s="3"/>
      <c r="D8" s="3"/>
      <c r="E8" s="12">
        <v>24.3621003657792</v>
      </c>
      <c r="F8" s="3">
        <v>625.464</v>
      </c>
      <c r="G8" s="3"/>
      <c r="H8" s="3">
        <v>0.26</v>
      </c>
      <c r="M8" s="2"/>
    </row>
    <row r="9" s="1" customFormat="1" spans="1:13">
      <c r="A9" s="4" t="s">
        <v>13</v>
      </c>
      <c r="B9" s="5"/>
      <c r="C9" s="3"/>
      <c r="D9" s="3"/>
      <c r="E9" s="3">
        <v>0.09</v>
      </c>
      <c r="F9" s="3">
        <v>341.64</v>
      </c>
      <c r="G9" s="3"/>
      <c r="H9" s="3">
        <v>0.26</v>
      </c>
      <c r="M9" s="2"/>
    </row>
    <row r="10" s="1" customFormat="1" spans="1:13">
      <c r="A10" s="4" t="s">
        <v>14</v>
      </c>
      <c r="B10" s="5"/>
      <c r="C10" s="3"/>
      <c r="D10" s="3"/>
      <c r="E10" s="3">
        <v>4.64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15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16</v>
      </c>
      <c r="B14" s="4" t="s">
        <v>17</v>
      </c>
      <c r="C14" s="4">
        <v>308.16</v>
      </c>
      <c r="D14" s="13"/>
      <c r="E14" s="13"/>
      <c r="F14" s="13"/>
      <c r="G14" s="14" t="s">
        <v>18</v>
      </c>
      <c r="H14" s="14" t="s">
        <v>19</v>
      </c>
      <c r="I14" s="14">
        <f>(AV38+AV53+AY85+AY101+BB101+AG69)</f>
        <v>183065349.322897</v>
      </c>
      <c r="J14" s="14" t="s">
        <v>20</v>
      </c>
      <c r="K14" s="14">
        <f>I14/(10000*1000)</f>
        <v>18.3065349322897</v>
      </c>
      <c r="L14" s="14" t="s">
        <v>21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22</v>
      </c>
      <c r="B15" s="4" t="s">
        <v>17</v>
      </c>
      <c r="C15" s="4"/>
      <c r="D15" s="13"/>
      <c r="E15" s="13"/>
      <c r="F15" s="13"/>
      <c r="G15" s="14"/>
      <c r="H15" s="14" t="s">
        <v>23</v>
      </c>
      <c r="I15" s="14">
        <v>84521916.7123287</v>
      </c>
      <c r="J15" s="14" t="s">
        <v>20</v>
      </c>
      <c r="K15" s="14">
        <f>I15/(10000*1000)</f>
        <v>8.45219167123287</v>
      </c>
      <c r="L15" s="14" t="s">
        <v>21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24</v>
      </c>
      <c r="B16" s="4" t="s">
        <v>25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26</v>
      </c>
      <c r="B17" s="4" t="s">
        <v>27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29</v>
      </c>
      <c r="AT17" s="2"/>
    </row>
    <row r="18" s="1" customFormat="1" spans="1:46">
      <c r="A18" s="4" t="s">
        <v>30</v>
      </c>
      <c r="B18" s="4" t="s">
        <v>31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33</v>
      </c>
      <c r="B19" s="4" t="s">
        <v>31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36</v>
      </c>
      <c r="B20" s="4" t="s">
        <v>37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38</v>
      </c>
      <c r="B21" s="4" t="s">
        <v>39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40</v>
      </c>
      <c r="B22" s="4" t="s">
        <v>35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41</v>
      </c>
      <c r="B23" s="4" t="s">
        <v>42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4" t="s">
        <v>43</v>
      </c>
      <c r="T25" s="24"/>
      <c r="U25" s="24"/>
      <c r="V25" s="24" t="s">
        <v>44</v>
      </c>
      <c r="W25" s="24"/>
      <c r="X25" s="24"/>
      <c r="Y25" s="24" t="s">
        <v>45</v>
      </c>
      <c r="Z25" s="24"/>
      <c r="AA25" s="24"/>
      <c r="AB25" s="24" t="s">
        <v>46</v>
      </c>
      <c r="AC25" s="24"/>
      <c r="AD25" s="24"/>
      <c r="AE25" s="24" t="s">
        <v>47</v>
      </c>
      <c r="AF25" s="24"/>
      <c r="AG25" s="24"/>
      <c r="AH25" s="24" t="s">
        <v>48</v>
      </c>
      <c r="AI25" s="24"/>
      <c r="AJ25" s="24"/>
      <c r="AK25" s="32" t="s">
        <v>49</v>
      </c>
      <c r="AL25" s="33"/>
      <c r="AM25" s="34"/>
      <c r="AN25" s="24" t="s">
        <v>50</v>
      </c>
      <c r="AO25" s="24"/>
      <c r="AP25" s="24"/>
      <c r="AT25" s="2"/>
    </row>
    <row r="26" s="1" customFormat="1" spans="1:47">
      <c r="A26" s="15" t="s">
        <v>4</v>
      </c>
      <c r="B26" s="15"/>
      <c r="C26" s="16" t="s">
        <v>51</v>
      </c>
      <c r="D26" s="16" t="s">
        <v>52</v>
      </c>
      <c r="E26" s="16" t="s">
        <v>53</v>
      </c>
      <c r="F26" s="16" t="s">
        <v>54</v>
      </c>
      <c r="G26" s="13" t="s">
        <v>51</v>
      </c>
      <c r="H26" s="13" t="s">
        <v>53</v>
      </c>
      <c r="I26" s="13" t="s">
        <v>55</v>
      </c>
      <c r="J26" s="13" t="s">
        <v>56</v>
      </c>
      <c r="K26" s="23" t="s">
        <v>57</v>
      </c>
      <c r="L26" s="23" t="s">
        <v>58</v>
      </c>
      <c r="M26" s="13" t="s">
        <v>59</v>
      </c>
      <c r="N26" s="23" t="s">
        <v>60</v>
      </c>
      <c r="O26" s="13" t="s">
        <v>61</v>
      </c>
      <c r="P26" s="13" t="s">
        <v>62</v>
      </c>
      <c r="Q26" s="23" t="s">
        <v>63</v>
      </c>
      <c r="R26" s="23" t="s">
        <v>64</v>
      </c>
      <c r="S26" s="4" t="s">
        <v>65</v>
      </c>
      <c r="T26" s="3" t="s">
        <v>66</v>
      </c>
      <c r="U26" s="3"/>
      <c r="V26" s="4" t="s">
        <v>65</v>
      </c>
      <c r="W26" s="3" t="s">
        <v>66</v>
      </c>
      <c r="X26" s="3"/>
      <c r="Y26" s="4" t="s">
        <v>65</v>
      </c>
      <c r="Z26" s="3" t="s">
        <v>66</v>
      </c>
      <c r="AA26" s="3"/>
      <c r="AB26" s="4" t="s">
        <v>65</v>
      </c>
      <c r="AC26" s="3" t="s">
        <v>66</v>
      </c>
      <c r="AD26" s="3"/>
      <c r="AE26" s="4" t="s">
        <v>65</v>
      </c>
      <c r="AF26" s="3" t="s">
        <v>66</v>
      </c>
      <c r="AG26" s="3"/>
      <c r="AH26" s="4" t="s">
        <v>65</v>
      </c>
      <c r="AI26" s="3" t="s">
        <v>66</v>
      </c>
      <c r="AJ26" s="3"/>
      <c r="AK26" s="4" t="s">
        <v>65</v>
      </c>
      <c r="AL26" s="3" t="s">
        <v>66</v>
      </c>
      <c r="AM26" s="3"/>
      <c r="AN26" s="35" t="s">
        <v>65</v>
      </c>
      <c r="AO26" s="35" t="s">
        <v>66</v>
      </c>
      <c r="AP26" s="35"/>
      <c r="AQ26" s="1" t="s">
        <v>67</v>
      </c>
      <c r="AR26" s="1" t="s">
        <v>68</v>
      </c>
      <c r="AS26" s="1" t="s">
        <v>36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1305.751</v>
      </c>
      <c r="C27" s="16" t="s">
        <v>72</v>
      </c>
      <c r="D27" s="17">
        <v>20</v>
      </c>
      <c r="E27" s="16"/>
      <c r="F27" s="16"/>
      <c r="G27" s="13">
        <v>1</v>
      </c>
      <c r="H27" s="18">
        <f t="shared" ref="H27:H38" si="0">E28</f>
        <v>20</v>
      </c>
      <c r="I27" s="18">
        <f t="shared" ref="I27:I38" si="1">H27+273.15</f>
        <v>293.15</v>
      </c>
      <c r="J27" s="18">
        <f t="shared" ref="J27:J38" si="2">EXP(($C$16*(I27-$C$14))/($C$17*I27*$C$14))</f>
        <v>0.198330520254678</v>
      </c>
      <c r="K27" s="18">
        <f t="shared" ref="K27:K38" si="3">$B$27/12</f>
        <v>108.812583333333</v>
      </c>
      <c r="L27" s="18">
        <f t="shared" ref="L27:L38" si="4">K27*$B$28/100</f>
        <v>1.08812583333333</v>
      </c>
      <c r="M27" s="13" t="s">
        <v>73</v>
      </c>
      <c r="N27" s="13"/>
      <c r="O27" s="18">
        <f>L27</f>
        <v>1.08812583333333</v>
      </c>
      <c r="P27" s="18">
        <f t="shared" ref="P27:P38" si="5">O27*J27</f>
        <v>0.215808562627555</v>
      </c>
      <c r="Q27" s="25">
        <f t="shared" ref="Q27:Q38" si="6">P27*$B$29</f>
        <v>0.0258970275153066</v>
      </c>
      <c r="R27" s="18">
        <f t="shared" ref="R27:R38" si="7">L27*$B$29</f>
        <v>0.1305751</v>
      </c>
      <c r="S27" s="26">
        <f t="shared" ref="S27:S38" si="8">Q27/R27</f>
        <v>0.198330520254678</v>
      </c>
      <c r="T27" s="3">
        <v>0.01</v>
      </c>
      <c r="U27" s="27">
        <f t="shared" ref="U27:U38" si="9">S27*T27</f>
        <v>0.00198330520254678</v>
      </c>
      <c r="V27" s="26"/>
      <c r="W27" s="3"/>
      <c r="X27" s="27"/>
      <c r="Y27" s="29">
        <v>0.02</v>
      </c>
      <c r="Z27" s="3">
        <v>0.21</v>
      </c>
      <c r="AA27" s="28">
        <f t="shared" ref="AA27:AA38" si="10">Y27*Z27</f>
        <v>0.0042</v>
      </c>
      <c r="AB27" s="3">
        <v>0.01</v>
      </c>
      <c r="AC27" s="3">
        <v>0.29</v>
      </c>
      <c r="AD27" s="28">
        <f t="shared" ref="AD27:AD38" si="11">AB27*AC27</f>
        <v>0.0029</v>
      </c>
      <c r="AE27" s="26"/>
      <c r="AF27" s="3"/>
      <c r="AG27" s="27"/>
      <c r="AH27" s="26"/>
      <c r="AI27" s="3"/>
      <c r="AJ27" s="27"/>
      <c r="AK27" s="1">
        <v>0.1</v>
      </c>
      <c r="AL27" s="28">
        <v>0.11</v>
      </c>
      <c r="AM27" s="28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0.0238833052025468</v>
      </c>
      <c r="AR27" s="30">
        <f t="shared" ref="AR27:AR38" si="15">$B$27/12</f>
        <v>108.812583333333</v>
      </c>
      <c r="AS27" s="1">
        <f t="shared" ref="AS27:AS38" si="16">$B$29</f>
        <v>0.12</v>
      </c>
      <c r="AT27" s="2">
        <f>$E$2/12</f>
        <v>36.9794333333333</v>
      </c>
      <c r="AU27" s="1">
        <f t="shared" ref="AU27:AU38" si="17">AT27*10000*AS27*0.67*AR27*AQ27</f>
        <v>77266.2527004463</v>
      </c>
    </row>
    <row r="28" s="1" customFormat="1" spans="1:47">
      <c r="A28" s="13" t="s">
        <v>74</v>
      </c>
      <c r="B28" s="13">
        <v>1</v>
      </c>
      <c r="C28" s="16">
        <v>1</v>
      </c>
      <c r="D28" s="19">
        <v>24.4555161290323</v>
      </c>
      <c r="E28" s="20">
        <f t="shared" ref="E28:E39" si="18">D27</f>
        <v>20</v>
      </c>
      <c r="F28" s="16" t="s">
        <v>73</v>
      </c>
      <c r="G28" s="13">
        <v>2</v>
      </c>
      <c r="H28" s="18">
        <f t="shared" si="0"/>
        <v>24.4555161290323</v>
      </c>
      <c r="I28" s="18">
        <f t="shared" si="1"/>
        <v>297.605516129032</v>
      </c>
      <c r="J28" s="18">
        <f t="shared" si="2"/>
        <v>0.326096786304125</v>
      </c>
      <c r="K28" s="18">
        <f t="shared" si="3"/>
        <v>108.812583333333</v>
      </c>
      <c r="L28" s="18">
        <f t="shared" si="4"/>
        <v>1.08812583333333</v>
      </c>
      <c r="M28" s="13" t="s">
        <v>73</v>
      </c>
      <c r="N28" s="13"/>
      <c r="O28" s="18">
        <f t="shared" ref="O28:O38" si="19">L28+O27-P27-N28</f>
        <v>1.96044310403911</v>
      </c>
      <c r="P28" s="18">
        <f t="shared" si="5"/>
        <v>0.639294195959238</v>
      </c>
      <c r="Q28" s="25">
        <f t="shared" si="6"/>
        <v>0.0767153035151085</v>
      </c>
      <c r="R28" s="18">
        <f t="shared" si="7"/>
        <v>0.1305751</v>
      </c>
      <c r="S28" s="26">
        <f t="shared" si="8"/>
        <v>0.587518627327174</v>
      </c>
      <c r="T28" s="3">
        <v>0.01</v>
      </c>
      <c r="U28" s="27">
        <f t="shared" si="9"/>
        <v>0.00587518627327174</v>
      </c>
      <c r="V28" s="26"/>
      <c r="W28" s="3"/>
      <c r="X28" s="27"/>
      <c r="Y28" s="29">
        <v>0.02</v>
      </c>
      <c r="Z28" s="3">
        <v>0.21</v>
      </c>
      <c r="AA28" s="28">
        <f t="shared" si="10"/>
        <v>0.0042</v>
      </c>
      <c r="AB28" s="3">
        <v>0.01</v>
      </c>
      <c r="AC28" s="3">
        <v>0.29</v>
      </c>
      <c r="AD28" s="28">
        <f t="shared" si="11"/>
        <v>0.0029</v>
      </c>
      <c r="AE28" s="26"/>
      <c r="AF28" s="3"/>
      <c r="AG28" s="27"/>
      <c r="AH28" s="26"/>
      <c r="AI28" s="3"/>
      <c r="AJ28" s="27"/>
      <c r="AK28" s="28">
        <v>0.1</v>
      </c>
      <c r="AL28" s="28">
        <v>0.11</v>
      </c>
      <c r="AM28" s="28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0.0277751862732717</v>
      </c>
      <c r="AR28" s="30">
        <f t="shared" si="15"/>
        <v>108.812583333333</v>
      </c>
      <c r="AS28" s="1">
        <f t="shared" si="16"/>
        <v>0.12</v>
      </c>
      <c r="AT28" s="2">
        <f t="shared" ref="AT28:AT38" si="20">$E$2/12</f>
        <v>36.9794333333333</v>
      </c>
      <c r="AU28" s="1">
        <f t="shared" si="17"/>
        <v>89857.1007317587</v>
      </c>
    </row>
    <row r="29" s="1" customFormat="1" spans="1:47">
      <c r="A29" s="13" t="s">
        <v>36</v>
      </c>
      <c r="B29" s="13">
        <f>I2</f>
        <v>0.12</v>
      </c>
      <c r="C29" s="16">
        <v>2</v>
      </c>
      <c r="D29" s="21">
        <v>24.5149642857143</v>
      </c>
      <c r="E29" s="20">
        <f t="shared" si="18"/>
        <v>24.4555161290323</v>
      </c>
      <c r="F29" s="16" t="s">
        <v>73</v>
      </c>
      <c r="G29" s="13">
        <v>3</v>
      </c>
      <c r="H29" s="18">
        <f t="shared" si="0"/>
        <v>24.5149642857143</v>
      </c>
      <c r="I29" s="18">
        <f t="shared" si="1"/>
        <v>297.664964285714</v>
      </c>
      <c r="J29" s="18">
        <f t="shared" si="2"/>
        <v>0.328234510203694</v>
      </c>
      <c r="K29" s="18">
        <f t="shared" si="3"/>
        <v>108.812583333333</v>
      </c>
      <c r="L29" s="18">
        <f t="shared" si="4"/>
        <v>1.08812583333333</v>
      </c>
      <c r="M29" s="13" t="s">
        <v>73</v>
      </c>
      <c r="N29" s="13"/>
      <c r="O29" s="18">
        <f t="shared" si="19"/>
        <v>2.40927474141321</v>
      </c>
      <c r="P29" s="18">
        <f t="shared" si="5"/>
        <v>0.790807114693896</v>
      </c>
      <c r="Q29" s="25">
        <f t="shared" si="6"/>
        <v>0.0948968537632675</v>
      </c>
      <c r="R29" s="18">
        <f t="shared" si="7"/>
        <v>0.1305751</v>
      </c>
      <c r="S29" s="26">
        <f t="shared" si="8"/>
        <v>0.726760720560562</v>
      </c>
      <c r="T29" s="3">
        <v>0.01</v>
      </c>
      <c r="U29" s="27">
        <f t="shared" si="9"/>
        <v>0.00726760720560562</v>
      </c>
      <c r="V29" s="26"/>
      <c r="W29" s="3"/>
      <c r="X29" s="27"/>
      <c r="Y29" s="29">
        <v>0.02</v>
      </c>
      <c r="Z29" s="3">
        <v>0.21</v>
      </c>
      <c r="AA29" s="28">
        <f t="shared" si="10"/>
        <v>0.0042</v>
      </c>
      <c r="AB29" s="3">
        <v>0.01</v>
      </c>
      <c r="AC29" s="3">
        <v>0.29</v>
      </c>
      <c r="AD29" s="28">
        <f t="shared" si="11"/>
        <v>0.0029</v>
      </c>
      <c r="AE29" s="26"/>
      <c r="AF29" s="3"/>
      <c r="AG29" s="27"/>
      <c r="AH29" s="26"/>
      <c r="AI29" s="3"/>
      <c r="AJ29" s="27"/>
      <c r="AK29" s="1">
        <v>0.1</v>
      </c>
      <c r="AL29" s="28">
        <v>0.11</v>
      </c>
      <c r="AM29" s="28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0.0291676072056056</v>
      </c>
      <c r="AR29" s="30">
        <f t="shared" si="15"/>
        <v>108.812583333333</v>
      </c>
      <c r="AS29" s="1">
        <f t="shared" si="16"/>
        <v>0.12</v>
      </c>
      <c r="AT29" s="2">
        <f t="shared" si="20"/>
        <v>36.9794333333333</v>
      </c>
      <c r="AU29" s="1">
        <f t="shared" si="17"/>
        <v>94361.8016812583</v>
      </c>
    </row>
    <row r="30" s="1" customFormat="1" spans="1:47">
      <c r="A30" s="13"/>
      <c r="B30" s="13"/>
      <c r="C30" s="16">
        <v>3</v>
      </c>
      <c r="D30" s="21">
        <v>24.0222903225806</v>
      </c>
      <c r="E30" s="20">
        <f t="shared" si="18"/>
        <v>24.5149642857143</v>
      </c>
      <c r="F30" s="16" t="s">
        <v>73</v>
      </c>
      <c r="G30" s="13">
        <v>4</v>
      </c>
      <c r="H30" s="18">
        <f t="shared" si="0"/>
        <v>24.0222903225806</v>
      </c>
      <c r="I30" s="18">
        <f t="shared" si="1"/>
        <v>297.172290322581</v>
      </c>
      <c r="J30" s="18">
        <f t="shared" si="2"/>
        <v>0.310908406384443</v>
      </c>
      <c r="K30" s="18">
        <f t="shared" si="3"/>
        <v>108.812583333333</v>
      </c>
      <c r="L30" s="18">
        <f t="shared" si="4"/>
        <v>1.08812583333333</v>
      </c>
      <c r="M30" s="13" t="s">
        <v>73</v>
      </c>
      <c r="N30" s="13"/>
      <c r="O30" s="18">
        <f t="shared" si="19"/>
        <v>2.70659346005264</v>
      </c>
      <c r="P30" s="18">
        <f t="shared" si="5"/>
        <v>0.841502659395523</v>
      </c>
      <c r="Q30" s="25">
        <f t="shared" si="6"/>
        <v>0.100980319127463</v>
      </c>
      <c r="R30" s="18">
        <f t="shared" si="7"/>
        <v>0.1305751</v>
      </c>
      <c r="S30" s="26">
        <f t="shared" si="8"/>
        <v>0.773350501952231</v>
      </c>
      <c r="T30" s="3">
        <v>0.01</v>
      </c>
      <c r="U30" s="27">
        <f t="shared" si="9"/>
        <v>0.00773350501952231</v>
      </c>
      <c r="V30" s="26"/>
      <c r="W30" s="3"/>
      <c r="X30" s="27"/>
      <c r="Y30" s="29">
        <v>0.02</v>
      </c>
      <c r="Z30" s="3">
        <v>0.21</v>
      </c>
      <c r="AA30" s="28">
        <f t="shared" si="10"/>
        <v>0.0042</v>
      </c>
      <c r="AB30" s="3">
        <v>0.01</v>
      </c>
      <c r="AC30" s="3">
        <v>0.29</v>
      </c>
      <c r="AD30" s="28">
        <f t="shared" si="11"/>
        <v>0.0029</v>
      </c>
      <c r="AE30" s="26"/>
      <c r="AF30" s="3"/>
      <c r="AG30" s="27"/>
      <c r="AH30" s="26"/>
      <c r="AI30" s="3"/>
      <c r="AJ30" s="27"/>
      <c r="AK30" s="28">
        <v>0.1</v>
      </c>
      <c r="AL30" s="28">
        <v>0.11</v>
      </c>
      <c r="AM30" s="28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0.0296335050195223</v>
      </c>
      <c r="AR30" s="30">
        <f t="shared" si="15"/>
        <v>108.812583333333</v>
      </c>
      <c r="AS30" s="1">
        <f t="shared" si="16"/>
        <v>0.12</v>
      </c>
      <c r="AT30" s="2">
        <f t="shared" si="20"/>
        <v>36.9794333333333</v>
      </c>
      <c r="AU30" s="1">
        <f t="shared" si="17"/>
        <v>95869.0544637933</v>
      </c>
    </row>
    <row r="31" s="1" customFormat="1" spans="1:47">
      <c r="A31" s="13"/>
      <c r="B31" s="13"/>
      <c r="C31" s="16">
        <v>4</v>
      </c>
      <c r="D31" s="21">
        <v>24.6669666666667</v>
      </c>
      <c r="E31" s="20">
        <f t="shared" si="18"/>
        <v>24.0222903225806</v>
      </c>
      <c r="F31" s="16" t="s">
        <v>73</v>
      </c>
      <c r="G31" s="13">
        <v>5</v>
      </c>
      <c r="H31" s="18">
        <f t="shared" si="0"/>
        <v>24.6669666666667</v>
      </c>
      <c r="I31" s="18">
        <f t="shared" si="1"/>
        <v>297.816966666667</v>
      </c>
      <c r="J31" s="18">
        <f t="shared" si="2"/>
        <v>0.333760417282235</v>
      </c>
      <c r="K31" s="18">
        <f t="shared" si="3"/>
        <v>108.812583333333</v>
      </c>
      <c r="L31" s="18">
        <f t="shared" si="4"/>
        <v>1.08812583333333</v>
      </c>
      <c r="M31" s="13" t="s">
        <v>75</v>
      </c>
      <c r="N31" s="18">
        <f>(O30-P30)*C22/100</f>
        <v>1.77183626062427</v>
      </c>
      <c r="O31" s="18">
        <f t="shared" si="19"/>
        <v>1.18138037336619</v>
      </c>
      <c r="P31" s="18">
        <f t="shared" si="5"/>
        <v>0.394298006383742</v>
      </c>
      <c r="Q31" s="25">
        <f t="shared" si="6"/>
        <v>0.047315760766049</v>
      </c>
      <c r="R31" s="18">
        <f t="shared" si="7"/>
        <v>0.1305751</v>
      </c>
      <c r="S31" s="26">
        <f t="shared" si="8"/>
        <v>0.36236434638801</v>
      </c>
      <c r="T31" s="3">
        <v>0.01</v>
      </c>
      <c r="U31" s="27">
        <f t="shared" si="9"/>
        <v>0.0036236434638801</v>
      </c>
      <c r="V31" s="26"/>
      <c r="W31" s="3"/>
      <c r="X31" s="27"/>
      <c r="Y31" s="29">
        <v>0.04</v>
      </c>
      <c r="Z31" s="3">
        <v>0.21</v>
      </c>
      <c r="AA31" s="28">
        <f t="shared" si="10"/>
        <v>0.0084</v>
      </c>
      <c r="AB31" s="3">
        <v>0.015</v>
      </c>
      <c r="AC31" s="3">
        <v>0.29</v>
      </c>
      <c r="AD31" s="28">
        <f t="shared" si="11"/>
        <v>0.00435</v>
      </c>
      <c r="AE31" s="26"/>
      <c r="AF31" s="3"/>
      <c r="AG31" s="27"/>
      <c r="AH31" s="26"/>
      <c r="AI31" s="3"/>
      <c r="AJ31" s="27"/>
      <c r="AK31" s="1">
        <v>0.1</v>
      </c>
      <c r="AL31" s="28">
        <v>0.11</v>
      </c>
      <c r="AM31" s="28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0.0330736434638801</v>
      </c>
      <c r="AR31" s="30">
        <f t="shared" si="15"/>
        <v>108.812583333333</v>
      </c>
      <c r="AS31" s="1">
        <f t="shared" si="16"/>
        <v>0.12</v>
      </c>
      <c r="AT31" s="2">
        <f t="shared" si="20"/>
        <v>36.9794333333333</v>
      </c>
      <c r="AU31" s="1">
        <f t="shared" si="17"/>
        <v>106998.443972994</v>
      </c>
    </row>
    <row r="32" s="1" customFormat="1" spans="1:47">
      <c r="A32" s="13"/>
      <c r="B32" s="13"/>
      <c r="C32" s="16">
        <v>5</v>
      </c>
      <c r="D32" s="21">
        <v>25.3178064516129</v>
      </c>
      <c r="E32" s="20">
        <f t="shared" si="18"/>
        <v>24.6669666666667</v>
      </c>
      <c r="F32" s="16" t="s">
        <v>75</v>
      </c>
      <c r="G32" s="13">
        <v>6</v>
      </c>
      <c r="H32" s="18">
        <f t="shared" si="0"/>
        <v>25.3178064516129</v>
      </c>
      <c r="I32" s="18">
        <f t="shared" si="1"/>
        <v>298.467806451613</v>
      </c>
      <c r="J32" s="18">
        <f t="shared" si="2"/>
        <v>0.358423687615706</v>
      </c>
      <c r="K32" s="18">
        <f t="shared" si="3"/>
        <v>108.812583333333</v>
      </c>
      <c r="L32" s="18">
        <f t="shared" si="4"/>
        <v>1.08812583333333</v>
      </c>
      <c r="M32" s="13" t="s">
        <v>73</v>
      </c>
      <c r="N32" s="13"/>
      <c r="O32" s="18">
        <f t="shared" si="19"/>
        <v>1.87520820031578</v>
      </c>
      <c r="P32" s="18">
        <f t="shared" si="5"/>
        <v>0.672119038204394</v>
      </c>
      <c r="Q32" s="25">
        <f t="shared" si="6"/>
        <v>0.0806542845845272</v>
      </c>
      <c r="R32" s="18">
        <f t="shared" si="7"/>
        <v>0.1305751</v>
      </c>
      <c r="S32" s="26">
        <f t="shared" si="8"/>
        <v>0.617685030182073</v>
      </c>
      <c r="T32" s="3">
        <v>0.01</v>
      </c>
      <c r="U32" s="27">
        <f t="shared" si="9"/>
        <v>0.00617685030182073</v>
      </c>
      <c r="V32" s="26"/>
      <c r="W32" s="3"/>
      <c r="X32" s="27"/>
      <c r="Y32" s="29">
        <v>0.04</v>
      </c>
      <c r="Z32" s="3">
        <v>0.21</v>
      </c>
      <c r="AA32" s="28">
        <f t="shared" si="10"/>
        <v>0.0084</v>
      </c>
      <c r="AB32" s="3">
        <v>0.015</v>
      </c>
      <c r="AC32" s="3">
        <v>0.29</v>
      </c>
      <c r="AD32" s="28">
        <f t="shared" si="11"/>
        <v>0.00435</v>
      </c>
      <c r="AE32" s="26"/>
      <c r="AF32" s="3"/>
      <c r="AG32" s="27"/>
      <c r="AH32" s="26"/>
      <c r="AI32" s="3"/>
      <c r="AJ32" s="27"/>
      <c r="AK32" s="28">
        <v>0.1</v>
      </c>
      <c r="AL32" s="28">
        <v>0.11</v>
      </c>
      <c r="AM32" s="28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0.0356268503018207</v>
      </c>
      <c r="AR32" s="30">
        <f t="shared" si="15"/>
        <v>108.812583333333</v>
      </c>
      <c r="AS32" s="1">
        <f t="shared" si="16"/>
        <v>0.12</v>
      </c>
      <c r="AT32" s="2">
        <f t="shared" si="20"/>
        <v>36.9794333333333</v>
      </c>
      <c r="AU32" s="1">
        <f t="shared" si="17"/>
        <v>115258.470090141</v>
      </c>
    </row>
    <row r="33" s="1" customFormat="1" spans="1:47">
      <c r="A33" s="13"/>
      <c r="B33" s="13"/>
      <c r="C33" s="16">
        <v>6</v>
      </c>
      <c r="D33" s="21">
        <v>26.6542666666667</v>
      </c>
      <c r="E33" s="20">
        <f t="shared" si="18"/>
        <v>25.3178064516129</v>
      </c>
      <c r="F33" s="16" t="s">
        <v>73</v>
      </c>
      <c r="G33" s="13">
        <v>7</v>
      </c>
      <c r="H33" s="18">
        <f t="shared" si="0"/>
        <v>26.6542666666667</v>
      </c>
      <c r="I33" s="18">
        <f t="shared" si="1"/>
        <v>299.804266666667</v>
      </c>
      <c r="J33" s="18">
        <f t="shared" si="2"/>
        <v>0.414527745234704</v>
      </c>
      <c r="K33" s="18">
        <f t="shared" si="3"/>
        <v>108.812583333333</v>
      </c>
      <c r="L33" s="18">
        <f t="shared" si="4"/>
        <v>1.08812583333333</v>
      </c>
      <c r="M33" s="13" t="s">
        <v>73</v>
      </c>
      <c r="N33" s="13"/>
      <c r="O33" s="18">
        <f t="shared" si="19"/>
        <v>2.29121499544472</v>
      </c>
      <c r="P33" s="18">
        <f t="shared" si="5"/>
        <v>0.949772185909643</v>
      </c>
      <c r="Q33" s="25">
        <f t="shared" si="6"/>
        <v>0.113972662309157</v>
      </c>
      <c r="R33" s="18">
        <f t="shared" si="7"/>
        <v>0.1305751</v>
      </c>
      <c r="S33" s="26">
        <f t="shared" si="8"/>
        <v>0.872851426567218</v>
      </c>
      <c r="T33" s="3">
        <v>0.01</v>
      </c>
      <c r="U33" s="27">
        <f t="shared" si="9"/>
        <v>0.00872851426567218</v>
      </c>
      <c r="V33" s="26"/>
      <c r="W33" s="3"/>
      <c r="X33" s="27"/>
      <c r="Y33" s="29">
        <v>0.04</v>
      </c>
      <c r="Z33" s="3">
        <v>0.21</v>
      </c>
      <c r="AA33" s="28">
        <f t="shared" si="10"/>
        <v>0.0084</v>
      </c>
      <c r="AB33" s="3">
        <v>0.015</v>
      </c>
      <c r="AC33" s="3">
        <v>0.29</v>
      </c>
      <c r="AD33" s="28">
        <f t="shared" si="11"/>
        <v>0.00435</v>
      </c>
      <c r="AE33" s="26"/>
      <c r="AF33" s="3"/>
      <c r="AG33" s="27"/>
      <c r="AH33" s="26"/>
      <c r="AI33" s="3"/>
      <c r="AJ33" s="27"/>
      <c r="AK33" s="1">
        <v>0.1</v>
      </c>
      <c r="AL33" s="28">
        <v>0.11</v>
      </c>
      <c r="AM33" s="28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0.0381785142656722</v>
      </c>
      <c r="AR33" s="30">
        <f t="shared" si="15"/>
        <v>108.812583333333</v>
      </c>
      <c r="AS33" s="1">
        <f t="shared" si="16"/>
        <v>0.12</v>
      </c>
      <c r="AT33" s="2">
        <f t="shared" si="20"/>
        <v>36.9794333333333</v>
      </c>
      <c r="AU33" s="1">
        <f t="shared" si="17"/>
        <v>123513.504766688</v>
      </c>
    </row>
    <row r="34" s="1" customFormat="1" spans="1:47">
      <c r="A34" s="13"/>
      <c r="B34" s="13"/>
      <c r="C34" s="16">
        <v>7</v>
      </c>
      <c r="D34" s="21">
        <v>27.3683870967742</v>
      </c>
      <c r="E34" s="20">
        <f t="shared" si="18"/>
        <v>26.6542666666667</v>
      </c>
      <c r="F34" s="16" t="s">
        <v>73</v>
      </c>
      <c r="G34" s="13">
        <v>8</v>
      </c>
      <c r="H34" s="18">
        <f t="shared" si="0"/>
        <v>27.3683870967742</v>
      </c>
      <c r="I34" s="18">
        <f t="shared" si="1"/>
        <v>300.518387096774</v>
      </c>
      <c r="J34" s="18">
        <f t="shared" si="2"/>
        <v>0.447785899661743</v>
      </c>
      <c r="K34" s="18">
        <f t="shared" si="3"/>
        <v>108.812583333333</v>
      </c>
      <c r="L34" s="18">
        <f t="shared" si="4"/>
        <v>1.08812583333333</v>
      </c>
      <c r="M34" s="13" t="s">
        <v>73</v>
      </c>
      <c r="N34" s="13"/>
      <c r="O34" s="18">
        <f t="shared" si="19"/>
        <v>2.42956864286841</v>
      </c>
      <c r="P34" s="18">
        <f t="shared" si="5"/>
        <v>1.08792658053679</v>
      </c>
      <c r="Q34" s="25">
        <f t="shared" si="6"/>
        <v>0.130551189664415</v>
      </c>
      <c r="R34" s="18">
        <f t="shared" si="7"/>
        <v>0.1305751</v>
      </c>
      <c r="S34" s="26">
        <f t="shared" si="8"/>
        <v>0.999816884416822</v>
      </c>
      <c r="T34" s="3">
        <v>0.01</v>
      </c>
      <c r="U34" s="27">
        <f t="shared" si="9"/>
        <v>0.00999816884416822</v>
      </c>
      <c r="V34" s="26"/>
      <c r="W34" s="3"/>
      <c r="X34" s="27"/>
      <c r="Y34" s="29">
        <v>0.04</v>
      </c>
      <c r="Z34" s="3">
        <v>0.21</v>
      </c>
      <c r="AA34" s="28">
        <f t="shared" si="10"/>
        <v>0.0084</v>
      </c>
      <c r="AB34" s="3">
        <v>0.015</v>
      </c>
      <c r="AC34" s="3">
        <v>0.29</v>
      </c>
      <c r="AD34" s="28">
        <f t="shared" si="11"/>
        <v>0.00435</v>
      </c>
      <c r="AE34" s="26"/>
      <c r="AF34" s="3"/>
      <c r="AG34" s="27"/>
      <c r="AH34" s="26"/>
      <c r="AI34" s="3"/>
      <c r="AJ34" s="27"/>
      <c r="AK34" s="28">
        <v>0.1</v>
      </c>
      <c r="AL34" s="28">
        <v>0.11</v>
      </c>
      <c r="AM34" s="28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0.0394481688441682</v>
      </c>
      <c r="AR34" s="30">
        <f t="shared" si="15"/>
        <v>108.812583333333</v>
      </c>
      <c r="AS34" s="1">
        <f t="shared" si="16"/>
        <v>0.12</v>
      </c>
      <c r="AT34" s="2">
        <f t="shared" si="20"/>
        <v>36.9794333333333</v>
      </c>
      <c r="AU34" s="1">
        <f t="shared" si="17"/>
        <v>127621.037232248</v>
      </c>
    </row>
    <row r="35" s="1" customFormat="1" spans="1:47">
      <c r="A35" s="13"/>
      <c r="B35" s="13"/>
      <c r="C35" s="16">
        <v>8</v>
      </c>
      <c r="D35" s="21">
        <v>27.6577096774194</v>
      </c>
      <c r="E35" s="20">
        <f t="shared" si="18"/>
        <v>27.3683870967742</v>
      </c>
      <c r="F35" s="16" t="s">
        <v>73</v>
      </c>
      <c r="G35" s="13">
        <v>9</v>
      </c>
      <c r="H35" s="18">
        <f t="shared" si="0"/>
        <v>27.6577096774194</v>
      </c>
      <c r="I35" s="18">
        <f t="shared" si="1"/>
        <v>300.807709677419</v>
      </c>
      <c r="J35" s="18">
        <f t="shared" si="2"/>
        <v>0.461959918659435</v>
      </c>
      <c r="K35" s="18">
        <f t="shared" si="3"/>
        <v>108.812583333333</v>
      </c>
      <c r="L35" s="18">
        <f t="shared" si="4"/>
        <v>1.08812583333333</v>
      </c>
      <c r="M35" s="13" t="s">
        <v>73</v>
      </c>
      <c r="N35" s="13"/>
      <c r="O35" s="18">
        <f t="shared" si="19"/>
        <v>2.42976789566495</v>
      </c>
      <c r="P35" s="18">
        <f t="shared" si="5"/>
        <v>1.12245537944269</v>
      </c>
      <c r="Q35" s="25">
        <f t="shared" si="6"/>
        <v>0.134694645533123</v>
      </c>
      <c r="R35" s="18">
        <f t="shared" si="7"/>
        <v>0.1305751</v>
      </c>
      <c r="S35" s="26">
        <f t="shared" si="8"/>
        <v>1.03154924279685</v>
      </c>
      <c r="T35" s="3">
        <v>0.01</v>
      </c>
      <c r="U35" s="27">
        <f t="shared" si="9"/>
        <v>0.0103154924279685</v>
      </c>
      <c r="V35" s="26"/>
      <c r="W35" s="3"/>
      <c r="X35" s="27"/>
      <c r="Y35" s="29">
        <v>0.04</v>
      </c>
      <c r="Z35" s="3">
        <v>0.21</v>
      </c>
      <c r="AA35" s="28">
        <f t="shared" si="10"/>
        <v>0.0084</v>
      </c>
      <c r="AB35" s="3">
        <v>0.015</v>
      </c>
      <c r="AC35" s="3">
        <v>0.29</v>
      </c>
      <c r="AD35" s="28">
        <f t="shared" si="11"/>
        <v>0.00435</v>
      </c>
      <c r="AE35" s="26"/>
      <c r="AF35" s="3"/>
      <c r="AG35" s="27"/>
      <c r="AH35" s="26"/>
      <c r="AI35" s="3"/>
      <c r="AJ35" s="27"/>
      <c r="AK35" s="1">
        <v>0.1</v>
      </c>
      <c r="AL35" s="28">
        <v>0.11</v>
      </c>
      <c r="AM35" s="28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0.0397654924279685</v>
      </c>
      <c r="AR35" s="30">
        <f t="shared" si="15"/>
        <v>108.812583333333</v>
      </c>
      <c r="AS35" s="1">
        <f t="shared" si="16"/>
        <v>0.12</v>
      </c>
      <c r="AT35" s="2">
        <f t="shared" si="20"/>
        <v>36.9794333333333</v>
      </c>
      <c r="AU35" s="1">
        <f t="shared" si="17"/>
        <v>128647.628987694</v>
      </c>
    </row>
    <row r="36" s="1" customFormat="1" spans="1:47">
      <c r="A36" s="13"/>
      <c r="B36" s="13"/>
      <c r="C36" s="16">
        <v>9</v>
      </c>
      <c r="D36" s="21">
        <v>27.2054</v>
      </c>
      <c r="E36" s="20">
        <f t="shared" si="18"/>
        <v>27.6577096774194</v>
      </c>
      <c r="F36" s="16" t="s">
        <v>73</v>
      </c>
      <c r="G36" s="13">
        <v>10</v>
      </c>
      <c r="H36" s="18">
        <f t="shared" si="0"/>
        <v>27.2054</v>
      </c>
      <c r="I36" s="18">
        <f t="shared" si="1"/>
        <v>300.3554</v>
      </c>
      <c r="J36" s="18">
        <f t="shared" si="2"/>
        <v>0.439981838391484</v>
      </c>
      <c r="K36" s="18">
        <f t="shared" si="3"/>
        <v>108.812583333333</v>
      </c>
      <c r="L36" s="18">
        <f t="shared" si="4"/>
        <v>1.08812583333333</v>
      </c>
      <c r="M36" s="13" t="s">
        <v>73</v>
      </c>
      <c r="N36" s="13"/>
      <c r="O36" s="18">
        <f t="shared" si="19"/>
        <v>2.3954383495556</v>
      </c>
      <c r="P36" s="18">
        <f t="shared" si="5"/>
        <v>1.05394936879093</v>
      </c>
      <c r="Q36" s="25">
        <f t="shared" si="6"/>
        <v>0.126473924254912</v>
      </c>
      <c r="R36" s="18">
        <f t="shared" si="7"/>
        <v>0.1305751</v>
      </c>
      <c r="S36" s="26">
        <f t="shared" si="8"/>
        <v>0.968591440901919</v>
      </c>
      <c r="T36" s="3">
        <v>0.01</v>
      </c>
      <c r="U36" s="27">
        <f t="shared" si="9"/>
        <v>0.00968591440901919</v>
      </c>
      <c r="V36" s="26"/>
      <c r="W36" s="3"/>
      <c r="X36" s="27"/>
      <c r="Y36" s="29">
        <v>0.04</v>
      </c>
      <c r="Z36" s="3">
        <v>0.21</v>
      </c>
      <c r="AA36" s="28">
        <f t="shared" si="10"/>
        <v>0.0084</v>
      </c>
      <c r="AB36" s="3">
        <v>0.015</v>
      </c>
      <c r="AC36" s="3">
        <v>0.29</v>
      </c>
      <c r="AD36" s="28">
        <f t="shared" si="11"/>
        <v>0.00435</v>
      </c>
      <c r="AE36" s="26"/>
      <c r="AF36" s="3"/>
      <c r="AG36" s="27"/>
      <c r="AH36" s="26"/>
      <c r="AI36" s="3"/>
      <c r="AJ36" s="27"/>
      <c r="AK36" s="28">
        <v>0.1</v>
      </c>
      <c r="AL36" s="28">
        <v>0.11</v>
      </c>
      <c r="AM36" s="28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0.0391359144090192</v>
      </c>
      <c r="AR36" s="30">
        <f t="shared" si="15"/>
        <v>108.812583333333</v>
      </c>
      <c r="AS36" s="1">
        <f t="shared" si="16"/>
        <v>0.12</v>
      </c>
      <c r="AT36" s="2">
        <f t="shared" si="20"/>
        <v>36.9794333333333</v>
      </c>
      <c r="AU36" s="1">
        <f t="shared" si="17"/>
        <v>126610.844970815</v>
      </c>
    </row>
    <row r="37" s="1" customFormat="1" spans="1:47">
      <c r="A37" s="13"/>
      <c r="B37" s="13"/>
      <c r="C37" s="16">
        <v>10</v>
      </c>
      <c r="D37" s="21">
        <v>26.9076451612903</v>
      </c>
      <c r="E37" s="20">
        <f t="shared" si="18"/>
        <v>27.2054</v>
      </c>
      <c r="F37" s="16" t="s">
        <v>73</v>
      </c>
      <c r="G37" s="13">
        <v>11</v>
      </c>
      <c r="H37" s="18">
        <f t="shared" si="0"/>
        <v>26.9076451612903</v>
      </c>
      <c r="I37" s="18">
        <f t="shared" si="1"/>
        <v>300.05764516129</v>
      </c>
      <c r="J37" s="18">
        <f t="shared" si="2"/>
        <v>0.426053395513669</v>
      </c>
      <c r="K37" s="18">
        <f t="shared" si="3"/>
        <v>108.812583333333</v>
      </c>
      <c r="L37" s="18">
        <f t="shared" si="4"/>
        <v>1.08812583333333</v>
      </c>
      <c r="M37" s="13" t="s">
        <v>75</v>
      </c>
      <c r="N37" s="18">
        <f>(O36-P36)*C22/100</f>
        <v>1.27441453172643</v>
      </c>
      <c r="O37" s="18">
        <f t="shared" si="19"/>
        <v>1.15520028237157</v>
      </c>
      <c r="P37" s="18">
        <f t="shared" si="5"/>
        <v>0.492177002802755</v>
      </c>
      <c r="Q37" s="25">
        <f t="shared" si="6"/>
        <v>0.0590612403363306</v>
      </c>
      <c r="R37" s="18">
        <f t="shared" si="7"/>
        <v>0.1305751</v>
      </c>
      <c r="S37" s="26">
        <f t="shared" si="8"/>
        <v>0.452316255827724</v>
      </c>
      <c r="T37" s="3">
        <v>0.01</v>
      </c>
      <c r="U37" s="27">
        <f t="shared" si="9"/>
        <v>0.00452316255827724</v>
      </c>
      <c r="V37" s="26"/>
      <c r="W37" s="3"/>
      <c r="X37" s="27"/>
      <c r="Y37" s="29">
        <v>0.04</v>
      </c>
      <c r="Z37" s="3">
        <v>0.21</v>
      </c>
      <c r="AA37" s="28">
        <f t="shared" si="10"/>
        <v>0.0084</v>
      </c>
      <c r="AB37" s="3">
        <v>0.015</v>
      </c>
      <c r="AC37" s="3">
        <v>0.29</v>
      </c>
      <c r="AD37" s="28">
        <f t="shared" si="11"/>
        <v>0.00435</v>
      </c>
      <c r="AE37" s="26"/>
      <c r="AF37" s="3"/>
      <c r="AG37" s="27"/>
      <c r="AH37" s="26"/>
      <c r="AI37" s="3"/>
      <c r="AJ37" s="27"/>
      <c r="AK37" s="1">
        <v>0.1</v>
      </c>
      <c r="AL37" s="28">
        <v>0.11</v>
      </c>
      <c r="AM37" s="28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0.0339731625582772</v>
      </c>
      <c r="AR37" s="30">
        <f t="shared" si="15"/>
        <v>108.812583333333</v>
      </c>
      <c r="AS37" s="1">
        <f t="shared" si="16"/>
        <v>0.12</v>
      </c>
      <c r="AT37" s="2">
        <f t="shared" si="20"/>
        <v>36.9794333333333</v>
      </c>
      <c r="AU37" s="1">
        <f t="shared" si="17"/>
        <v>109908.529870534</v>
      </c>
    </row>
    <row r="38" s="1" customFormat="1" spans="1:48">
      <c r="A38" s="13"/>
      <c r="B38" s="13"/>
      <c r="C38" s="16">
        <v>11</v>
      </c>
      <c r="D38" s="21">
        <v>25.7712333333333</v>
      </c>
      <c r="E38" s="20">
        <f t="shared" si="18"/>
        <v>26.9076451612903</v>
      </c>
      <c r="F38" s="16" t="s">
        <v>75</v>
      </c>
      <c r="G38" s="13">
        <v>12</v>
      </c>
      <c r="H38" s="18">
        <f t="shared" si="0"/>
        <v>25.7712333333333</v>
      </c>
      <c r="I38" s="18">
        <f t="shared" si="1"/>
        <v>298.921233333333</v>
      </c>
      <c r="J38" s="18">
        <f t="shared" si="2"/>
        <v>0.376606254563998</v>
      </c>
      <c r="K38" s="18">
        <f t="shared" si="3"/>
        <v>108.812583333333</v>
      </c>
      <c r="L38" s="18">
        <f t="shared" si="4"/>
        <v>1.08812583333333</v>
      </c>
      <c r="M38" s="13" t="s">
        <v>73</v>
      </c>
      <c r="N38" s="13"/>
      <c r="O38" s="18">
        <f t="shared" si="19"/>
        <v>1.75114911290215</v>
      </c>
      <c r="P38" s="18">
        <f t="shared" si="5"/>
        <v>0.659493708593145</v>
      </c>
      <c r="Q38" s="25">
        <f t="shared" si="6"/>
        <v>0.0791392450311773</v>
      </c>
      <c r="R38" s="18">
        <f t="shared" si="7"/>
        <v>0.1305751</v>
      </c>
      <c r="S38" s="26">
        <f t="shared" si="8"/>
        <v>0.606082208868133</v>
      </c>
      <c r="T38" s="3">
        <v>0.01</v>
      </c>
      <c r="U38" s="27">
        <f t="shared" si="9"/>
        <v>0.00606082208868133</v>
      </c>
      <c r="V38" s="26"/>
      <c r="W38" s="3"/>
      <c r="X38" s="27"/>
      <c r="Y38" s="29">
        <v>0.04</v>
      </c>
      <c r="Z38" s="3">
        <v>0.21</v>
      </c>
      <c r="AA38" s="28">
        <f t="shared" si="10"/>
        <v>0.0084</v>
      </c>
      <c r="AB38" s="3">
        <v>0.015</v>
      </c>
      <c r="AC38" s="3">
        <v>0.29</v>
      </c>
      <c r="AD38" s="28">
        <f t="shared" si="11"/>
        <v>0.00435</v>
      </c>
      <c r="AE38" s="26"/>
      <c r="AF38" s="3"/>
      <c r="AG38" s="27"/>
      <c r="AH38" s="26"/>
      <c r="AI38" s="3"/>
      <c r="AJ38" s="27"/>
      <c r="AK38" s="28">
        <v>0.1</v>
      </c>
      <c r="AL38" s="28">
        <v>0.11</v>
      </c>
      <c r="AM38" s="28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0.0355108220886813</v>
      </c>
      <c r="AR38" s="30">
        <f t="shared" si="15"/>
        <v>108.812583333333</v>
      </c>
      <c r="AS38" s="1">
        <f t="shared" si="16"/>
        <v>0.12</v>
      </c>
      <c r="AT38" s="2">
        <f t="shared" si="20"/>
        <v>36.9794333333333</v>
      </c>
      <c r="AU38" s="1">
        <f t="shared" si="17"/>
        <v>114883.100552266</v>
      </c>
      <c r="AV38" s="1">
        <f>SUM(AU27:AU38)</f>
        <v>1310795.77002064</v>
      </c>
    </row>
    <row r="39" s="1" customFormat="1" spans="1:46">
      <c r="A39" s="13"/>
      <c r="B39" s="13"/>
      <c r="C39" s="16">
        <v>12</v>
      </c>
      <c r="D39" s="21">
        <v>24.4243225806452</v>
      </c>
      <c r="E39" s="20">
        <f t="shared" si="18"/>
        <v>25.7712333333333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4" t="s">
        <v>43</v>
      </c>
      <c r="T40" s="24"/>
      <c r="U40" s="24"/>
      <c r="V40" s="24" t="s">
        <v>44</v>
      </c>
      <c r="W40" s="24"/>
      <c r="X40" s="24"/>
      <c r="Y40" s="24" t="s">
        <v>45</v>
      </c>
      <c r="Z40" s="24"/>
      <c r="AA40" s="24"/>
      <c r="AB40" s="24" t="s">
        <v>46</v>
      </c>
      <c r="AC40" s="24"/>
      <c r="AD40" s="24"/>
      <c r="AE40" s="24" t="s">
        <v>47</v>
      </c>
      <c r="AF40" s="24"/>
      <c r="AG40" s="24"/>
      <c r="AH40" s="24" t="s">
        <v>48</v>
      </c>
      <c r="AI40" s="24"/>
      <c r="AJ40" s="24"/>
      <c r="AK40" s="32" t="s">
        <v>49</v>
      </c>
      <c r="AL40" s="33"/>
      <c r="AM40" s="34"/>
      <c r="AN40" s="24" t="s">
        <v>50</v>
      </c>
      <c r="AO40" s="24"/>
      <c r="AP40" s="24"/>
      <c r="AT40" s="2"/>
    </row>
    <row r="41" s="1" customFormat="1" spans="1:47">
      <c r="A41" s="15" t="s">
        <v>8</v>
      </c>
      <c r="B41" s="15"/>
      <c r="C41" s="16" t="s">
        <v>51</v>
      </c>
      <c r="D41" s="16" t="s">
        <v>52</v>
      </c>
      <c r="E41" s="16" t="s">
        <v>53</v>
      </c>
      <c r="F41" s="16" t="s">
        <v>54</v>
      </c>
      <c r="G41" s="13" t="s">
        <v>51</v>
      </c>
      <c r="H41" s="13" t="s">
        <v>53</v>
      </c>
      <c r="I41" s="13" t="s">
        <v>55</v>
      </c>
      <c r="J41" s="13" t="s">
        <v>56</v>
      </c>
      <c r="K41" s="23" t="s">
        <v>57</v>
      </c>
      <c r="L41" s="23" t="s">
        <v>58</v>
      </c>
      <c r="M41" s="13" t="s">
        <v>59</v>
      </c>
      <c r="N41" s="23" t="s">
        <v>60</v>
      </c>
      <c r="O41" s="13" t="s">
        <v>61</v>
      </c>
      <c r="P41" s="13" t="s">
        <v>62</v>
      </c>
      <c r="Q41" s="23" t="s">
        <v>63</v>
      </c>
      <c r="R41" s="23" t="s">
        <v>64</v>
      </c>
      <c r="S41" s="4" t="s">
        <v>65</v>
      </c>
      <c r="T41" s="3" t="s">
        <v>66</v>
      </c>
      <c r="U41" s="3"/>
      <c r="V41" s="4" t="s">
        <v>65</v>
      </c>
      <c r="W41" s="3" t="s">
        <v>66</v>
      </c>
      <c r="X41" s="3"/>
      <c r="Y41" s="4" t="s">
        <v>65</v>
      </c>
      <c r="Z41" s="3" t="s">
        <v>66</v>
      </c>
      <c r="AA41" s="3"/>
      <c r="AB41" s="4" t="s">
        <v>65</v>
      </c>
      <c r="AC41" s="3" t="s">
        <v>66</v>
      </c>
      <c r="AD41" s="3"/>
      <c r="AE41" s="4" t="s">
        <v>65</v>
      </c>
      <c r="AF41" s="3" t="s">
        <v>66</v>
      </c>
      <c r="AG41" s="3"/>
      <c r="AH41" s="4" t="s">
        <v>65</v>
      </c>
      <c r="AI41" s="3" t="s">
        <v>66</v>
      </c>
      <c r="AJ41" s="3"/>
      <c r="AK41" s="4" t="s">
        <v>65</v>
      </c>
      <c r="AL41" s="3" t="s">
        <v>66</v>
      </c>
      <c r="AM41" s="3"/>
      <c r="AN41" s="35" t="s">
        <v>65</v>
      </c>
      <c r="AO41" s="35" t="s">
        <v>66</v>
      </c>
      <c r="AP41" s="35"/>
      <c r="AQ41" s="1" t="s">
        <v>67</v>
      </c>
      <c r="AR41" s="1" t="s">
        <v>68</v>
      </c>
      <c r="AS41" s="1" t="s">
        <v>36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20</v>
      </c>
      <c r="E42" s="16"/>
      <c r="F42" s="16"/>
      <c r="G42" s="13">
        <v>1</v>
      </c>
      <c r="H42" s="18">
        <f t="shared" ref="H42:H53" si="21">E43</f>
        <v>20</v>
      </c>
      <c r="I42" s="18">
        <f t="shared" ref="I42:I53" si="22">H42+273.15</f>
        <v>293.15</v>
      </c>
      <c r="J42" s="18">
        <f t="shared" ref="J42:J53" si="23">EXP(($C$16*(I42-$C$14))/($C$17*I42*$C$14))</f>
        <v>0.198330520254678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0.0152895064007251</v>
      </c>
      <c r="Q42" s="25">
        <f t="shared" ref="Q42:Q53" si="27">P42*$B$44</f>
        <v>0.00198763583209426</v>
      </c>
      <c r="R42" s="18">
        <f t="shared" ref="R42:R53" si="28">L42*$B$44</f>
        <v>0.0100218354166667</v>
      </c>
      <c r="S42" s="26">
        <f t="shared" ref="S42:S53" si="29">Q42/R42</f>
        <v>0.198330520254678</v>
      </c>
      <c r="T42" s="3">
        <v>0.01</v>
      </c>
      <c r="U42" s="27">
        <f t="shared" ref="U42:U53" si="30">S42*T42</f>
        <v>0.00198330520254678</v>
      </c>
      <c r="V42" s="26"/>
      <c r="W42" s="3"/>
      <c r="X42" s="27"/>
      <c r="Y42" s="29">
        <v>0.02</v>
      </c>
      <c r="Z42" s="3">
        <v>0.49</v>
      </c>
      <c r="AA42" s="28">
        <f t="shared" ref="AA42:AA53" si="31">Y42*Z42</f>
        <v>0.0098</v>
      </c>
      <c r="AB42" s="3"/>
      <c r="AC42" s="3"/>
      <c r="AD42" s="28"/>
      <c r="AE42" s="26"/>
      <c r="AF42" s="3"/>
      <c r="AG42" s="27"/>
      <c r="AH42" s="26"/>
      <c r="AI42" s="3"/>
      <c r="AJ42" s="27"/>
      <c r="AL42" s="28"/>
      <c r="AM42" s="28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0.0167833052025468</v>
      </c>
      <c r="AR42" s="30">
        <f t="shared" ref="AR42:AR53" si="34">$B$42/12</f>
        <v>7.70910416666667</v>
      </c>
      <c r="AS42" s="1">
        <f t="shared" ref="AS42:AS53" si="35">$B$44</f>
        <v>0.13</v>
      </c>
      <c r="AT42" s="2">
        <f t="shared" ref="AT42:AT53" si="36">$E$5/12</f>
        <v>30.7864345122283</v>
      </c>
      <c r="AU42" s="1">
        <f t="shared" ref="AU42:AU53" si="37">AT42*10000*AS42*0.67*AR42*AQ42</f>
        <v>3469.43660131541</v>
      </c>
    </row>
    <row r="43" s="1" customFormat="1" spans="1:47">
      <c r="A43" s="13" t="s">
        <v>74</v>
      </c>
      <c r="B43" s="13">
        <v>1</v>
      </c>
      <c r="C43" s="16">
        <v>1</v>
      </c>
      <c r="D43" s="19">
        <v>24.4555161290323</v>
      </c>
      <c r="E43" s="20">
        <f t="shared" ref="E43:E54" si="38">D42</f>
        <v>20</v>
      </c>
      <c r="F43" s="16" t="s">
        <v>73</v>
      </c>
      <c r="G43" s="13">
        <v>2</v>
      </c>
      <c r="H43" s="18">
        <f t="shared" si="21"/>
        <v>24.4555161290323</v>
      </c>
      <c r="I43" s="18">
        <f t="shared" si="22"/>
        <v>297.605516129032</v>
      </c>
      <c r="J43" s="18">
        <f t="shared" si="23"/>
        <v>0.326096786304125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9">L43+O42-P42-N43</f>
        <v>0.138892576932608</v>
      </c>
      <c r="P43" s="18">
        <f t="shared" si="26"/>
        <v>0.045292422979222</v>
      </c>
      <c r="Q43" s="25">
        <f t="shared" si="27"/>
        <v>0.00588801498729886</v>
      </c>
      <c r="R43" s="18">
        <f t="shared" si="28"/>
        <v>0.0100218354166667</v>
      </c>
      <c r="S43" s="26">
        <f t="shared" si="29"/>
        <v>0.587518627327174</v>
      </c>
      <c r="T43" s="3">
        <v>0.01</v>
      </c>
      <c r="U43" s="27">
        <f t="shared" si="30"/>
        <v>0.00587518627327174</v>
      </c>
      <c r="V43" s="26"/>
      <c r="W43" s="3"/>
      <c r="X43" s="27"/>
      <c r="Y43" s="29">
        <v>0.02</v>
      </c>
      <c r="Z43" s="3">
        <v>0.49</v>
      </c>
      <c r="AA43" s="28">
        <f t="shared" si="31"/>
        <v>0.0098</v>
      </c>
      <c r="AB43" s="3"/>
      <c r="AC43" s="3"/>
      <c r="AD43" s="28"/>
      <c r="AE43" s="26"/>
      <c r="AF43" s="3"/>
      <c r="AG43" s="27"/>
      <c r="AH43" s="26"/>
      <c r="AI43" s="3"/>
      <c r="AJ43" s="27"/>
      <c r="AK43" s="28"/>
      <c r="AL43" s="28"/>
      <c r="AM43" s="28"/>
      <c r="AN43" s="3">
        <v>0.01</v>
      </c>
      <c r="AO43" s="3">
        <v>0.5</v>
      </c>
      <c r="AP43" s="3">
        <f t="shared" si="32"/>
        <v>0.005</v>
      </c>
      <c r="AQ43" s="1">
        <f t="shared" si="33"/>
        <v>0.0206751862732717</v>
      </c>
      <c r="AR43" s="30">
        <f t="shared" si="34"/>
        <v>7.70910416666667</v>
      </c>
      <c r="AS43" s="1">
        <f t="shared" si="35"/>
        <v>0.13</v>
      </c>
      <c r="AT43" s="2">
        <f t="shared" si="36"/>
        <v>30.7864345122283</v>
      </c>
      <c r="AU43" s="1">
        <f t="shared" si="37"/>
        <v>4273.964343127</v>
      </c>
    </row>
    <row r="44" s="1" customFormat="1" spans="1:47">
      <c r="A44" s="13" t="s">
        <v>36</v>
      </c>
      <c r="B44" s="13">
        <f>I5</f>
        <v>0.13</v>
      </c>
      <c r="C44" s="16">
        <v>2</v>
      </c>
      <c r="D44" s="21">
        <v>24.5149642857143</v>
      </c>
      <c r="E44" s="20">
        <f t="shared" si="38"/>
        <v>24.4555161290323</v>
      </c>
      <c r="F44" s="16" t="s">
        <v>73</v>
      </c>
      <c r="G44" s="13">
        <v>3</v>
      </c>
      <c r="H44" s="18">
        <f t="shared" si="21"/>
        <v>24.5149642857143</v>
      </c>
      <c r="I44" s="18">
        <f t="shared" si="22"/>
        <v>297.664964285714</v>
      </c>
      <c r="J44" s="18">
        <f t="shared" si="23"/>
        <v>0.328234510203694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9"/>
        <v>0.170691195620053</v>
      </c>
      <c r="P44" s="18">
        <f t="shared" si="26"/>
        <v>0.056026740990431</v>
      </c>
      <c r="Q44" s="25">
        <f t="shared" si="27"/>
        <v>0.00728347632875603</v>
      </c>
      <c r="R44" s="18">
        <f t="shared" si="28"/>
        <v>0.0100218354166667</v>
      </c>
      <c r="S44" s="26">
        <f t="shared" si="29"/>
        <v>0.726760720560562</v>
      </c>
      <c r="T44" s="3">
        <v>0.01</v>
      </c>
      <c r="U44" s="27">
        <f t="shared" si="30"/>
        <v>0.00726760720560562</v>
      </c>
      <c r="V44" s="26"/>
      <c r="W44" s="3"/>
      <c r="X44" s="27"/>
      <c r="Y44" s="29">
        <v>0.02</v>
      </c>
      <c r="Z44" s="3">
        <v>0.49</v>
      </c>
      <c r="AA44" s="28">
        <f t="shared" si="31"/>
        <v>0.0098</v>
      </c>
      <c r="AB44" s="3"/>
      <c r="AC44" s="3"/>
      <c r="AD44" s="28"/>
      <c r="AE44" s="26"/>
      <c r="AF44" s="3"/>
      <c r="AG44" s="27"/>
      <c r="AH44" s="26"/>
      <c r="AI44" s="3"/>
      <c r="AJ44" s="27"/>
      <c r="AL44" s="28"/>
      <c r="AM44" s="28"/>
      <c r="AN44" s="3">
        <v>0.01</v>
      </c>
      <c r="AO44" s="3">
        <v>0.5</v>
      </c>
      <c r="AP44" s="3">
        <f t="shared" si="32"/>
        <v>0.005</v>
      </c>
      <c r="AQ44" s="1">
        <f t="shared" si="33"/>
        <v>0.0220676072056056</v>
      </c>
      <c r="AR44" s="30">
        <f t="shared" si="34"/>
        <v>7.70910416666667</v>
      </c>
      <c r="AS44" s="1">
        <f t="shared" si="35"/>
        <v>0.13</v>
      </c>
      <c r="AT44" s="2">
        <f t="shared" si="36"/>
        <v>30.7864345122283</v>
      </c>
      <c r="AU44" s="1">
        <f t="shared" si="37"/>
        <v>4561.80491378789</v>
      </c>
    </row>
    <row r="45" s="1" customFormat="1" spans="1:47">
      <c r="A45" s="13"/>
      <c r="B45" s="13"/>
      <c r="C45" s="16">
        <v>3</v>
      </c>
      <c r="D45" s="21">
        <v>24.0222903225806</v>
      </c>
      <c r="E45" s="20">
        <f t="shared" si="38"/>
        <v>24.5149642857143</v>
      </c>
      <c r="F45" s="16" t="s">
        <v>73</v>
      </c>
      <c r="G45" s="13">
        <v>4</v>
      </c>
      <c r="H45" s="18">
        <f t="shared" si="21"/>
        <v>24.0222903225806</v>
      </c>
      <c r="I45" s="18">
        <f t="shared" si="22"/>
        <v>297.172290322581</v>
      </c>
      <c r="J45" s="18">
        <f t="shared" si="23"/>
        <v>0.310908406384443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9"/>
        <v>0.191755496296289</v>
      </c>
      <c r="P45" s="18">
        <f t="shared" si="26"/>
        <v>0.0596183957689371</v>
      </c>
      <c r="Q45" s="25">
        <f t="shared" si="27"/>
        <v>0.00775039144996182</v>
      </c>
      <c r="R45" s="18">
        <f t="shared" si="28"/>
        <v>0.0100218354166667</v>
      </c>
      <c r="S45" s="26">
        <f t="shared" si="29"/>
        <v>0.773350501952231</v>
      </c>
      <c r="T45" s="3">
        <v>0.01</v>
      </c>
      <c r="U45" s="27">
        <f t="shared" si="30"/>
        <v>0.00773350501952231</v>
      </c>
      <c r="V45" s="26"/>
      <c r="W45" s="3"/>
      <c r="X45" s="27"/>
      <c r="Y45" s="29">
        <v>0.02</v>
      </c>
      <c r="Z45" s="3">
        <v>0.49</v>
      </c>
      <c r="AA45" s="28">
        <f t="shared" si="31"/>
        <v>0.0098</v>
      </c>
      <c r="AB45" s="3"/>
      <c r="AC45" s="3"/>
      <c r="AD45" s="28"/>
      <c r="AE45" s="26"/>
      <c r="AF45" s="3"/>
      <c r="AG45" s="27"/>
      <c r="AH45" s="26"/>
      <c r="AI45" s="3"/>
      <c r="AJ45" s="27"/>
      <c r="AK45" s="28"/>
      <c r="AL45" s="28"/>
      <c r="AM45" s="28"/>
      <c r="AN45" s="3">
        <v>0.01</v>
      </c>
      <c r="AO45" s="3">
        <v>0.5</v>
      </c>
      <c r="AP45" s="3">
        <f t="shared" si="32"/>
        <v>0.005</v>
      </c>
      <c r="AQ45" s="1">
        <f t="shared" si="33"/>
        <v>0.0225335050195223</v>
      </c>
      <c r="AR45" s="30">
        <f t="shared" si="34"/>
        <v>7.70910416666667</v>
      </c>
      <c r="AS45" s="1">
        <f t="shared" si="35"/>
        <v>0.13</v>
      </c>
      <c r="AT45" s="2">
        <f t="shared" si="36"/>
        <v>30.7864345122283</v>
      </c>
      <c r="AU45" s="1">
        <f t="shared" si="37"/>
        <v>4658.11508085976</v>
      </c>
    </row>
    <row r="46" s="1" customFormat="1" spans="1:47">
      <c r="A46" s="13"/>
      <c r="B46" s="13"/>
      <c r="C46" s="16">
        <v>4</v>
      </c>
      <c r="D46" s="21">
        <v>24.6669666666667</v>
      </c>
      <c r="E46" s="20">
        <f t="shared" si="38"/>
        <v>24.0222903225806</v>
      </c>
      <c r="F46" s="16" t="s">
        <v>73</v>
      </c>
      <c r="G46" s="13">
        <v>5</v>
      </c>
      <c r="H46" s="18">
        <f t="shared" si="21"/>
        <v>24.6669666666667</v>
      </c>
      <c r="I46" s="18">
        <f t="shared" si="22"/>
        <v>297.816966666667</v>
      </c>
      <c r="J46" s="18">
        <f t="shared" si="23"/>
        <v>0.333760417282235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0.125530245500984</v>
      </c>
      <c r="O46" s="18">
        <f t="shared" si="39"/>
        <v>0.0836978966930342</v>
      </c>
      <c r="P46" s="18">
        <f t="shared" si="26"/>
        <v>0.0279350449259125</v>
      </c>
      <c r="Q46" s="25">
        <f t="shared" si="27"/>
        <v>0.00363155584036863</v>
      </c>
      <c r="R46" s="18">
        <f t="shared" si="28"/>
        <v>0.0100218354166667</v>
      </c>
      <c r="S46" s="26">
        <f t="shared" si="29"/>
        <v>0.36236434638801</v>
      </c>
      <c r="T46" s="3">
        <v>0.01</v>
      </c>
      <c r="U46" s="27">
        <f t="shared" si="30"/>
        <v>0.0036236434638801</v>
      </c>
      <c r="V46" s="26"/>
      <c r="W46" s="3"/>
      <c r="X46" s="27"/>
      <c r="Y46" s="29">
        <v>0.04</v>
      </c>
      <c r="Z46" s="3">
        <v>0.49</v>
      </c>
      <c r="AA46" s="28">
        <f t="shared" si="31"/>
        <v>0.0196</v>
      </c>
      <c r="AB46" s="3"/>
      <c r="AC46" s="3"/>
      <c r="AD46" s="28"/>
      <c r="AE46" s="26"/>
      <c r="AF46" s="3"/>
      <c r="AG46" s="27"/>
      <c r="AH46" s="26"/>
      <c r="AI46" s="3"/>
      <c r="AJ46" s="27"/>
      <c r="AL46" s="28"/>
      <c r="AM46" s="28"/>
      <c r="AN46" s="3">
        <v>0.015</v>
      </c>
      <c r="AO46" s="3">
        <v>0.5</v>
      </c>
      <c r="AP46" s="3">
        <f t="shared" si="32"/>
        <v>0.0075</v>
      </c>
      <c r="AQ46" s="1">
        <f t="shared" si="33"/>
        <v>0.0307236434638801</v>
      </c>
      <c r="AR46" s="30">
        <f t="shared" si="34"/>
        <v>7.70910416666667</v>
      </c>
      <c r="AS46" s="1">
        <f t="shared" si="35"/>
        <v>0.13</v>
      </c>
      <c r="AT46" s="2">
        <f t="shared" si="36"/>
        <v>30.7864345122283</v>
      </c>
      <c r="AU46" s="1">
        <f t="shared" si="37"/>
        <v>6351.17647405801</v>
      </c>
    </row>
    <row r="47" s="1" customFormat="1" spans="1:47">
      <c r="A47" s="13"/>
      <c r="B47" s="13"/>
      <c r="C47" s="16">
        <v>5</v>
      </c>
      <c r="D47" s="21">
        <v>25.3178064516129</v>
      </c>
      <c r="E47" s="20">
        <f t="shared" si="38"/>
        <v>24.6669666666667</v>
      </c>
      <c r="F47" s="16" t="s">
        <v>75</v>
      </c>
      <c r="G47" s="13">
        <v>6</v>
      </c>
      <c r="H47" s="18">
        <f t="shared" si="21"/>
        <v>25.3178064516129</v>
      </c>
      <c r="I47" s="18">
        <f t="shared" si="22"/>
        <v>298.467806451613</v>
      </c>
      <c r="J47" s="18">
        <f t="shared" si="23"/>
        <v>0.358423687615706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9"/>
        <v>0.132853893433788</v>
      </c>
      <c r="P47" s="18">
        <f t="shared" si="26"/>
        <v>0.0476179823986425</v>
      </c>
      <c r="Q47" s="25">
        <f t="shared" si="27"/>
        <v>0.00619033771182352</v>
      </c>
      <c r="R47" s="18">
        <f t="shared" si="28"/>
        <v>0.0100218354166667</v>
      </c>
      <c r="S47" s="26">
        <f t="shared" si="29"/>
        <v>0.617685030182073</v>
      </c>
      <c r="T47" s="3">
        <v>0.01</v>
      </c>
      <c r="U47" s="27">
        <f t="shared" si="30"/>
        <v>0.00617685030182073</v>
      </c>
      <c r="V47" s="26"/>
      <c r="W47" s="3"/>
      <c r="X47" s="27"/>
      <c r="Y47" s="29">
        <v>0.04</v>
      </c>
      <c r="Z47" s="3">
        <v>0.49</v>
      </c>
      <c r="AA47" s="28">
        <f t="shared" si="31"/>
        <v>0.0196</v>
      </c>
      <c r="AB47" s="3"/>
      <c r="AC47" s="3"/>
      <c r="AD47" s="28"/>
      <c r="AE47" s="26"/>
      <c r="AF47" s="3"/>
      <c r="AG47" s="27"/>
      <c r="AH47" s="26"/>
      <c r="AI47" s="3"/>
      <c r="AJ47" s="27"/>
      <c r="AK47" s="28"/>
      <c r="AL47" s="28"/>
      <c r="AM47" s="28"/>
      <c r="AN47" s="3">
        <v>0.015</v>
      </c>
      <c r="AO47" s="3">
        <v>0.5</v>
      </c>
      <c r="AP47" s="3">
        <f t="shared" si="32"/>
        <v>0.0075</v>
      </c>
      <c r="AQ47" s="1">
        <f t="shared" si="33"/>
        <v>0.0332768503018207</v>
      </c>
      <c r="AR47" s="30">
        <f t="shared" si="34"/>
        <v>7.70910416666667</v>
      </c>
      <c r="AS47" s="1">
        <f t="shared" si="35"/>
        <v>0.13</v>
      </c>
      <c r="AT47" s="2">
        <f t="shared" si="36"/>
        <v>30.7864345122283</v>
      </c>
      <c r="AU47" s="1">
        <f t="shared" si="37"/>
        <v>6878.97413651938</v>
      </c>
    </row>
    <row r="48" s="1" customFormat="1" spans="1:47">
      <c r="A48" s="13"/>
      <c r="B48" s="13"/>
      <c r="C48" s="16">
        <v>6</v>
      </c>
      <c r="D48" s="21">
        <v>26.6542666666667</v>
      </c>
      <c r="E48" s="20">
        <f t="shared" si="38"/>
        <v>25.3178064516129</v>
      </c>
      <c r="F48" s="16" t="s">
        <v>73</v>
      </c>
      <c r="G48" s="13">
        <v>7</v>
      </c>
      <c r="H48" s="18">
        <f t="shared" si="21"/>
        <v>26.6542666666667</v>
      </c>
      <c r="I48" s="18">
        <f t="shared" si="22"/>
        <v>299.804266666667</v>
      </c>
      <c r="J48" s="18">
        <f t="shared" si="23"/>
        <v>0.414527745234704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9"/>
        <v>0.162326952701813</v>
      </c>
      <c r="P48" s="18">
        <f t="shared" si="26"/>
        <v>0.0672890256943028</v>
      </c>
      <c r="Q48" s="25">
        <f t="shared" si="27"/>
        <v>0.00874757334025937</v>
      </c>
      <c r="R48" s="18">
        <f t="shared" si="28"/>
        <v>0.0100218354166667</v>
      </c>
      <c r="S48" s="26">
        <f t="shared" si="29"/>
        <v>0.872851426567218</v>
      </c>
      <c r="T48" s="3">
        <v>0.01</v>
      </c>
      <c r="U48" s="27">
        <f t="shared" si="30"/>
        <v>0.00872851426567218</v>
      </c>
      <c r="V48" s="26"/>
      <c r="W48" s="3"/>
      <c r="X48" s="27"/>
      <c r="Y48" s="29">
        <v>0.04</v>
      </c>
      <c r="Z48" s="3">
        <v>0.49</v>
      </c>
      <c r="AA48" s="28">
        <f t="shared" si="31"/>
        <v>0.0196</v>
      </c>
      <c r="AB48" s="3"/>
      <c r="AC48" s="3"/>
      <c r="AD48" s="28"/>
      <c r="AE48" s="26"/>
      <c r="AF48" s="3"/>
      <c r="AG48" s="27"/>
      <c r="AH48" s="26"/>
      <c r="AI48" s="3"/>
      <c r="AJ48" s="27"/>
      <c r="AL48" s="28"/>
      <c r="AM48" s="28"/>
      <c r="AN48" s="3">
        <v>0.015</v>
      </c>
      <c r="AO48" s="3">
        <v>0.5</v>
      </c>
      <c r="AP48" s="3">
        <f t="shared" si="32"/>
        <v>0.0075</v>
      </c>
      <c r="AQ48" s="1">
        <f t="shared" si="33"/>
        <v>0.0358285142656722</v>
      </c>
      <c r="AR48" s="30">
        <f t="shared" si="34"/>
        <v>7.70910416666667</v>
      </c>
      <c r="AS48" s="1">
        <f t="shared" si="35"/>
        <v>0.13</v>
      </c>
      <c r="AT48" s="2">
        <f t="shared" si="36"/>
        <v>30.7864345122283</v>
      </c>
      <c r="AU48" s="1">
        <f t="shared" si="37"/>
        <v>7406.45285680747</v>
      </c>
    </row>
    <row r="49" s="1" customFormat="1" spans="1:47">
      <c r="A49" s="13"/>
      <c r="B49" s="13"/>
      <c r="C49" s="16">
        <v>7</v>
      </c>
      <c r="D49" s="21">
        <v>27.3683870967742</v>
      </c>
      <c r="E49" s="20">
        <f t="shared" si="38"/>
        <v>26.6542666666667</v>
      </c>
      <c r="F49" s="16" t="s">
        <v>73</v>
      </c>
      <c r="G49" s="13">
        <v>8</v>
      </c>
      <c r="H49" s="18">
        <f t="shared" si="21"/>
        <v>27.3683870967742</v>
      </c>
      <c r="I49" s="18">
        <f t="shared" si="22"/>
        <v>300.518387096774</v>
      </c>
      <c r="J49" s="18">
        <f t="shared" si="23"/>
        <v>0.447785899661743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9"/>
        <v>0.172128968674176</v>
      </c>
      <c r="P49" s="18">
        <f t="shared" si="26"/>
        <v>0.0770769250956141</v>
      </c>
      <c r="Q49" s="25">
        <f t="shared" si="27"/>
        <v>0.0100200002624298</v>
      </c>
      <c r="R49" s="18">
        <f t="shared" si="28"/>
        <v>0.0100218354166667</v>
      </c>
      <c r="S49" s="26">
        <f t="shared" si="29"/>
        <v>0.999816884416822</v>
      </c>
      <c r="T49" s="3">
        <v>0.01</v>
      </c>
      <c r="U49" s="27">
        <f t="shared" si="30"/>
        <v>0.00999816884416822</v>
      </c>
      <c r="V49" s="26"/>
      <c r="W49" s="3"/>
      <c r="X49" s="27"/>
      <c r="Y49" s="29">
        <v>0.04</v>
      </c>
      <c r="Z49" s="3">
        <v>0.49</v>
      </c>
      <c r="AA49" s="28">
        <f t="shared" si="31"/>
        <v>0.0196</v>
      </c>
      <c r="AB49" s="3"/>
      <c r="AC49" s="3"/>
      <c r="AD49" s="28"/>
      <c r="AE49" s="26"/>
      <c r="AF49" s="3"/>
      <c r="AG49" s="27"/>
      <c r="AH49" s="26"/>
      <c r="AI49" s="3"/>
      <c r="AJ49" s="27"/>
      <c r="AK49" s="28"/>
      <c r="AL49" s="28"/>
      <c r="AM49" s="28"/>
      <c r="AN49" s="3">
        <v>0.015</v>
      </c>
      <c r="AO49" s="3">
        <v>0.5</v>
      </c>
      <c r="AP49" s="3">
        <f t="shared" si="32"/>
        <v>0.0075</v>
      </c>
      <c r="AQ49" s="1">
        <f t="shared" si="33"/>
        <v>0.0370981688441682</v>
      </c>
      <c r="AR49" s="30">
        <f t="shared" si="34"/>
        <v>7.70910416666667</v>
      </c>
      <c r="AS49" s="1">
        <f t="shared" si="35"/>
        <v>0.13</v>
      </c>
      <c r="AT49" s="2">
        <f t="shared" si="36"/>
        <v>30.7864345122283</v>
      </c>
      <c r="AU49" s="1">
        <f t="shared" si="37"/>
        <v>7668.91522715115</v>
      </c>
    </row>
    <row r="50" s="1" customFormat="1" spans="1:47">
      <c r="A50" s="13"/>
      <c r="B50" s="13"/>
      <c r="C50" s="16">
        <v>8</v>
      </c>
      <c r="D50" s="21">
        <v>27.6577096774194</v>
      </c>
      <c r="E50" s="20">
        <f t="shared" si="38"/>
        <v>27.3683870967742</v>
      </c>
      <c r="F50" s="16" t="s">
        <v>73</v>
      </c>
      <c r="G50" s="13">
        <v>9</v>
      </c>
      <c r="H50" s="18">
        <f t="shared" si="21"/>
        <v>27.6577096774194</v>
      </c>
      <c r="I50" s="18">
        <f t="shared" si="22"/>
        <v>300.807709677419</v>
      </c>
      <c r="J50" s="18">
        <f t="shared" si="23"/>
        <v>0.461959918659435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9"/>
        <v>0.172143085245229</v>
      </c>
      <c r="P50" s="18">
        <f t="shared" si="26"/>
        <v>0.0795232056576702</v>
      </c>
      <c r="Q50" s="25">
        <f t="shared" si="27"/>
        <v>0.0103380167354971</v>
      </c>
      <c r="R50" s="18">
        <f t="shared" si="28"/>
        <v>0.0100218354166667</v>
      </c>
      <c r="S50" s="26">
        <f t="shared" si="29"/>
        <v>1.03154924279685</v>
      </c>
      <c r="T50" s="3">
        <v>0.01</v>
      </c>
      <c r="U50" s="27">
        <f t="shared" si="30"/>
        <v>0.0103154924279685</v>
      </c>
      <c r="V50" s="26"/>
      <c r="W50" s="3"/>
      <c r="X50" s="27"/>
      <c r="Y50" s="29">
        <v>0.04</v>
      </c>
      <c r="Z50" s="3">
        <v>0.49</v>
      </c>
      <c r="AA50" s="28">
        <f t="shared" si="31"/>
        <v>0.0196</v>
      </c>
      <c r="AB50" s="3"/>
      <c r="AC50" s="3"/>
      <c r="AD50" s="28"/>
      <c r="AE50" s="26"/>
      <c r="AF50" s="3"/>
      <c r="AG50" s="27"/>
      <c r="AH50" s="26"/>
      <c r="AI50" s="3"/>
      <c r="AJ50" s="27"/>
      <c r="AL50" s="28"/>
      <c r="AM50" s="28"/>
      <c r="AN50" s="3">
        <v>0.015</v>
      </c>
      <c r="AO50" s="3">
        <v>0.5</v>
      </c>
      <c r="AP50" s="3">
        <f t="shared" si="32"/>
        <v>0.0075</v>
      </c>
      <c r="AQ50" s="1">
        <f t="shared" si="33"/>
        <v>0.0374154924279685</v>
      </c>
      <c r="AR50" s="30">
        <f t="shared" si="34"/>
        <v>7.70910416666667</v>
      </c>
      <c r="AS50" s="1">
        <f t="shared" si="35"/>
        <v>0.13</v>
      </c>
      <c r="AT50" s="2">
        <f t="shared" si="36"/>
        <v>30.7864345122283</v>
      </c>
      <c r="AU50" s="1">
        <f t="shared" si="37"/>
        <v>7734.51220240785</v>
      </c>
    </row>
    <row r="51" s="1" customFormat="1" spans="1:47">
      <c r="A51" s="13"/>
      <c r="B51" s="13"/>
      <c r="C51" s="16">
        <v>9</v>
      </c>
      <c r="D51" s="21">
        <v>27.2054</v>
      </c>
      <c r="E51" s="20">
        <f t="shared" si="38"/>
        <v>27.6577096774194</v>
      </c>
      <c r="F51" s="16" t="s">
        <v>73</v>
      </c>
      <c r="G51" s="13">
        <v>10</v>
      </c>
      <c r="H51" s="18">
        <f t="shared" si="21"/>
        <v>27.2054</v>
      </c>
      <c r="I51" s="18">
        <f t="shared" si="22"/>
        <v>300.3554</v>
      </c>
      <c r="J51" s="18">
        <f t="shared" si="23"/>
        <v>0.439981838391484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9"/>
        <v>0.169710921254226</v>
      </c>
      <c r="P51" s="18">
        <f t="shared" si="26"/>
        <v>0.0746697231285465</v>
      </c>
      <c r="Q51" s="25">
        <f t="shared" si="27"/>
        <v>0.00970706400671105</v>
      </c>
      <c r="R51" s="18">
        <f t="shared" si="28"/>
        <v>0.0100218354166667</v>
      </c>
      <c r="S51" s="26">
        <f t="shared" si="29"/>
        <v>0.968591440901919</v>
      </c>
      <c r="T51" s="3">
        <v>0.01</v>
      </c>
      <c r="U51" s="27">
        <f t="shared" si="30"/>
        <v>0.00968591440901919</v>
      </c>
      <c r="V51" s="26"/>
      <c r="W51" s="3"/>
      <c r="X51" s="27"/>
      <c r="Y51" s="29">
        <v>0.04</v>
      </c>
      <c r="Z51" s="3">
        <v>0.49</v>
      </c>
      <c r="AA51" s="28">
        <f t="shared" si="31"/>
        <v>0.0196</v>
      </c>
      <c r="AB51" s="3"/>
      <c r="AC51" s="3"/>
      <c r="AD51" s="28"/>
      <c r="AE51" s="26"/>
      <c r="AF51" s="3"/>
      <c r="AG51" s="27"/>
      <c r="AH51" s="26"/>
      <c r="AI51" s="3"/>
      <c r="AJ51" s="27"/>
      <c r="AK51" s="28"/>
      <c r="AL51" s="28"/>
      <c r="AM51" s="28"/>
      <c r="AN51" s="3">
        <v>0.015</v>
      </c>
      <c r="AO51" s="3">
        <v>0.5</v>
      </c>
      <c r="AP51" s="3">
        <f t="shared" si="32"/>
        <v>0.0075</v>
      </c>
      <c r="AQ51" s="1">
        <f t="shared" si="33"/>
        <v>0.0367859144090192</v>
      </c>
      <c r="AR51" s="30">
        <f t="shared" si="34"/>
        <v>7.70910416666667</v>
      </c>
      <c r="AS51" s="1">
        <f t="shared" si="35"/>
        <v>0.13</v>
      </c>
      <c r="AT51" s="2">
        <f t="shared" si="36"/>
        <v>30.7864345122283</v>
      </c>
      <c r="AU51" s="1">
        <f t="shared" si="37"/>
        <v>7604.36614381179</v>
      </c>
    </row>
    <row r="52" s="1" customFormat="1" spans="1:47">
      <c r="A52" s="13"/>
      <c r="B52" s="13"/>
      <c r="C52" s="16">
        <v>10</v>
      </c>
      <c r="D52" s="21">
        <v>26.9076451612903</v>
      </c>
      <c r="E52" s="20">
        <f t="shared" si="38"/>
        <v>27.2054</v>
      </c>
      <c r="F52" s="16" t="s">
        <v>73</v>
      </c>
      <c r="G52" s="13">
        <v>11</v>
      </c>
      <c r="H52" s="18">
        <f t="shared" si="21"/>
        <v>26.9076451612903</v>
      </c>
      <c r="I52" s="18">
        <f t="shared" si="22"/>
        <v>300.05764516129</v>
      </c>
      <c r="J52" s="18">
        <f t="shared" si="23"/>
        <v>0.426053395513669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0.090289138219395</v>
      </c>
      <c r="O52" s="18">
        <f t="shared" si="39"/>
        <v>0.0818431015729506</v>
      </c>
      <c r="P52" s="18">
        <f t="shared" si="26"/>
        <v>0.0348695313245257</v>
      </c>
      <c r="Q52" s="25">
        <f t="shared" si="27"/>
        <v>0.00453303907218834</v>
      </c>
      <c r="R52" s="18">
        <f t="shared" si="28"/>
        <v>0.0100218354166667</v>
      </c>
      <c r="S52" s="26">
        <f t="shared" si="29"/>
        <v>0.452316255827724</v>
      </c>
      <c r="T52" s="3">
        <v>0.01</v>
      </c>
      <c r="U52" s="27">
        <f t="shared" si="30"/>
        <v>0.00452316255827724</v>
      </c>
      <c r="V52" s="26"/>
      <c r="W52" s="3"/>
      <c r="X52" s="27"/>
      <c r="Y52" s="29">
        <v>0.04</v>
      </c>
      <c r="Z52" s="3">
        <v>0.49</v>
      </c>
      <c r="AA52" s="28">
        <f t="shared" si="31"/>
        <v>0.0196</v>
      </c>
      <c r="AB52" s="3"/>
      <c r="AC52" s="3"/>
      <c r="AD52" s="28"/>
      <c r="AE52" s="26"/>
      <c r="AF52" s="3"/>
      <c r="AG52" s="27"/>
      <c r="AH52" s="26"/>
      <c r="AI52" s="3"/>
      <c r="AJ52" s="27"/>
      <c r="AL52" s="28"/>
      <c r="AM52" s="28"/>
      <c r="AN52" s="3">
        <v>0.015</v>
      </c>
      <c r="AO52" s="3">
        <v>0.5</v>
      </c>
      <c r="AP52" s="3">
        <f t="shared" si="32"/>
        <v>0.0075</v>
      </c>
      <c r="AQ52" s="1">
        <f t="shared" si="33"/>
        <v>0.0316231625582772</v>
      </c>
      <c r="AR52" s="30">
        <f t="shared" si="34"/>
        <v>7.70910416666667</v>
      </c>
      <c r="AS52" s="1">
        <f t="shared" si="35"/>
        <v>0.13</v>
      </c>
      <c r="AT52" s="2">
        <f t="shared" si="36"/>
        <v>30.7864345122283</v>
      </c>
      <c r="AU52" s="1">
        <f t="shared" si="37"/>
        <v>6537.12461907595</v>
      </c>
    </row>
    <row r="53" s="1" customFormat="1" spans="1:48">
      <c r="A53" s="13"/>
      <c r="B53" s="13"/>
      <c r="C53" s="16">
        <v>11</v>
      </c>
      <c r="D53" s="21">
        <v>25.7712333333333</v>
      </c>
      <c r="E53" s="20">
        <f t="shared" si="38"/>
        <v>26.9076451612903</v>
      </c>
      <c r="F53" s="16" t="s">
        <v>75</v>
      </c>
      <c r="G53" s="13">
        <v>12</v>
      </c>
      <c r="H53" s="18">
        <f t="shared" si="21"/>
        <v>25.7712333333333</v>
      </c>
      <c r="I53" s="18">
        <f t="shared" si="22"/>
        <v>298.921233333333</v>
      </c>
      <c r="J53" s="18">
        <f t="shared" si="23"/>
        <v>0.376606254563998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9"/>
        <v>0.124064611915092</v>
      </c>
      <c r="P53" s="18">
        <f t="shared" si="26"/>
        <v>0.0467235088172786</v>
      </c>
      <c r="Q53" s="25">
        <f t="shared" si="27"/>
        <v>0.00607405614624622</v>
      </c>
      <c r="R53" s="18">
        <f t="shared" si="28"/>
        <v>0.0100218354166667</v>
      </c>
      <c r="S53" s="26">
        <f t="shared" si="29"/>
        <v>0.606082208868133</v>
      </c>
      <c r="T53" s="3">
        <v>0.01</v>
      </c>
      <c r="U53" s="27">
        <f t="shared" si="30"/>
        <v>0.00606082208868133</v>
      </c>
      <c r="V53" s="26"/>
      <c r="W53" s="3"/>
      <c r="X53" s="27"/>
      <c r="Y53" s="29">
        <v>0.04</v>
      </c>
      <c r="Z53" s="3">
        <v>0.49</v>
      </c>
      <c r="AA53" s="28">
        <f t="shared" si="31"/>
        <v>0.0196</v>
      </c>
      <c r="AB53" s="3"/>
      <c r="AC53" s="3"/>
      <c r="AD53" s="28"/>
      <c r="AE53" s="26"/>
      <c r="AF53" s="3"/>
      <c r="AG53" s="27"/>
      <c r="AH53" s="26"/>
      <c r="AI53" s="3"/>
      <c r="AJ53" s="27"/>
      <c r="AK53" s="28"/>
      <c r="AL53" s="28"/>
      <c r="AM53" s="28"/>
      <c r="AN53" s="3">
        <v>0.015</v>
      </c>
      <c r="AO53" s="3">
        <v>0.5</v>
      </c>
      <c r="AP53" s="3">
        <f t="shared" si="32"/>
        <v>0.0075</v>
      </c>
      <c r="AQ53" s="1">
        <f t="shared" si="33"/>
        <v>0.0331608220886813</v>
      </c>
      <c r="AR53" s="30">
        <f t="shared" si="34"/>
        <v>7.70910416666667</v>
      </c>
      <c r="AS53" s="1">
        <f t="shared" si="35"/>
        <v>0.13</v>
      </c>
      <c r="AT53" s="2">
        <f t="shared" si="36"/>
        <v>30.7864345122283</v>
      </c>
      <c r="AU53" s="1">
        <f t="shared" si="37"/>
        <v>6854.98884133509</v>
      </c>
      <c r="AV53" s="1">
        <f>SUM(AU42:AU53)</f>
        <v>73999.8314402567</v>
      </c>
    </row>
    <row r="54" s="1" customFormat="1" spans="1:46">
      <c r="A54" s="13"/>
      <c r="B54" s="13"/>
      <c r="C54" s="16">
        <v>12</v>
      </c>
      <c r="D54" s="21">
        <v>24.4243225806452</v>
      </c>
      <c r="E54" s="20">
        <f t="shared" si="38"/>
        <v>25.7712333333333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7">
      <c r="S56" s="24" t="s">
        <v>43</v>
      </c>
      <c r="T56" s="24"/>
      <c r="U56" s="24"/>
      <c r="V56" s="24" t="s">
        <v>44</v>
      </c>
      <c r="W56" s="24" t="s">
        <v>45</v>
      </c>
      <c r="X56" s="24" t="s">
        <v>46</v>
      </c>
      <c r="Y56" s="24" t="s">
        <v>47</v>
      </c>
      <c r="Z56" s="24" t="s">
        <v>48</v>
      </c>
      <c r="AA56" s="24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11</v>
      </c>
      <c r="B57" s="15"/>
      <c r="C57" s="16" t="s">
        <v>51</v>
      </c>
      <c r="D57" s="16" t="s">
        <v>52</v>
      </c>
      <c r="E57" s="16" t="s">
        <v>53</v>
      </c>
      <c r="F57" s="16" t="s">
        <v>54</v>
      </c>
      <c r="G57" s="13" t="s">
        <v>51</v>
      </c>
      <c r="H57" s="13" t="s">
        <v>53</v>
      </c>
      <c r="I57" s="13" t="s">
        <v>55</v>
      </c>
      <c r="J57" s="13" t="s">
        <v>56</v>
      </c>
      <c r="K57" s="23" t="s">
        <v>57</v>
      </c>
      <c r="L57" s="23" t="s">
        <v>58</v>
      </c>
      <c r="M57" s="13" t="s">
        <v>59</v>
      </c>
      <c r="N57" s="23" t="s">
        <v>60</v>
      </c>
      <c r="O57" s="13" t="s">
        <v>61</v>
      </c>
      <c r="P57" s="13" t="s">
        <v>62</v>
      </c>
      <c r="Q57" s="23" t="s">
        <v>63</v>
      </c>
      <c r="R57" s="23" t="s">
        <v>64</v>
      </c>
      <c r="S57" s="4" t="s">
        <v>65</v>
      </c>
      <c r="T57" s="3" t="s">
        <v>66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71</v>
      </c>
      <c r="B58" s="13">
        <f>F7</f>
        <v>122.786</v>
      </c>
      <c r="C58" s="16" t="s">
        <v>72</v>
      </c>
      <c r="D58" s="17">
        <v>20</v>
      </c>
      <c r="E58" s="16"/>
      <c r="F58" s="16"/>
      <c r="G58" s="13">
        <v>1</v>
      </c>
      <c r="H58" s="18">
        <f t="shared" ref="H58:H69" si="40">E59</f>
        <v>20</v>
      </c>
      <c r="I58" s="18">
        <f t="shared" ref="I58:I69" si="41">H58+273.15</f>
        <v>293.15</v>
      </c>
      <c r="J58" s="18">
        <f t="shared" ref="J58:J69" si="42">EXP(($C$16*(I58-$C$14))/($C$17*I58*$C$14))</f>
        <v>0.198330520254678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73</v>
      </c>
      <c r="N58" s="13"/>
      <c r="O58" s="18">
        <f>L58</f>
        <v>2.762685</v>
      </c>
      <c r="P58" s="18">
        <f t="shared" ref="P58:P69" si="45">O58*J58</f>
        <v>0.547924753349795</v>
      </c>
      <c r="Q58" s="25">
        <f t="shared" ref="Q58:Q69" si="46">P58*$B$60</f>
        <v>0.246566139007408</v>
      </c>
      <c r="R58" s="18">
        <f t="shared" ref="R58:R69" si="47">L58*$B$60</f>
        <v>1.24320825</v>
      </c>
      <c r="S58" s="26">
        <f t="shared" ref="S58:S69" si="48">Q58/R58</f>
        <v>0.198330520254678</v>
      </c>
      <c r="T58" s="3">
        <v>0.27</v>
      </c>
      <c r="U58" s="27">
        <f t="shared" ref="U58:U69" si="49">S58*T58</f>
        <v>0.0535492404687631</v>
      </c>
      <c r="V58" s="3">
        <v>220.1</v>
      </c>
      <c r="W58" s="28">
        <v>12.1</v>
      </c>
      <c r="X58" s="28">
        <v>4.5</v>
      </c>
      <c r="Y58" s="28">
        <v>1.5</v>
      </c>
      <c r="Z58" s="28">
        <v>6.8</v>
      </c>
      <c r="AA58" s="3">
        <v>30.2</v>
      </c>
      <c r="AB58" s="2">
        <f t="shared" ref="AB58:AB69" si="50">U58*0.67*AD58+(V58+W58+X58+Y58+Z58+AA58)/1000</f>
        <v>0.291345096001332</v>
      </c>
      <c r="AC58" s="30">
        <f t="shared" ref="AC58:AC69" si="51">$B$58/12</f>
        <v>10.2321666666667</v>
      </c>
      <c r="AD58" s="1">
        <f t="shared" ref="AD58:AD69" si="52">$B$60</f>
        <v>0.45</v>
      </c>
      <c r="AE58" s="31">
        <f t="shared" ref="AE58:AE69" si="53">$E$7/12</f>
        <v>435.519036309153</v>
      </c>
      <c r="AF58" s="1">
        <f t="shared" ref="AF58:AF69" si="54">AE58*10000*AC58*AB58</f>
        <v>12983221.3198454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74</v>
      </c>
      <c r="B59" s="13">
        <v>27</v>
      </c>
      <c r="C59" s="16">
        <v>1</v>
      </c>
      <c r="D59" s="19">
        <v>24.4555161290323</v>
      </c>
      <c r="E59" s="20">
        <f t="shared" ref="E59:E70" si="55">D58</f>
        <v>20</v>
      </c>
      <c r="F59" s="16" t="s">
        <v>73</v>
      </c>
      <c r="G59" s="13">
        <v>2</v>
      </c>
      <c r="H59" s="18">
        <f t="shared" si="40"/>
        <v>24.4555161290323</v>
      </c>
      <c r="I59" s="18">
        <f t="shared" si="41"/>
        <v>297.605516129032</v>
      </c>
      <c r="J59" s="18">
        <f t="shared" si="42"/>
        <v>0.326096786304125</v>
      </c>
      <c r="K59" s="18">
        <f t="shared" si="43"/>
        <v>10.2321666666667</v>
      </c>
      <c r="L59" s="18">
        <f t="shared" si="44"/>
        <v>2.762685</v>
      </c>
      <c r="M59" s="13" t="s">
        <v>73</v>
      </c>
      <c r="N59" s="13"/>
      <c r="O59" s="18">
        <f t="shared" ref="O59:O69" si="56">L59+O58-P58-N59</f>
        <v>4.9774452466502</v>
      </c>
      <c r="P59" s="18">
        <f t="shared" si="45"/>
        <v>1.62312889893737</v>
      </c>
      <c r="Q59" s="25">
        <f t="shared" si="46"/>
        <v>0.730408004521818</v>
      </c>
      <c r="R59" s="18">
        <f t="shared" si="47"/>
        <v>1.24320825</v>
      </c>
      <c r="S59" s="26">
        <f t="shared" si="48"/>
        <v>0.587518627327174</v>
      </c>
      <c r="T59" s="3">
        <v>0.27</v>
      </c>
      <c r="U59" s="27">
        <f t="shared" si="49"/>
        <v>0.158630029378337</v>
      </c>
      <c r="V59" s="3">
        <v>220.1</v>
      </c>
      <c r="W59" s="28">
        <v>12.1</v>
      </c>
      <c r="X59" s="28">
        <v>4.5</v>
      </c>
      <c r="Y59" s="28">
        <v>1.5</v>
      </c>
      <c r="Z59" s="28">
        <v>6.8</v>
      </c>
      <c r="AA59" s="3">
        <v>30.2</v>
      </c>
      <c r="AB59" s="2">
        <f t="shared" si="50"/>
        <v>0.323026953857569</v>
      </c>
      <c r="AC59" s="30">
        <f t="shared" si="51"/>
        <v>10.2321666666667</v>
      </c>
      <c r="AD59" s="1">
        <f t="shared" si="52"/>
        <v>0.45</v>
      </c>
      <c r="AE59" s="31">
        <f t="shared" si="53"/>
        <v>435.519036309153</v>
      </c>
      <c r="AF59" s="1">
        <f t="shared" si="54"/>
        <v>14395061.0179109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36</v>
      </c>
      <c r="B60" s="13">
        <f>H7</f>
        <v>0.45</v>
      </c>
      <c r="C60" s="16">
        <v>2</v>
      </c>
      <c r="D60" s="21">
        <v>24.5149642857143</v>
      </c>
      <c r="E60" s="20">
        <f t="shared" si="55"/>
        <v>24.4555161290323</v>
      </c>
      <c r="F60" s="16" t="s">
        <v>73</v>
      </c>
      <c r="G60" s="13">
        <v>3</v>
      </c>
      <c r="H60" s="18">
        <f t="shared" si="40"/>
        <v>24.5149642857143</v>
      </c>
      <c r="I60" s="18">
        <f t="shared" si="41"/>
        <v>297.664964285714</v>
      </c>
      <c r="J60" s="18">
        <f t="shared" si="42"/>
        <v>0.328234510203694</v>
      </c>
      <c r="K60" s="18">
        <f t="shared" si="43"/>
        <v>10.2321666666667</v>
      </c>
      <c r="L60" s="18">
        <f t="shared" si="44"/>
        <v>2.762685</v>
      </c>
      <c r="M60" s="13" t="s">
        <v>73</v>
      </c>
      <c r="N60" s="13"/>
      <c r="O60" s="18">
        <f t="shared" si="56"/>
        <v>6.11700134771283</v>
      </c>
      <c r="P60" s="18">
        <f t="shared" si="45"/>
        <v>2.00781094128186</v>
      </c>
      <c r="Q60" s="25">
        <f t="shared" si="46"/>
        <v>0.903514923576835</v>
      </c>
      <c r="R60" s="18">
        <f t="shared" si="47"/>
        <v>1.24320825</v>
      </c>
      <c r="S60" s="26">
        <f t="shared" si="48"/>
        <v>0.726760720560562</v>
      </c>
      <c r="T60" s="3">
        <v>0.27</v>
      </c>
      <c r="U60" s="27">
        <f t="shared" si="49"/>
        <v>0.196225394551352</v>
      </c>
      <c r="V60" s="3">
        <v>220.1</v>
      </c>
      <c r="W60" s="28">
        <v>12.1</v>
      </c>
      <c r="X60" s="28">
        <v>4.5</v>
      </c>
      <c r="Y60" s="28">
        <v>1.5</v>
      </c>
      <c r="Z60" s="28">
        <v>6.8</v>
      </c>
      <c r="AA60" s="3">
        <v>30.2</v>
      </c>
      <c r="AB60" s="2">
        <f t="shared" si="50"/>
        <v>0.334361956457233</v>
      </c>
      <c r="AC60" s="30">
        <f t="shared" si="51"/>
        <v>10.2321666666667</v>
      </c>
      <c r="AD60" s="1">
        <f t="shared" si="52"/>
        <v>0.45</v>
      </c>
      <c r="AE60" s="31">
        <f t="shared" si="53"/>
        <v>435.519036309153</v>
      </c>
      <c r="AF60" s="1">
        <f t="shared" si="54"/>
        <v>14900183.1202984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21">
        <v>24.0222903225806</v>
      </c>
      <c r="E61" s="20">
        <f t="shared" si="55"/>
        <v>24.5149642857143</v>
      </c>
      <c r="F61" s="16" t="s">
        <v>73</v>
      </c>
      <c r="G61" s="13">
        <v>4</v>
      </c>
      <c r="H61" s="18">
        <f t="shared" si="40"/>
        <v>24.0222903225806</v>
      </c>
      <c r="I61" s="18">
        <f t="shared" si="41"/>
        <v>297.172290322581</v>
      </c>
      <c r="J61" s="18">
        <f t="shared" si="42"/>
        <v>0.310908406384443</v>
      </c>
      <c r="K61" s="18">
        <f t="shared" si="43"/>
        <v>10.2321666666667</v>
      </c>
      <c r="L61" s="18">
        <f t="shared" si="44"/>
        <v>2.762685</v>
      </c>
      <c r="M61" s="13" t="s">
        <v>73</v>
      </c>
      <c r="N61" s="13"/>
      <c r="O61" s="18">
        <f t="shared" si="56"/>
        <v>6.87187540643097</v>
      </c>
      <c r="P61" s="18">
        <f t="shared" si="45"/>
        <v>2.1365238314859</v>
      </c>
      <c r="Q61" s="25">
        <f t="shared" si="46"/>
        <v>0.961435724168655</v>
      </c>
      <c r="R61" s="18">
        <f t="shared" si="47"/>
        <v>1.24320825</v>
      </c>
      <c r="S61" s="26">
        <f t="shared" si="48"/>
        <v>0.773350501952232</v>
      </c>
      <c r="T61" s="3">
        <v>0.27</v>
      </c>
      <c r="U61" s="27">
        <f t="shared" si="49"/>
        <v>0.208804635527103</v>
      </c>
      <c r="V61" s="3">
        <v>220.1</v>
      </c>
      <c r="W61" s="28">
        <v>12.1</v>
      </c>
      <c r="X61" s="28">
        <v>4.5</v>
      </c>
      <c r="Y61" s="28">
        <v>1.5</v>
      </c>
      <c r="Z61" s="28">
        <v>6.8</v>
      </c>
      <c r="AA61" s="3">
        <v>30.2</v>
      </c>
      <c r="AB61" s="2">
        <f t="shared" si="50"/>
        <v>0.338154597611421</v>
      </c>
      <c r="AC61" s="30">
        <f t="shared" si="51"/>
        <v>10.2321666666667</v>
      </c>
      <c r="AD61" s="1">
        <f t="shared" si="52"/>
        <v>0.45</v>
      </c>
      <c r="AE61" s="31">
        <f t="shared" si="53"/>
        <v>435.519036309153</v>
      </c>
      <c r="AF61" s="1">
        <f t="shared" si="54"/>
        <v>15069194.7157136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21">
        <v>24.6669666666667</v>
      </c>
      <c r="E62" s="20">
        <f t="shared" si="55"/>
        <v>24.0222903225806</v>
      </c>
      <c r="F62" s="16" t="s">
        <v>73</v>
      </c>
      <c r="G62" s="13">
        <v>5</v>
      </c>
      <c r="H62" s="18">
        <f t="shared" si="40"/>
        <v>24.6669666666667</v>
      </c>
      <c r="I62" s="18">
        <f t="shared" si="41"/>
        <v>297.816966666667</v>
      </c>
      <c r="J62" s="18">
        <f t="shared" si="42"/>
        <v>0.333760417282235</v>
      </c>
      <c r="K62" s="18">
        <f t="shared" si="43"/>
        <v>10.2321666666667</v>
      </c>
      <c r="L62" s="18">
        <f t="shared" si="44"/>
        <v>2.762685</v>
      </c>
      <c r="M62" s="13" t="s">
        <v>75</v>
      </c>
      <c r="N62" s="18">
        <f>(O61-P61)*$C$22/100</f>
        <v>4.49858399619782</v>
      </c>
      <c r="O62" s="18">
        <f t="shared" si="56"/>
        <v>2.99945257874725</v>
      </c>
      <c r="P62" s="18">
        <f t="shared" si="45"/>
        <v>1.00109854430096</v>
      </c>
      <c r="Q62" s="25">
        <f t="shared" si="46"/>
        <v>0.450494344935432</v>
      </c>
      <c r="R62" s="18">
        <f t="shared" si="47"/>
        <v>1.24320825</v>
      </c>
      <c r="S62" s="26">
        <f t="shared" si="48"/>
        <v>0.36236434638801</v>
      </c>
      <c r="T62" s="3">
        <v>0.27</v>
      </c>
      <c r="U62" s="27">
        <f t="shared" si="49"/>
        <v>0.0978383735247627</v>
      </c>
      <c r="V62" s="3">
        <v>229.1</v>
      </c>
      <c r="W62" s="28">
        <v>15.1</v>
      </c>
      <c r="X62" s="28">
        <v>6</v>
      </c>
      <c r="Y62" s="28">
        <v>3</v>
      </c>
      <c r="Z62" s="28">
        <v>7</v>
      </c>
      <c r="AA62" s="3">
        <v>30.2</v>
      </c>
      <c r="AB62" s="2">
        <f t="shared" si="50"/>
        <v>0.319898269617716</v>
      </c>
      <c r="AC62" s="30">
        <f t="shared" si="51"/>
        <v>10.2321666666667</v>
      </c>
      <c r="AD62" s="1">
        <f t="shared" si="52"/>
        <v>0.45</v>
      </c>
      <c r="AE62" s="31">
        <f t="shared" si="53"/>
        <v>435.519036309153</v>
      </c>
      <c r="AF62" s="1">
        <f t="shared" si="54"/>
        <v>14255637.3568182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21">
        <v>25.3178064516129</v>
      </c>
      <c r="E63" s="20">
        <f t="shared" si="55"/>
        <v>24.6669666666667</v>
      </c>
      <c r="F63" s="16" t="s">
        <v>75</v>
      </c>
      <c r="G63" s="13">
        <v>6</v>
      </c>
      <c r="H63" s="18">
        <f t="shared" si="40"/>
        <v>25.3178064516129</v>
      </c>
      <c r="I63" s="18">
        <f t="shared" si="41"/>
        <v>298.467806451613</v>
      </c>
      <c r="J63" s="18">
        <f t="shared" si="42"/>
        <v>0.358423687615706</v>
      </c>
      <c r="K63" s="18">
        <f t="shared" si="43"/>
        <v>10.2321666666667</v>
      </c>
      <c r="L63" s="18">
        <f t="shared" si="44"/>
        <v>2.762685</v>
      </c>
      <c r="M63" s="13" t="s">
        <v>73</v>
      </c>
      <c r="N63" s="13"/>
      <c r="O63" s="18">
        <f t="shared" si="56"/>
        <v>4.76103903444629</v>
      </c>
      <c r="P63" s="18">
        <f t="shared" si="45"/>
        <v>1.70646916760856</v>
      </c>
      <c r="Q63" s="25">
        <f t="shared" si="46"/>
        <v>0.767911125423852</v>
      </c>
      <c r="R63" s="18">
        <f t="shared" si="47"/>
        <v>1.24320825</v>
      </c>
      <c r="S63" s="26">
        <f t="shared" si="48"/>
        <v>0.617685030182073</v>
      </c>
      <c r="T63" s="3">
        <v>0.27</v>
      </c>
      <c r="U63" s="27">
        <f t="shared" si="49"/>
        <v>0.16677495814916</v>
      </c>
      <c r="V63" s="3">
        <v>229.1</v>
      </c>
      <c r="W63" s="28">
        <v>15.1</v>
      </c>
      <c r="X63" s="28">
        <v>6</v>
      </c>
      <c r="Y63" s="28">
        <v>3</v>
      </c>
      <c r="Z63" s="28">
        <v>7</v>
      </c>
      <c r="AA63" s="3">
        <v>30.2</v>
      </c>
      <c r="AB63" s="2">
        <f t="shared" si="50"/>
        <v>0.340682649881972</v>
      </c>
      <c r="AC63" s="30">
        <f t="shared" si="51"/>
        <v>10.2321666666667</v>
      </c>
      <c r="AD63" s="1">
        <f t="shared" si="52"/>
        <v>0.45</v>
      </c>
      <c r="AE63" s="31">
        <f t="shared" si="53"/>
        <v>435.519036309153</v>
      </c>
      <c r="AF63" s="1">
        <f t="shared" si="54"/>
        <v>15181852.3941409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21">
        <v>26.6542666666667</v>
      </c>
      <c r="E64" s="20">
        <f t="shared" si="55"/>
        <v>25.3178064516129</v>
      </c>
      <c r="F64" s="16" t="s">
        <v>73</v>
      </c>
      <c r="G64" s="13">
        <v>7</v>
      </c>
      <c r="H64" s="18">
        <f t="shared" si="40"/>
        <v>26.6542666666667</v>
      </c>
      <c r="I64" s="18">
        <f t="shared" si="41"/>
        <v>299.804266666667</v>
      </c>
      <c r="J64" s="18">
        <f t="shared" si="42"/>
        <v>0.414527745234704</v>
      </c>
      <c r="K64" s="18">
        <f t="shared" si="43"/>
        <v>10.2321666666667</v>
      </c>
      <c r="L64" s="18">
        <f t="shared" si="44"/>
        <v>2.762685</v>
      </c>
      <c r="M64" s="13" t="s">
        <v>73</v>
      </c>
      <c r="N64" s="13"/>
      <c r="O64" s="18">
        <f t="shared" si="56"/>
        <v>5.81725486683773</v>
      </c>
      <c r="P64" s="18">
        <f t="shared" si="45"/>
        <v>2.41141354340585</v>
      </c>
      <c r="Q64" s="25">
        <f t="shared" si="46"/>
        <v>1.08513609453263</v>
      </c>
      <c r="R64" s="18">
        <f t="shared" si="47"/>
        <v>1.24320825</v>
      </c>
      <c r="S64" s="26">
        <f t="shared" si="48"/>
        <v>0.872851426567218</v>
      </c>
      <c r="T64" s="3">
        <v>0.27</v>
      </c>
      <c r="U64" s="27">
        <f t="shared" si="49"/>
        <v>0.235669885173149</v>
      </c>
      <c r="V64" s="3">
        <v>229.1</v>
      </c>
      <c r="W64" s="28">
        <v>15.1</v>
      </c>
      <c r="X64" s="28">
        <v>6</v>
      </c>
      <c r="Y64" s="28">
        <v>3</v>
      </c>
      <c r="Z64" s="28">
        <v>7</v>
      </c>
      <c r="AA64" s="3">
        <v>30.2</v>
      </c>
      <c r="AB64" s="2">
        <f t="shared" si="50"/>
        <v>0.361454470379704</v>
      </c>
      <c r="AC64" s="30">
        <f t="shared" si="51"/>
        <v>10.2321666666667</v>
      </c>
      <c r="AD64" s="1">
        <f t="shared" si="52"/>
        <v>0.45</v>
      </c>
      <c r="AE64" s="31">
        <f t="shared" si="53"/>
        <v>435.519036309153</v>
      </c>
      <c r="AF64" s="1">
        <f t="shared" si="54"/>
        <v>16107507.7301653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21">
        <v>27.3683870967742</v>
      </c>
      <c r="E65" s="20">
        <f t="shared" si="55"/>
        <v>26.6542666666667</v>
      </c>
      <c r="F65" s="16" t="s">
        <v>73</v>
      </c>
      <c r="G65" s="13">
        <v>8</v>
      </c>
      <c r="H65" s="18">
        <f t="shared" si="40"/>
        <v>27.3683870967742</v>
      </c>
      <c r="I65" s="18">
        <f t="shared" si="41"/>
        <v>300.518387096774</v>
      </c>
      <c r="J65" s="18">
        <f t="shared" si="42"/>
        <v>0.447785899661743</v>
      </c>
      <c r="K65" s="18">
        <f t="shared" si="43"/>
        <v>10.2321666666667</v>
      </c>
      <c r="L65" s="18">
        <f t="shared" si="44"/>
        <v>2.762685</v>
      </c>
      <c r="M65" s="13" t="s">
        <v>73</v>
      </c>
      <c r="N65" s="13"/>
      <c r="O65" s="18">
        <f t="shared" si="56"/>
        <v>6.16852632343188</v>
      </c>
      <c r="P65" s="18">
        <f t="shared" si="45"/>
        <v>2.76217910932509</v>
      </c>
      <c r="Q65" s="25">
        <f t="shared" si="46"/>
        <v>1.24298059919629</v>
      </c>
      <c r="R65" s="18">
        <f t="shared" si="47"/>
        <v>1.24320825</v>
      </c>
      <c r="S65" s="26">
        <f t="shared" si="48"/>
        <v>0.999816884416822</v>
      </c>
      <c r="T65" s="3">
        <v>0.27</v>
      </c>
      <c r="U65" s="27">
        <f t="shared" si="49"/>
        <v>0.269950558792542</v>
      </c>
      <c r="V65" s="3">
        <v>229.1</v>
      </c>
      <c r="W65" s="28">
        <v>15.1</v>
      </c>
      <c r="X65" s="28">
        <v>6</v>
      </c>
      <c r="Y65" s="28">
        <v>3</v>
      </c>
      <c r="Z65" s="28">
        <v>7</v>
      </c>
      <c r="AA65" s="3">
        <v>30.2</v>
      </c>
      <c r="AB65" s="2">
        <f t="shared" si="50"/>
        <v>0.371790093475951</v>
      </c>
      <c r="AC65" s="30">
        <f t="shared" si="51"/>
        <v>10.2321666666667</v>
      </c>
      <c r="AD65" s="1">
        <f t="shared" si="52"/>
        <v>0.45</v>
      </c>
      <c r="AE65" s="31">
        <f t="shared" si="53"/>
        <v>435.519036309153</v>
      </c>
      <c r="AF65" s="1">
        <f t="shared" si="54"/>
        <v>16568094.4501026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21">
        <v>27.6577096774194</v>
      </c>
      <c r="E66" s="20">
        <f t="shared" si="55"/>
        <v>27.3683870967742</v>
      </c>
      <c r="F66" s="16" t="s">
        <v>73</v>
      </c>
      <c r="G66" s="13">
        <v>9</v>
      </c>
      <c r="H66" s="18">
        <f t="shared" si="40"/>
        <v>27.6577096774194</v>
      </c>
      <c r="I66" s="18">
        <f t="shared" si="41"/>
        <v>300.807709677419</v>
      </c>
      <c r="J66" s="18">
        <f t="shared" si="42"/>
        <v>0.461959918659435</v>
      </c>
      <c r="K66" s="18">
        <f t="shared" si="43"/>
        <v>10.2321666666667</v>
      </c>
      <c r="L66" s="18">
        <f t="shared" si="44"/>
        <v>2.762685</v>
      </c>
      <c r="M66" s="13" t="s">
        <v>73</v>
      </c>
      <c r="N66" s="13"/>
      <c r="O66" s="18">
        <f t="shared" si="56"/>
        <v>6.16903221410679</v>
      </c>
      <c r="P66" s="18">
        <f t="shared" si="45"/>
        <v>2.84984561983621</v>
      </c>
      <c r="Q66" s="25">
        <f t="shared" si="46"/>
        <v>1.28243052892629</v>
      </c>
      <c r="R66" s="18">
        <f t="shared" si="47"/>
        <v>1.24320825</v>
      </c>
      <c r="S66" s="26">
        <f t="shared" si="48"/>
        <v>1.03154924279685</v>
      </c>
      <c r="T66" s="3">
        <v>0.27</v>
      </c>
      <c r="U66" s="27">
        <f t="shared" si="49"/>
        <v>0.278518295555149</v>
      </c>
      <c r="V66" s="3">
        <v>229.1</v>
      </c>
      <c r="W66" s="28">
        <v>15.1</v>
      </c>
      <c r="X66" s="28">
        <v>6</v>
      </c>
      <c r="Y66" s="28">
        <v>3</v>
      </c>
      <c r="Z66" s="28">
        <v>7</v>
      </c>
      <c r="AA66" s="3">
        <v>30.2</v>
      </c>
      <c r="AB66" s="2">
        <f t="shared" si="50"/>
        <v>0.374373266109877</v>
      </c>
      <c r="AC66" s="30">
        <f t="shared" si="51"/>
        <v>10.2321666666667</v>
      </c>
      <c r="AD66" s="1">
        <f t="shared" si="52"/>
        <v>0.45</v>
      </c>
      <c r="AE66" s="31">
        <f t="shared" si="53"/>
        <v>435.519036309153</v>
      </c>
      <c r="AF66" s="1">
        <f t="shared" si="54"/>
        <v>16683208.4591384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21">
        <v>27.2054</v>
      </c>
      <c r="E67" s="20">
        <f t="shared" si="55"/>
        <v>27.6577096774194</v>
      </c>
      <c r="F67" s="16" t="s">
        <v>73</v>
      </c>
      <c r="G67" s="13">
        <v>10</v>
      </c>
      <c r="H67" s="18">
        <f t="shared" si="40"/>
        <v>27.2054</v>
      </c>
      <c r="I67" s="18">
        <f t="shared" si="41"/>
        <v>300.3554</v>
      </c>
      <c r="J67" s="18">
        <f t="shared" si="42"/>
        <v>0.439981838391484</v>
      </c>
      <c r="K67" s="18">
        <f t="shared" si="43"/>
        <v>10.2321666666667</v>
      </c>
      <c r="L67" s="18">
        <f t="shared" si="44"/>
        <v>2.762685</v>
      </c>
      <c r="M67" s="13" t="s">
        <v>73</v>
      </c>
      <c r="N67" s="13"/>
      <c r="O67" s="18">
        <f t="shared" si="56"/>
        <v>6.08187159427058</v>
      </c>
      <c r="P67" s="18">
        <f t="shared" si="45"/>
        <v>2.67591304490812</v>
      </c>
      <c r="Q67" s="25">
        <f t="shared" si="46"/>
        <v>1.20416087020865</v>
      </c>
      <c r="R67" s="18">
        <f t="shared" si="47"/>
        <v>1.24320825</v>
      </c>
      <c r="S67" s="26">
        <f t="shared" si="48"/>
        <v>0.968591440901919</v>
      </c>
      <c r="T67" s="3">
        <v>0.27</v>
      </c>
      <c r="U67" s="27">
        <f t="shared" si="49"/>
        <v>0.261519689043518</v>
      </c>
      <c r="V67" s="3">
        <v>229.1</v>
      </c>
      <c r="W67" s="28">
        <v>15.1</v>
      </c>
      <c r="X67" s="28">
        <v>6</v>
      </c>
      <c r="Y67" s="28">
        <v>3</v>
      </c>
      <c r="Z67" s="28">
        <v>7</v>
      </c>
      <c r="AA67" s="3">
        <v>30.2</v>
      </c>
      <c r="AB67" s="2">
        <f t="shared" si="50"/>
        <v>0.369248186246621</v>
      </c>
      <c r="AC67" s="30">
        <f t="shared" si="51"/>
        <v>10.2321666666667</v>
      </c>
      <c r="AD67" s="1">
        <f t="shared" si="52"/>
        <v>0.45</v>
      </c>
      <c r="AE67" s="31">
        <f t="shared" si="53"/>
        <v>435.519036309153</v>
      </c>
      <c r="AF67" s="1">
        <f t="shared" si="54"/>
        <v>16454819.3526808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21">
        <v>26.9076451612903</v>
      </c>
      <c r="E68" s="20">
        <f t="shared" si="55"/>
        <v>27.2054</v>
      </c>
      <c r="F68" s="16" t="s">
        <v>73</v>
      </c>
      <c r="G68" s="13">
        <v>11</v>
      </c>
      <c r="H68" s="18">
        <f t="shared" si="40"/>
        <v>26.9076451612903</v>
      </c>
      <c r="I68" s="18">
        <f t="shared" si="41"/>
        <v>300.05764516129</v>
      </c>
      <c r="J68" s="18">
        <f t="shared" si="42"/>
        <v>0.426053395513669</v>
      </c>
      <c r="K68" s="18">
        <f t="shared" si="43"/>
        <v>10.2321666666667</v>
      </c>
      <c r="L68" s="18">
        <f t="shared" si="44"/>
        <v>2.762685</v>
      </c>
      <c r="M68" s="13" t="s">
        <v>75</v>
      </c>
      <c r="N68" s="18">
        <f>(O67-P67)*$C$22/100</f>
        <v>3.23566062189434</v>
      </c>
      <c r="O68" s="18">
        <f t="shared" si="56"/>
        <v>2.93298292746812</v>
      </c>
      <c r="P68" s="18">
        <f t="shared" si="45"/>
        <v>1.24960733523141</v>
      </c>
      <c r="Q68" s="25">
        <f t="shared" si="46"/>
        <v>0.562323300854137</v>
      </c>
      <c r="R68" s="18">
        <f t="shared" si="47"/>
        <v>1.24320825</v>
      </c>
      <c r="S68" s="26">
        <f t="shared" si="48"/>
        <v>0.452316255827724</v>
      </c>
      <c r="T68" s="3">
        <v>0.27</v>
      </c>
      <c r="U68" s="27">
        <f t="shared" si="49"/>
        <v>0.122125389073485</v>
      </c>
      <c r="V68" s="3">
        <v>229.1</v>
      </c>
      <c r="W68" s="28">
        <v>15.1</v>
      </c>
      <c r="X68" s="28">
        <v>6</v>
      </c>
      <c r="Y68" s="28">
        <v>3</v>
      </c>
      <c r="Z68" s="28">
        <v>7</v>
      </c>
      <c r="AA68" s="3">
        <v>30.2</v>
      </c>
      <c r="AB68" s="2">
        <f t="shared" si="50"/>
        <v>0.327220804805656</v>
      </c>
      <c r="AC68" s="30">
        <f t="shared" si="51"/>
        <v>10.2321666666667</v>
      </c>
      <c r="AD68" s="1">
        <f t="shared" si="52"/>
        <v>0.45</v>
      </c>
      <c r="AE68" s="31">
        <f t="shared" si="53"/>
        <v>435.519036309153</v>
      </c>
      <c r="AF68" s="1">
        <f t="shared" si="54"/>
        <v>14581951.7388765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21">
        <v>25.7712333333333</v>
      </c>
      <c r="E69" s="20">
        <f t="shared" si="55"/>
        <v>26.9076451612903</v>
      </c>
      <c r="F69" s="16" t="s">
        <v>75</v>
      </c>
      <c r="G69" s="13">
        <v>12</v>
      </c>
      <c r="H69" s="18">
        <f t="shared" si="40"/>
        <v>25.7712333333333</v>
      </c>
      <c r="I69" s="18">
        <f t="shared" si="41"/>
        <v>298.921233333333</v>
      </c>
      <c r="J69" s="18">
        <f t="shared" si="42"/>
        <v>0.376606254563998</v>
      </c>
      <c r="K69" s="18">
        <f t="shared" si="43"/>
        <v>10.2321666666667</v>
      </c>
      <c r="L69" s="18">
        <f t="shared" si="44"/>
        <v>2.762685</v>
      </c>
      <c r="M69" s="13" t="s">
        <v>73</v>
      </c>
      <c r="N69" s="13"/>
      <c r="O69" s="18">
        <f t="shared" si="56"/>
        <v>4.44606059223671</v>
      </c>
      <c r="P69" s="18">
        <f t="shared" si="45"/>
        <v>1.67441422720686</v>
      </c>
      <c r="Q69" s="25">
        <f t="shared" si="46"/>
        <v>0.753486402243086</v>
      </c>
      <c r="R69" s="18">
        <f t="shared" si="47"/>
        <v>1.24320825</v>
      </c>
      <c r="S69" s="26">
        <f t="shared" si="48"/>
        <v>0.606082208868133</v>
      </c>
      <c r="T69" s="3">
        <v>0.27</v>
      </c>
      <c r="U69" s="27">
        <f t="shared" si="49"/>
        <v>0.163642196394396</v>
      </c>
      <c r="V69" s="3">
        <v>220.1</v>
      </c>
      <c r="W69" s="28">
        <v>12.1</v>
      </c>
      <c r="X69" s="28">
        <v>4.5</v>
      </c>
      <c r="Y69" s="28">
        <v>1.5</v>
      </c>
      <c r="Z69" s="28">
        <v>6.8</v>
      </c>
      <c r="AA69" s="3">
        <v>30.2</v>
      </c>
      <c r="AB69" s="2">
        <f t="shared" si="50"/>
        <v>0.32453812221291</v>
      </c>
      <c r="AC69" s="30">
        <f t="shared" si="51"/>
        <v>10.2321666666667</v>
      </c>
      <c r="AD69" s="1">
        <f t="shared" si="52"/>
        <v>0.45</v>
      </c>
      <c r="AE69" s="31">
        <f t="shared" si="53"/>
        <v>435.519036309153</v>
      </c>
      <c r="AF69" s="1">
        <f t="shared" si="54"/>
        <v>14462403.2641963</v>
      </c>
      <c r="AG69" s="1">
        <f>SUM(AF58:AF69)</f>
        <v>181643134.919887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7">
      <c r="A70" s="13"/>
      <c r="B70" s="13"/>
      <c r="C70" s="16">
        <v>12</v>
      </c>
      <c r="D70" s="21">
        <v>24.4243225806452</v>
      </c>
      <c r="E70" s="20">
        <f t="shared" si="55"/>
        <v>25.7712333333333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1" s="1" customFormat="1" spans="46:46">
      <c r="AT71" s="2"/>
    </row>
    <row r="72" s="1" customFormat="1" spans="19:46">
      <c r="S72" s="24" t="s">
        <v>43</v>
      </c>
      <c r="T72" s="24"/>
      <c r="U72" s="24"/>
      <c r="V72" s="24" t="s">
        <v>44</v>
      </c>
      <c r="W72" s="24"/>
      <c r="X72" s="24"/>
      <c r="Y72" s="24" t="s">
        <v>45</v>
      </c>
      <c r="Z72" s="24"/>
      <c r="AA72" s="24"/>
      <c r="AB72" s="24" t="s">
        <v>46</v>
      </c>
      <c r="AC72" s="24"/>
      <c r="AD72" s="24"/>
      <c r="AE72" s="24" t="s">
        <v>47</v>
      </c>
      <c r="AF72" s="24"/>
      <c r="AG72" s="24"/>
      <c r="AH72" s="24" t="s">
        <v>48</v>
      </c>
      <c r="AI72" s="24"/>
      <c r="AJ72" s="24"/>
      <c r="AK72" s="32" t="s">
        <v>78</v>
      </c>
      <c r="AL72" s="33"/>
      <c r="AM72" s="34"/>
      <c r="AN72" s="33" t="s">
        <v>79</v>
      </c>
      <c r="AO72" s="33"/>
      <c r="AP72" s="34"/>
      <c r="AQ72" s="24" t="s">
        <v>50</v>
      </c>
      <c r="AR72" s="24"/>
      <c r="AS72" s="24"/>
      <c r="AT72" s="2"/>
    </row>
    <row r="73" s="1" customFormat="1" spans="1:50">
      <c r="A73" s="15" t="s">
        <v>12</v>
      </c>
      <c r="B73" s="15"/>
      <c r="C73" s="16" t="s">
        <v>51</v>
      </c>
      <c r="D73" s="16" t="s">
        <v>52</v>
      </c>
      <c r="E73" s="16" t="s">
        <v>53</v>
      </c>
      <c r="F73" s="16" t="s">
        <v>54</v>
      </c>
      <c r="G73" s="13" t="s">
        <v>51</v>
      </c>
      <c r="H73" s="13" t="s">
        <v>53</v>
      </c>
      <c r="I73" s="13" t="s">
        <v>55</v>
      </c>
      <c r="J73" s="13" t="s">
        <v>56</v>
      </c>
      <c r="K73" s="23" t="s">
        <v>57</v>
      </c>
      <c r="L73" s="23" t="s">
        <v>58</v>
      </c>
      <c r="M73" s="13" t="s">
        <v>59</v>
      </c>
      <c r="N73" s="23" t="s">
        <v>60</v>
      </c>
      <c r="O73" s="13" t="s">
        <v>61</v>
      </c>
      <c r="P73" s="13" t="s">
        <v>62</v>
      </c>
      <c r="Q73" s="23" t="s">
        <v>63</v>
      </c>
      <c r="R73" s="23" t="s">
        <v>64</v>
      </c>
      <c r="S73" s="4" t="s">
        <v>65</v>
      </c>
      <c r="T73" s="3" t="s">
        <v>66</v>
      </c>
      <c r="U73" s="3"/>
      <c r="V73" s="4" t="s">
        <v>65</v>
      </c>
      <c r="W73" s="3" t="s">
        <v>66</v>
      </c>
      <c r="X73" s="3"/>
      <c r="Y73" s="4" t="s">
        <v>65</v>
      </c>
      <c r="Z73" s="3" t="s">
        <v>66</v>
      </c>
      <c r="AA73" s="3"/>
      <c r="AB73" s="4" t="s">
        <v>65</v>
      </c>
      <c r="AC73" s="3" t="s">
        <v>66</v>
      </c>
      <c r="AD73" s="3"/>
      <c r="AE73" s="4" t="s">
        <v>65</v>
      </c>
      <c r="AF73" s="3" t="s">
        <v>66</v>
      </c>
      <c r="AG73" s="3"/>
      <c r="AH73" s="4" t="s">
        <v>65</v>
      </c>
      <c r="AI73" s="3" t="s">
        <v>66</v>
      </c>
      <c r="AJ73" s="3"/>
      <c r="AK73" s="4" t="s">
        <v>65</v>
      </c>
      <c r="AL73" s="3" t="s">
        <v>66</v>
      </c>
      <c r="AM73" s="3"/>
      <c r="AN73" s="4" t="s">
        <v>65</v>
      </c>
      <c r="AO73" s="3" t="s">
        <v>66</v>
      </c>
      <c r="AP73" s="3"/>
      <c r="AQ73" s="35" t="s">
        <v>65</v>
      </c>
      <c r="AR73" s="35" t="s">
        <v>66</v>
      </c>
      <c r="AS73" s="35"/>
      <c r="AT73" s="2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20</v>
      </c>
      <c r="E74" s="16"/>
      <c r="F74" s="16"/>
      <c r="G74" s="13">
        <v>1</v>
      </c>
      <c r="H74" s="18">
        <f t="shared" ref="H74:H85" si="57">E75</f>
        <v>20</v>
      </c>
      <c r="I74" s="18">
        <f t="shared" ref="I74:I85" si="58">H74+273.15</f>
        <v>293.15</v>
      </c>
      <c r="J74" s="18">
        <f t="shared" ref="J74:J85" si="59">EXP(($C$16*(I74-$C$14))/($C$17*I74*$C$14))</f>
        <v>0.198330520254678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0.103373833767143</v>
      </c>
      <c r="Q74" s="25">
        <f t="shared" ref="Q74:Q85" si="63">P74*$B$76</f>
        <v>0.0268771967794573</v>
      </c>
      <c r="R74" s="18">
        <f t="shared" ref="R74:R85" si="64">L74*$B$76</f>
        <v>0.1355172</v>
      </c>
      <c r="S74" s="26">
        <f t="shared" ref="S74:S85" si="65">Q74/R74</f>
        <v>0.198330520254678</v>
      </c>
      <c r="T74" s="3">
        <v>0.01</v>
      </c>
      <c r="U74" s="27">
        <f t="shared" ref="U74:U85" si="66">S74*T74</f>
        <v>0.00198330520254678</v>
      </c>
      <c r="V74" s="26"/>
      <c r="W74" s="3"/>
      <c r="X74" s="3"/>
      <c r="Y74" s="29"/>
      <c r="Z74" s="3"/>
      <c r="AA74" s="28"/>
      <c r="AB74" s="3"/>
      <c r="AC74" s="3"/>
      <c r="AD74" s="28"/>
      <c r="AE74" s="26">
        <v>0.001</v>
      </c>
      <c r="AF74" s="3">
        <v>0.49</v>
      </c>
      <c r="AG74" s="27">
        <f t="shared" ref="AG74:AG85" si="67">AF74*AE74</f>
        <v>0.00049</v>
      </c>
      <c r="AH74" s="36"/>
      <c r="AI74" s="3"/>
      <c r="AJ74" s="27"/>
      <c r="AK74" s="37"/>
      <c r="AL74" s="28"/>
      <c r="AM74" s="28"/>
      <c r="AN74" s="37"/>
      <c r="AO74" s="28"/>
      <c r="AP74" s="27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0.00747330520254678</v>
      </c>
      <c r="AU74" s="30">
        <f t="shared" ref="AU74:AU85" si="70">$B$74/12</f>
        <v>52.122</v>
      </c>
      <c r="AV74" s="1">
        <f t="shared" ref="AV74:AV85" si="71">$B$76</f>
        <v>0.26</v>
      </c>
      <c r="AW74" s="2">
        <f>$E$8/12</f>
        <v>2.0301750304816</v>
      </c>
      <c r="AX74" s="1">
        <f t="shared" ref="AX74:AX85" si="72">AW74*10000*AV74*0.67*AU74*AT74</f>
        <v>1377.57554137715</v>
      </c>
    </row>
    <row r="75" s="1" customFormat="1" spans="1:50">
      <c r="A75" s="13" t="s">
        <v>74</v>
      </c>
      <c r="B75" s="13">
        <v>1</v>
      </c>
      <c r="C75" s="16">
        <v>1</v>
      </c>
      <c r="D75" s="19">
        <v>24.4555161290323</v>
      </c>
      <c r="E75" s="20">
        <f t="shared" ref="E75:E86" si="73">D74</f>
        <v>20</v>
      </c>
      <c r="F75" s="16" t="s">
        <v>73</v>
      </c>
      <c r="G75" s="13">
        <v>2</v>
      </c>
      <c r="H75" s="18">
        <f t="shared" si="57"/>
        <v>24.4555161290323</v>
      </c>
      <c r="I75" s="18">
        <f t="shared" si="58"/>
        <v>297.605516129032</v>
      </c>
      <c r="J75" s="18">
        <f t="shared" si="59"/>
        <v>0.326096786304125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4">L75+O74-P74-N75</f>
        <v>0.939066166232857</v>
      </c>
      <c r="P75" s="18">
        <f t="shared" si="62"/>
        <v>0.30622645893547</v>
      </c>
      <c r="Q75" s="25">
        <f t="shared" si="63"/>
        <v>0.0796188793232221</v>
      </c>
      <c r="R75" s="18">
        <f t="shared" si="64"/>
        <v>0.1355172</v>
      </c>
      <c r="S75" s="26">
        <f t="shared" si="65"/>
        <v>0.587518627327174</v>
      </c>
      <c r="T75" s="3">
        <v>0.01</v>
      </c>
      <c r="U75" s="27">
        <f t="shared" si="66"/>
        <v>0.00587518627327174</v>
      </c>
      <c r="V75" s="26"/>
      <c r="W75" s="3"/>
      <c r="X75" s="3"/>
      <c r="Y75" s="29"/>
      <c r="Z75" s="3"/>
      <c r="AA75" s="28"/>
      <c r="AB75" s="3"/>
      <c r="AC75" s="3"/>
      <c r="AD75" s="28"/>
      <c r="AE75" s="26">
        <v>0.001</v>
      </c>
      <c r="AF75" s="3">
        <v>0.49</v>
      </c>
      <c r="AG75" s="27">
        <f t="shared" si="67"/>
        <v>0.00049</v>
      </c>
      <c r="AH75" s="36"/>
      <c r="AI75" s="3"/>
      <c r="AJ75" s="27"/>
      <c r="AK75" s="37"/>
      <c r="AL75" s="28"/>
      <c r="AM75" s="28"/>
      <c r="AN75" s="37"/>
      <c r="AO75" s="28"/>
      <c r="AP75" s="27"/>
      <c r="AQ75" s="3">
        <v>0.01</v>
      </c>
      <c r="AR75" s="3">
        <v>0.5</v>
      </c>
      <c r="AS75" s="3">
        <f t="shared" si="68"/>
        <v>0.005</v>
      </c>
      <c r="AT75" s="2">
        <f t="shared" si="69"/>
        <v>0.0113651862732717</v>
      </c>
      <c r="AU75" s="30">
        <f t="shared" si="70"/>
        <v>52.122</v>
      </c>
      <c r="AV75" s="1">
        <f t="shared" si="71"/>
        <v>0.26</v>
      </c>
      <c r="AW75" s="2">
        <f t="shared" ref="AW75:AW85" si="75">$E$8/12</f>
        <v>2.0301750304816</v>
      </c>
      <c r="AX75" s="1">
        <f t="shared" si="72"/>
        <v>2094.97701604894</v>
      </c>
    </row>
    <row r="76" s="1" customFormat="1" spans="1:50">
      <c r="A76" s="13" t="s">
        <v>36</v>
      </c>
      <c r="B76" s="13">
        <f>H8</f>
        <v>0.26</v>
      </c>
      <c r="C76" s="16">
        <v>2</v>
      </c>
      <c r="D76" s="21">
        <v>24.5149642857143</v>
      </c>
      <c r="E76" s="20">
        <f t="shared" si="73"/>
        <v>24.4555161290323</v>
      </c>
      <c r="F76" s="16" t="s">
        <v>73</v>
      </c>
      <c r="G76" s="13">
        <v>3</v>
      </c>
      <c r="H76" s="18">
        <f t="shared" si="57"/>
        <v>24.5149642857143</v>
      </c>
      <c r="I76" s="18">
        <f t="shared" si="58"/>
        <v>297.664964285714</v>
      </c>
      <c r="J76" s="18">
        <f t="shared" si="59"/>
        <v>0.328234510203694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4"/>
        <v>1.15405970729739</v>
      </c>
      <c r="P76" s="18">
        <f t="shared" si="62"/>
        <v>0.378802222770576</v>
      </c>
      <c r="Q76" s="25">
        <f t="shared" si="63"/>
        <v>0.0984885779203498</v>
      </c>
      <c r="R76" s="18">
        <f t="shared" si="64"/>
        <v>0.1355172</v>
      </c>
      <c r="S76" s="26">
        <f t="shared" si="65"/>
        <v>0.726760720560562</v>
      </c>
      <c r="T76" s="3">
        <v>0.01</v>
      </c>
      <c r="U76" s="27">
        <f t="shared" si="66"/>
        <v>0.00726760720560562</v>
      </c>
      <c r="V76" s="26"/>
      <c r="W76" s="3"/>
      <c r="X76" s="3"/>
      <c r="Y76" s="29"/>
      <c r="Z76" s="3"/>
      <c r="AA76" s="28"/>
      <c r="AB76" s="3"/>
      <c r="AC76" s="3"/>
      <c r="AD76" s="28"/>
      <c r="AE76" s="26">
        <v>0.001</v>
      </c>
      <c r="AF76" s="3">
        <v>0.49</v>
      </c>
      <c r="AG76" s="27">
        <f t="shared" si="67"/>
        <v>0.00049</v>
      </c>
      <c r="AH76" s="36"/>
      <c r="AI76" s="3"/>
      <c r="AJ76" s="27"/>
      <c r="AK76" s="37"/>
      <c r="AL76" s="28"/>
      <c r="AM76" s="28"/>
      <c r="AN76" s="37"/>
      <c r="AO76" s="28"/>
      <c r="AP76" s="27"/>
      <c r="AQ76" s="3">
        <v>0.01</v>
      </c>
      <c r="AR76" s="3">
        <v>0.5</v>
      </c>
      <c r="AS76" s="3">
        <f t="shared" si="68"/>
        <v>0.005</v>
      </c>
      <c r="AT76" s="2">
        <f t="shared" si="69"/>
        <v>0.0127576072056056</v>
      </c>
      <c r="AU76" s="30">
        <f t="shared" si="70"/>
        <v>52.122</v>
      </c>
      <c r="AV76" s="1">
        <f t="shared" si="71"/>
        <v>0.26</v>
      </c>
      <c r="AW76" s="2">
        <f t="shared" si="75"/>
        <v>2.0301750304816</v>
      </c>
      <c r="AX76" s="1">
        <f t="shared" si="72"/>
        <v>2351.64591524377</v>
      </c>
    </row>
    <row r="77" s="1" customFormat="1" spans="1:50">
      <c r="A77" s="13"/>
      <c r="B77" s="13"/>
      <c r="C77" s="16">
        <v>3</v>
      </c>
      <c r="D77" s="21">
        <v>24.0222903225806</v>
      </c>
      <c r="E77" s="20">
        <f t="shared" si="73"/>
        <v>24.5149642857143</v>
      </c>
      <c r="F77" s="16" t="s">
        <v>73</v>
      </c>
      <c r="G77" s="13">
        <v>4</v>
      </c>
      <c r="H77" s="18">
        <f t="shared" si="57"/>
        <v>24.0222903225806</v>
      </c>
      <c r="I77" s="18">
        <f t="shared" si="58"/>
        <v>297.172290322581</v>
      </c>
      <c r="J77" s="18">
        <f t="shared" si="59"/>
        <v>0.310908406384443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4"/>
        <v>1.29647748452681</v>
      </c>
      <c r="P77" s="18">
        <f t="shared" si="62"/>
        <v>0.403085748627542</v>
      </c>
      <c r="Q77" s="25">
        <f t="shared" si="63"/>
        <v>0.104802294643161</v>
      </c>
      <c r="R77" s="18">
        <f t="shared" si="64"/>
        <v>0.1355172</v>
      </c>
      <c r="S77" s="26">
        <f t="shared" si="65"/>
        <v>0.773350501952231</v>
      </c>
      <c r="T77" s="3">
        <v>0.01</v>
      </c>
      <c r="U77" s="27">
        <f t="shared" si="66"/>
        <v>0.00773350501952231</v>
      </c>
      <c r="V77" s="26"/>
      <c r="W77" s="3"/>
      <c r="X77" s="3"/>
      <c r="Y77" s="29"/>
      <c r="Z77" s="3"/>
      <c r="AA77" s="28"/>
      <c r="AB77" s="3"/>
      <c r="AC77" s="3"/>
      <c r="AD77" s="28"/>
      <c r="AE77" s="26">
        <v>0.001</v>
      </c>
      <c r="AF77" s="3">
        <v>0.49</v>
      </c>
      <c r="AG77" s="27">
        <f t="shared" si="67"/>
        <v>0.00049</v>
      </c>
      <c r="AH77" s="36"/>
      <c r="AI77" s="3"/>
      <c r="AJ77" s="27"/>
      <c r="AK77" s="37"/>
      <c r="AL77" s="28"/>
      <c r="AM77" s="28"/>
      <c r="AN77" s="37"/>
      <c r="AO77" s="28"/>
      <c r="AP77" s="27"/>
      <c r="AQ77" s="3">
        <v>0.01</v>
      </c>
      <c r="AR77" s="3">
        <v>0.5</v>
      </c>
      <c r="AS77" s="3">
        <f t="shared" si="68"/>
        <v>0.005</v>
      </c>
      <c r="AT77" s="2">
        <f t="shared" si="69"/>
        <v>0.0132235050195223</v>
      </c>
      <c r="AU77" s="30">
        <f t="shared" si="70"/>
        <v>52.122</v>
      </c>
      <c r="AV77" s="1">
        <f t="shared" si="71"/>
        <v>0.26</v>
      </c>
      <c r="AW77" s="2">
        <f t="shared" si="75"/>
        <v>2.0301750304816</v>
      </c>
      <c r="AX77" s="1">
        <f t="shared" si="72"/>
        <v>2437.52618051301</v>
      </c>
    </row>
    <row r="78" s="1" customFormat="1" spans="1:50">
      <c r="A78" s="13"/>
      <c r="B78" s="13"/>
      <c r="C78" s="16">
        <v>4</v>
      </c>
      <c r="D78" s="21">
        <v>24.6669666666667</v>
      </c>
      <c r="E78" s="20">
        <f t="shared" si="73"/>
        <v>24.0222903225806</v>
      </c>
      <c r="F78" s="16" t="s">
        <v>73</v>
      </c>
      <c r="G78" s="13">
        <v>5</v>
      </c>
      <c r="H78" s="18">
        <f t="shared" si="57"/>
        <v>24.6669666666667</v>
      </c>
      <c r="I78" s="18">
        <f t="shared" si="58"/>
        <v>297.816966666667</v>
      </c>
      <c r="J78" s="18">
        <f t="shared" si="59"/>
        <v>0.333760417282235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0.848722149104305</v>
      </c>
      <c r="O78" s="18">
        <f t="shared" si="74"/>
        <v>0.565889586794963</v>
      </c>
      <c r="P78" s="18">
        <f t="shared" si="62"/>
        <v>0.188871544624359</v>
      </c>
      <c r="Q78" s="25">
        <f t="shared" si="63"/>
        <v>0.0491066016023332</v>
      </c>
      <c r="R78" s="18">
        <f t="shared" si="64"/>
        <v>0.1355172</v>
      </c>
      <c r="S78" s="26">
        <f t="shared" si="65"/>
        <v>0.36236434638801</v>
      </c>
      <c r="T78" s="3">
        <v>0.01</v>
      </c>
      <c r="U78" s="27">
        <f t="shared" si="66"/>
        <v>0.0036236434638801</v>
      </c>
      <c r="V78" s="26"/>
      <c r="W78" s="3"/>
      <c r="X78" s="3"/>
      <c r="Y78" s="29"/>
      <c r="Z78" s="3"/>
      <c r="AA78" s="28"/>
      <c r="AB78" s="3"/>
      <c r="AC78" s="3"/>
      <c r="AD78" s="28"/>
      <c r="AE78" s="26">
        <v>0.005</v>
      </c>
      <c r="AF78" s="3">
        <v>0.49</v>
      </c>
      <c r="AG78" s="27">
        <f t="shared" si="67"/>
        <v>0.00245</v>
      </c>
      <c r="AH78" s="36"/>
      <c r="AI78" s="3"/>
      <c r="AJ78" s="27"/>
      <c r="AK78" s="37"/>
      <c r="AL78" s="28"/>
      <c r="AM78" s="28"/>
      <c r="AN78" s="37"/>
      <c r="AO78" s="28"/>
      <c r="AP78" s="27"/>
      <c r="AQ78" s="3">
        <v>0.015</v>
      </c>
      <c r="AR78" s="3">
        <v>0.5</v>
      </c>
      <c r="AS78" s="3">
        <f t="shared" si="68"/>
        <v>0.0075</v>
      </c>
      <c r="AT78" s="2">
        <f t="shared" si="69"/>
        <v>0.0135736434638801</v>
      </c>
      <c r="AU78" s="30">
        <f t="shared" si="70"/>
        <v>52.122</v>
      </c>
      <c r="AV78" s="1">
        <f t="shared" si="71"/>
        <v>0.26</v>
      </c>
      <c r="AW78" s="2">
        <f t="shared" si="75"/>
        <v>2.0301750304816</v>
      </c>
      <c r="AX78" s="1">
        <f t="shared" si="72"/>
        <v>2502.06819291186</v>
      </c>
    </row>
    <row r="79" s="1" customFormat="1" spans="1:50">
      <c r="A79" s="13"/>
      <c r="B79" s="13"/>
      <c r="C79" s="16">
        <v>5</v>
      </c>
      <c r="D79" s="21">
        <v>25.3178064516129</v>
      </c>
      <c r="E79" s="20">
        <f t="shared" si="73"/>
        <v>24.6669666666667</v>
      </c>
      <c r="F79" s="16" t="s">
        <v>75</v>
      </c>
      <c r="G79" s="13">
        <v>6</v>
      </c>
      <c r="H79" s="18">
        <f t="shared" si="57"/>
        <v>25.3178064516129</v>
      </c>
      <c r="I79" s="18">
        <f t="shared" si="58"/>
        <v>298.467806451613</v>
      </c>
      <c r="J79" s="18">
        <f t="shared" si="59"/>
        <v>0.358423687615706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4"/>
        <v>0.898238042170605</v>
      </c>
      <c r="P79" s="18">
        <f t="shared" si="62"/>
        <v>0.3219497914315</v>
      </c>
      <c r="Q79" s="25">
        <f t="shared" si="63"/>
        <v>0.0837069457721901</v>
      </c>
      <c r="R79" s="18">
        <f t="shared" si="64"/>
        <v>0.1355172</v>
      </c>
      <c r="S79" s="26">
        <f t="shared" si="65"/>
        <v>0.617685030182073</v>
      </c>
      <c r="T79" s="3">
        <v>0.01</v>
      </c>
      <c r="U79" s="27">
        <f t="shared" si="66"/>
        <v>0.00617685030182073</v>
      </c>
      <c r="V79" s="26"/>
      <c r="W79" s="3"/>
      <c r="X79" s="3"/>
      <c r="Y79" s="29"/>
      <c r="Z79" s="3"/>
      <c r="AA79" s="28"/>
      <c r="AB79" s="3"/>
      <c r="AC79" s="3"/>
      <c r="AD79" s="28"/>
      <c r="AE79" s="26">
        <v>0.005</v>
      </c>
      <c r="AF79" s="3">
        <v>0.49</v>
      </c>
      <c r="AG79" s="27">
        <f t="shared" si="67"/>
        <v>0.00245</v>
      </c>
      <c r="AH79" s="36"/>
      <c r="AI79" s="3"/>
      <c r="AJ79" s="27"/>
      <c r="AK79" s="37"/>
      <c r="AL79" s="28"/>
      <c r="AM79" s="28"/>
      <c r="AN79" s="37"/>
      <c r="AO79" s="28"/>
      <c r="AP79" s="27"/>
      <c r="AQ79" s="3">
        <v>0.015</v>
      </c>
      <c r="AR79" s="3">
        <v>0.5</v>
      </c>
      <c r="AS79" s="3">
        <f t="shared" si="68"/>
        <v>0.0075</v>
      </c>
      <c r="AT79" s="2">
        <f t="shared" si="69"/>
        <v>0.0161268503018207</v>
      </c>
      <c r="AU79" s="30">
        <f t="shared" si="70"/>
        <v>52.122</v>
      </c>
      <c r="AV79" s="1">
        <f t="shared" si="71"/>
        <v>0.26</v>
      </c>
      <c r="AW79" s="2">
        <f t="shared" si="75"/>
        <v>2.0301750304816</v>
      </c>
      <c r="AX79" s="1">
        <f t="shared" si="72"/>
        <v>2972.70804993594</v>
      </c>
    </row>
    <row r="80" s="1" customFormat="1" spans="1:50">
      <c r="A80" s="13"/>
      <c r="B80" s="13"/>
      <c r="C80" s="16">
        <v>6</v>
      </c>
      <c r="D80" s="21">
        <v>26.6542666666667</v>
      </c>
      <c r="E80" s="20">
        <f t="shared" si="73"/>
        <v>25.3178064516129</v>
      </c>
      <c r="F80" s="16" t="s">
        <v>73</v>
      </c>
      <c r="G80" s="13">
        <v>7</v>
      </c>
      <c r="H80" s="18">
        <f t="shared" si="57"/>
        <v>26.6542666666667</v>
      </c>
      <c r="I80" s="18">
        <f t="shared" si="58"/>
        <v>299.804266666667</v>
      </c>
      <c r="J80" s="18">
        <f t="shared" si="59"/>
        <v>0.414527745234704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4"/>
        <v>1.0975082507391</v>
      </c>
      <c r="P80" s="18">
        <f t="shared" si="62"/>
        <v>0.454947620555365</v>
      </c>
      <c r="Q80" s="25">
        <f t="shared" si="63"/>
        <v>0.118286381344395</v>
      </c>
      <c r="R80" s="18">
        <f t="shared" si="64"/>
        <v>0.1355172</v>
      </c>
      <c r="S80" s="26">
        <f t="shared" si="65"/>
        <v>0.872851426567218</v>
      </c>
      <c r="T80" s="3">
        <v>0.01</v>
      </c>
      <c r="U80" s="27">
        <f t="shared" si="66"/>
        <v>0.00872851426567218</v>
      </c>
      <c r="V80" s="26"/>
      <c r="W80" s="3"/>
      <c r="X80" s="3"/>
      <c r="Y80" s="29"/>
      <c r="Z80" s="3"/>
      <c r="AA80" s="28"/>
      <c r="AB80" s="3"/>
      <c r="AC80" s="3"/>
      <c r="AD80" s="28"/>
      <c r="AE80" s="26">
        <v>0.005</v>
      </c>
      <c r="AF80" s="3">
        <v>0.49</v>
      </c>
      <c r="AG80" s="27">
        <f t="shared" si="67"/>
        <v>0.00245</v>
      </c>
      <c r="AH80" s="36"/>
      <c r="AI80" s="3"/>
      <c r="AJ80" s="27"/>
      <c r="AK80" s="37"/>
      <c r="AL80" s="28"/>
      <c r="AM80" s="28"/>
      <c r="AN80" s="37"/>
      <c r="AO80" s="28"/>
      <c r="AP80" s="27"/>
      <c r="AQ80" s="3">
        <v>0.015</v>
      </c>
      <c r="AR80" s="3">
        <v>0.5</v>
      </c>
      <c r="AS80" s="3">
        <f t="shared" si="68"/>
        <v>0.0075</v>
      </c>
      <c r="AT80" s="2">
        <f t="shared" si="69"/>
        <v>0.0186785142656722</v>
      </c>
      <c r="AU80" s="30">
        <f t="shared" si="70"/>
        <v>52.122</v>
      </c>
      <c r="AV80" s="1">
        <f t="shared" si="71"/>
        <v>0.26</v>
      </c>
      <c r="AW80" s="2">
        <f t="shared" si="75"/>
        <v>2.0301750304816</v>
      </c>
      <c r="AX80" s="1">
        <f t="shared" si="72"/>
        <v>3443.06350460375</v>
      </c>
    </row>
    <row r="81" s="1" customFormat="1" spans="1:50">
      <c r="A81" s="13"/>
      <c r="B81" s="13"/>
      <c r="C81" s="16">
        <v>7</v>
      </c>
      <c r="D81" s="21">
        <v>27.3683870967742</v>
      </c>
      <c r="E81" s="20">
        <f t="shared" si="73"/>
        <v>26.6542666666667</v>
      </c>
      <c r="F81" s="16" t="s">
        <v>73</v>
      </c>
      <c r="G81" s="13">
        <v>8</v>
      </c>
      <c r="H81" s="18">
        <f t="shared" si="57"/>
        <v>27.3683870967742</v>
      </c>
      <c r="I81" s="18">
        <f t="shared" si="58"/>
        <v>300.518387096774</v>
      </c>
      <c r="J81" s="18">
        <f t="shared" si="59"/>
        <v>0.447785899661743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4"/>
        <v>1.16378063018374</v>
      </c>
      <c r="P81" s="18">
        <f t="shared" si="62"/>
        <v>0.521124556495736</v>
      </c>
      <c r="Q81" s="25">
        <f t="shared" si="63"/>
        <v>0.135492384688891</v>
      </c>
      <c r="R81" s="18">
        <f t="shared" si="64"/>
        <v>0.1355172</v>
      </c>
      <c r="S81" s="26">
        <f t="shared" si="65"/>
        <v>0.999816884416822</v>
      </c>
      <c r="T81" s="3">
        <v>0.01</v>
      </c>
      <c r="U81" s="27">
        <f t="shared" si="66"/>
        <v>0.00999816884416822</v>
      </c>
      <c r="V81" s="26"/>
      <c r="W81" s="3"/>
      <c r="X81" s="3"/>
      <c r="Y81" s="29"/>
      <c r="Z81" s="3"/>
      <c r="AA81" s="28"/>
      <c r="AB81" s="3"/>
      <c r="AC81" s="3"/>
      <c r="AD81" s="28"/>
      <c r="AE81" s="26">
        <v>0.005</v>
      </c>
      <c r="AF81" s="3">
        <v>0.49</v>
      </c>
      <c r="AG81" s="27">
        <f t="shared" si="67"/>
        <v>0.00245</v>
      </c>
      <c r="AH81" s="36"/>
      <c r="AI81" s="3"/>
      <c r="AJ81" s="27"/>
      <c r="AK81" s="37"/>
      <c r="AL81" s="28"/>
      <c r="AM81" s="28"/>
      <c r="AN81" s="37"/>
      <c r="AO81" s="28"/>
      <c r="AP81" s="27"/>
      <c r="AQ81" s="3">
        <v>0.015</v>
      </c>
      <c r="AR81" s="3">
        <v>0.5</v>
      </c>
      <c r="AS81" s="3">
        <f t="shared" si="68"/>
        <v>0.0075</v>
      </c>
      <c r="AT81" s="2">
        <f t="shared" si="69"/>
        <v>0.0199481688441682</v>
      </c>
      <c r="AU81" s="30">
        <f t="shared" si="70"/>
        <v>52.122</v>
      </c>
      <c r="AV81" s="1">
        <f t="shared" si="71"/>
        <v>0.26</v>
      </c>
      <c r="AW81" s="2">
        <f t="shared" si="75"/>
        <v>2.0301750304816</v>
      </c>
      <c r="AX81" s="1">
        <f t="shared" si="72"/>
        <v>3677.10253364509</v>
      </c>
    </row>
    <row r="82" s="1" customFormat="1" spans="1:50">
      <c r="A82" s="13"/>
      <c r="B82" s="13"/>
      <c r="C82" s="16">
        <v>8</v>
      </c>
      <c r="D82" s="21">
        <v>27.6577096774194</v>
      </c>
      <c r="E82" s="20">
        <f t="shared" si="73"/>
        <v>27.3683870967742</v>
      </c>
      <c r="F82" s="16" t="s">
        <v>73</v>
      </c>
      <c r="G82" s="13">
        <v>9</v>
      </c>
      <c r="H82" s="18">
        <f t="shared" si="57"/>
        <v>27.6577096774194</v>
      </c>
      <c r="I82" s="18">
        <f t="shared" si="58"/>
        <v>300.807709677419</v>
      </c>
      <c r="J82" s="18">
        <f t="shared" si="59"/>
        <v>0.461959918659435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4"/>
        <v>1.163876073688</v>
      </c>
      <c r="P82" s="18">
        <f t="shared" si="62"/>
        <v>0.537664096330573</v>
      </c>
      <c r="Q82" s="25">
        <f t="shared" si="63"/>
        <v>0.139792665045949</v>
      </c>
      <c r="R82" s="18">
        <f t="shared" si="64"/>
        <v>0.1355172</v>
      </c>
      <c r="S82" s="26">
        <f t="shared" si="65"/>
        <v>1.03154924279685</v>
      </c>
      <c r="T82" s="3">
        <v>0.01</v>
      </c>
      <c r="U82" s="27">
        <f t="shared" si="66"/>
        <v>0.0103154924279685</v>
      </c>
      <c r="V82" s="26"/>
      <c r="W82" s="3"/>
      <c r="X82" s="3"/>
      <c r="Y82" s="29"/>
      <c r="Z82" s="3"/>
      <c r="AA82" s="28"/>
      <c r="AB82" s="3"/>
      <c r="AC82" s="3"/>
      <c r="AD82" s="28"/>
      <c r="AE82" s="26">
        <v>0.005</v>
      </c>
      <c r="AF82" s="3">
        <v>0.49</v>
      </c>
      <c r="AG82" s="27">
        <f t="shared" si="67"/>
        <v>0.00245</v>
      </c>
      <c r="AH82" s="36"/>
      <c r="AI82" s="3"/>
      <c r="AJ82" s="27"/>
      <c r="AK82" s="37"/>
      <c r="AL82" s="28"/>
      <c r="AM82" s="28"/>
      <c r="AN82" s="37"/>
      <c r="AO82" s="28"/>
      <c r="AP82" s="27"/>
      <c r="AQ82" s="3">
        <v>0.015</v>
      </c>
      <c r="AR82" s="3">
        <v>0.5</v>
      </c>
      <c r="AS82" s="3">
        <f t="shared" si="68"/>
        <v>0.0075</v>
      </c>
      <c r="AT82" s="2">
        <f t="shared" si="69"/>
        <v>0.0202654924279685</v>
      </c>
      <c r="AU82" s="30">
        <f t="shared" si="70"/>
        <v>52.122</v>
      </c>
      <c r="AV82" s="1">
        <f t="shared" si="71"/>
        <v>0.26</v>
      </c>
      <c r="AW82" s="2">
        <f t="shared" si="75"/>
        <v>2.0301750304816</v>
      </c>
      <c r="AX82" s="1">
        <f t="shared" si="72"/>
        <v>3735.59568973838</v>
      </c>
    </row>
    <row r="83" s="1" customFormat="1" spans="1:50">
      <c r="A83" s="13"/>
      <c r="B83" s="13"/>
      <c r="C83" s="16">
        <v>9</v>
      </c>
      <c r="D83" s="21">
        <v>27.2054</v>
      </c>
      <c r="E83" s="20">
        <f t="shared" si="73"/>
        <v>27.6577096774194</v>
      </c>
      <c r="F83" s="16" t="s">
        <v>73</v>
      </c>
      <c r="G83" s="13">
        <v>10</v>
      </c>
      <c r="H83" s="18">
        <f t="shared" si="57"/>
        <v>27.2054</v>
      </c>
      <c r="I83" s="18">
        <f t="shared" si="58"/>
        <v>300.3554</v>
      </c>
      <c r="J83" s="18">
        <f t="shared" si="59"/>
        <v>0.439981838391484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4"/>
        <v>1.14743197735743</v>
      </c>
      <c r="P83" s="18">
        <f t="shared" si="62"/>
        <v>0.504849230826898</v>
      </c>
      <c r="Q83" s="25">
        <f t="shared" si="63"/>
        <v>0.131260800014994</v>
      </c>
      <c r="R83" s="18">
        <f t="shared" si="64"/>
        <v>0.1355172</v>
      </c>
      <c r="S83" s="26">
        <f t="shared" si="65"/>
        <v>0.968591440901919</v>
      </c>
      <c r="T83" s="3">
        <v>0.01</v>
      </c>
      <c r="U83" s="27">
        <f t="shared" si="66"/>
        <v>0.00968591440901919</v>
      </c>
      <c r="V83" s="26"/>
      <c r="W83" s="3"/>
      <c r="X83" s="3"/>
      <c r="Y83" s="29"/>
      <c r="Z83" s="3"/>
      <c r="AA83" s="28"/>
      <c r="AB83" s="3"/>
      <c r="AC83" s="3"/>
      <c r="AD83" s="28"/>
      <c r="AE83" s="26">
        <v>0.005</v>
      </c>
      <c r="AF83" s="3">
        <v>0.49</v>
      </c>
      <c r="AG83" s="27">
        <f t="shared" si="67"/>
        <v>0.00245</v>
      </c>
      <c r="AH83" s="36"/>
      <c r="AI83" s="3"/>
      <c r="AJ83" s="27"/>
      <c r="AK83" s="37"/>
      <c r="AL83" s="28"/>
      <c r="AM83" s="28"/>
      <c r="AN83" s="37"/>
      <c r="AO83" s="28"/>
      <c r="AP83" s="27"/>
      <c r="AQ83" s="3">
        <v>0.015</v>
      </c>
      <c r="AR83" s="3">
        <v>0.5</v>
      </c>
      <c r="AS83" s="3">
        <f t="shared" si="68"/>
        <v>0.0075</v>
      </c>
      <c r="AT83" s="2">
        <f t="shared" si="69"/>
        <v>0.0196359144090192</v>
      </c>
      <c r="AU83" s="30">
        <f t="shared" si="70"/>
        <v>52.122</v>
      </c>
      <c r="AV83" s="1">
        <f t="shared" si="71"/>
        <v>0.26</v>
      </c>
      <c r="AW83" s="2">
        <f t="shared" si="75"/>
        <v>2.0301750304816</v>
      </c>
      <c r="AX83" s="1">
        <f t="shared" si="72"/>
        <v>3619.54378809817</v>
      </c>
    </row>
    <row r="84" s="1" customFormat="1" spans="1:50">
      <c r="A84" s="13"/>
      <c r="B84" s="13"/>
      <c r="C84" s="16">
        <v>10</v>
      </c>
      <c r="D84" s="21">
        <v>26.9076451612903</v>
      </c>
      <c r="E84" s="20">
        <f t="shared" si="73"/>
        <v>27.2054</v>
      </c>
      <c r="F84" s="16" t="s">
        <v>73</v>
      </c>
      <c r="G84" s="13">
        <v>11</v>
      </c>
      <c r="H84" s="18">
        <f t="shared" si="57"/>
        <v>26.9076451612903</v>
      </c>
      <c r="I84" s="18">
        <f t="shared" si="58"/>
        <v>300.05764516129</v>
      </c>
      <c r="J84" s="18">
        <f t="shared" si="59"/>
        <v>0.426053395513669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0.610453609204006</v>
      </c>
      <c r="O84" s="18">
        <f t="shared" si="74"/>
        <v>0.553349137326527</v>
      </c>
      <c r="P84" s="18">
        <f t="shared" si="62"/>
        <v>0.235756278862526</v>
      </c>
      <c r="Q84" s="25">
        <f t="shared" si="63"/>
        <v>0.0612966325042568</v>
      </c>
      <c r="R84" s="18">
        <f t="shared" si="64"/>
        <v>0.1355172</v>
      </c>
      <c r="S84" s="26">
        <f t="shared" si="65"/>
        <v>0.452316255827724</v>
      </c>
      <c r="T84" s="3">
        <v>0.01</v>
      </c>
      <c r="U84" s="27">
        <f t="shared" si="66"/>
        <v>0.00452316255827724</v>
      </c>
      <c r="V84" s="26"/>
      <c r="W84" s="3"/>
      <c r="X84" s="3"/>
      <c r="Y84" s="29"/>
      <c r="Z84" s="3"/>
      <c r="AA84" s="28"/>
      <c r="AB84" s="3"/>
      <c r="AC84" s="3"/>
      <c r="AD84" s="28"/>
      <c r="AE84" s="26">
        <v>0.005</v>
      </c>
      <c r="AF84" s="3">
        <v>0.49</v>
      </c>
      <c r="AG84" s="27">
        <f t="shared" si="67"/>
        <v>0.00245</v>
      </c>
      <c r="AH84" s="36"/>
      <c r="AI84" s="3"/>
      <c r="AJ84" s="27"/>
      <c r="AK84" s="37"/>
      <c r="AL84" s="28"/>
      <c r="AM84" s="28"/>
      <c r="AN84" s="37"/>
      <c r="AO84" s="28"/>
      <c r="AP84" s="27"/>
      <c r="AQ84" s="3">
        <v>0.015</v>
      </c>
      <c r="AR84" s="3">
        <v>0.5</v>
      </c>
      <c r="AS84" s="3">
        <f t="shared" si="68"/>
        <v>0.0075</v>
      </c>
      <c r="AT84" s="2">
        <f t="shared" si="69"/>
        <v>0.0144731625582772</v>
      </c>
      <c r="AU84" s="30">
        <f t="shared" si="70"/>
        <v>52.122</v>
      </c>
      <c r="AV84" s="1">
        <f t="shared" si="71"/>
        <v>0.26</v>
      </c>
      <c r="AW84" s="2">
        <f t="shared" si="75"/>
        <v>2.0301750304816</v>
      </c>
      <c r="AX84" s="1">
        <f t="shared" si="72"/>
        <v>2667.87909850969</v>
      </c>
    </row>
    <row r="85" s="1" customFormat="1" spans="1:51">
      <c r="A85" s="13"/>
      <c r="B85" s="13"/>
      <c r="C85" s="16">
        <v>11</v>
      </c>
      <c r="D85" s="21">
        <v>25.7712333333333</v>
      </c>
      <c r="E85" s="20">
        <f t="shared" si="73"/>
        <v>26.9076451612903</v>
      </c>
      <c r="F85" s="16" t="s">
        <v>75</v>
      </c>
      <c r="G85" s="13">
        <v>12</v>
      </c>
      <c r="H85" s="18">
        <f t="shared" si="57"/>
        <v>25.7712333333333</v>
      </c>
      <c r="I85" s="18">
        <f t="shared" si="58"/>
        <v>298.921233333333</v>
      </c>
      <c r="J85" s="18">
        <f t="shared" si="59"/>
        <v>0.376606254563998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4"/>
        <v>0.838812858464</v>
      </c>
      <c r="P85" s="18">
        <f t="shared" si="62"/>
        <v>0.315902168906248</v>
      </c>
      <c r="Q85" s="25">
        <f t="shared" si="63"/>
        <v>0.0821345639156245</v>
      </c>
      <c r="R85" s="18">
        <f t="shared" si="64"/>
        <v>0.1355172</v>
      </c>
      <c r="S85" s="26">
        <f t="shared" si="65"/>
        <v>0.606082208868133</v>
      </c>
      <c r="T85" s="3">
        <v>0.01</v>
      </c>
      <c r="U85" s="27">
        <f t="shared" si="66"/>
        <v>0.00606082208868133</v>
      </c>
      <c r="V85" s="26"/>
      <c r="W85" s="3"/>
      <c r="X85" s="3"/>
      <c r="Y85" s="29"/>
      <c r="Z85" s="3"/>
      <c r="AA85" s="28"/>
      <c r="AB85" s="3"/>
      <c r="AC85" s="3"/>
      <c r="AD85" s="28"/>
      <c r="AE85" s="26">
        <v>0.005</v>
      </c>
      <c r="AF85" s="3">
        <v>0.49</v>
      </c>
      <c r="AG85" s="27">
        <f t="shared" si="67"/>
        <v>0.00245</v>
      </c>
      <c r="AH85" s="36"/>
      <c r="AI85" s="3"/>
      <c r="AJ85" s="27"/>
      <c r="AK85" s="37"/>
      <c r="AL85" s="28"/>
      <c r="AM85" s="28"/>
      <c r="AN85" s="37"/>
      <c r="AO85" s="28"/>
      <c r="AP85" s="27"/>
      <c r="AQ85" s="3">
        <v>0.015</v>
      </c>
      <c r="AR85" s="3">
        <v>0.5</v>
      </c>
      <c r="AS85" s="3">
        <f t="shared" si="68"/>
        <v>0.0075</v>
      </c>
      <c r="AT85" s="2">
        <f t="shared" si="69"/>
        <v>0.0160108220886813</v>
      </c>
      <c r="AU85" s="30">
        <f t="shared" si="70"/>
        <v>52.122</v>
      </c>
      <c r="AV85" s="1">
        <f t="shared" si="71"/>
        <v>0.26</v>
      </c>
      <c r="AW85" s="2">
        <f t="shared" si="75"/>
        <v>2.0301750304816</v>
      </c>
      <c r="AX85" s="1">
        <f t="shared" si="72"/>
        <v>2951.32024036594</v>
      </c>
      <c r="AY85" s="1">
        <f>SUM(AX74:AX85)</f>
        <v>33831.0057509917</v>
      </c>
    </row>
    <row r="86" s="1" customFormat="1" spans="1:46">
      <c r="A86" s="13"/>
      <c r="B86" s="13"/>
      <c r="C86" s="16">
        <v>12</v>
      </c>
      <c r="D86" s="21">
        <v>24.4243225806452</v>
      </c>
      <c r="E86" s="20">
        <f t="shared" si="73"/>
        <v>25.7712333333333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4" t="s">
        <v>43</v>
      </c>
      <c r="T88" s="24"/>
      <c r="U88" s="24"/>
      <c r="V88" s="24" t="s">
        <v>44</v>
      </c>
      <c r="W88" s="24"/>
      <c r="X88" s="24"/>
      <c r="Y88" s="24" t="s">
        <v>45</v>
      </c>
      <c r="Z88" s="24"/>
      <c r="AA88" s="24"/>
      <c r="AB88" s="24" t="s">
        <v>46</v>
      </c>
      <c r="AC88" s="24"/>
      <c r="AD88" s="24"/>
      <c r="AE88" s="24" t="s">
        <v>47</v>
      </c>
      <c r="AF88" s="24"/>
      <c r="AG88" s="24"/>
      <c r="AH88" s="24" t="s">
        <v>48</v>
      </c>
      <c r="AI88" s="24"/>
      <c r="AJ88" s="24"/>
      <c r="AK88" s="32" t="s">
        <v>78</v>
      </c>
      <c r="AL88" s="33"/>
      <c r="AM88" s="34"/>
      <c r="AN88" s="33" t="s">
        <v>79</v>
      </c>
      <c r="AO88" s="33"/>
      <c r="AP88" s="34"/>
      <c r="AQ88" s="24" t="s">
        <v>50</v>
      </c>
      <c r="AR88" s="24"/>
      <c r="AS88" s="24"/>
      <c r="AT88" s="2"/>
    </row>
    <row r="89" s="1" customFormat="1" spans="1:53">
      <c r="A89" s="15" t="s">
        <v>80</v>
      </c>
      <c r="B89" s="15"/>
      <c r="C89" s="16" t="s">
        <v>51</v>
      </c>
      <c r="D89" s="16" t="s">
        <v>52</v>
      </c>
      <c r="E89" s="16" t="s">
        <v>53</v>
      </c>
      <c r="F89" s="16" t="s">
        <v>54</v>
      </c>
      <c r="G89" s="13" t="s">
        <v>51</v>
      </c>
      <c r="H89" s="13" t="s">
        <v>53</v>
      </c>
      <c r="I89" s="13" t="s">
        <v>55</v>
      </c>
      <c r="J89" s="13" t="s">
        <v>56</v>
      </c>
      <c r="K89" s="23" t="s">
        <v>57</v>
      </c>
      <c r="L89" s="23" t="s">
        <v>58</v>
      </c>
      <c r="M89" s="13" t="s">
        <v>59</v>
      </c>
      <c r="N89" s="23" t="s">
        <v>60</v>
      </c>
      <c r="O89" s="13" t="s">
        <v>61</v>
      </c>
      <c r="P89" s="13" t="s">
        <v>62</v>
      </c>
      <c r="Q89" s="23" t="s">
        <v>63</v>
      </c>
      <c r="R89" s="23" t="s">
        <v>64</v>
      </c>
      <c r="S89" s="4" t="s">
        <v>65</v>
      </c>
      <c r="T89" s="3" t="s">
        <v>66</v>
      </c>
      <c r="U89" s="3"/>
      <c r="V89" s="4" t="s">
        <v>65</v>
      </c>
      <c r="W89" s="3" t="s">
        <v>66</v>
      </c>
      <c r="X89" s="3"/>
      <c r="Y89" s="4" t="s">
        <v>65</v>
      </c>
      <c r="Z89" s="3" t="s">
        <v>66</v>
      </c>
      <c r="AA89" s="3"/>
      <c r="AB89" s="4" t="s">
        <v>65</v>
      </c>
      <c r="AC89" s="3" t="s">
        <v>66</v>
      </c>
      <c r="AD89" s="3"/>
      <c r="AE89" s="4" t="s">
        <v>65</v>
      </c>
      <c r="AF89" s="3" t="s">
        <v>66</v>
      </c>
      <c r="AG89" s="3"/>
      <c r="AH89" s="4" t="s">
        <v>65</v>
      </c>
      <c r="AI89" s="3" t="s">
        <v>66</v>
      </c>
      <c r="AJ89" s="3"/>
      <c r="AK89" s="4" t="s">
        <v>65</v>
      </c>
      <c r="AL89" s="3" t="s">
        <v>66</v>
      </c>
      <c r="AM89" s="3"/>
      <c r="AN89" s="4" t="s">
        <v>65</v>
      </c>
      <c r="AO89" s="3" t="s">
        <v>66</v>
      </c>
      <c r="AP89" s="3"/>
      <c r="AQ89" s="35" t="s">
        <v>65</v>
      </c>
      <c r="AR89" s="35" t="s">
        <v>66</v>
      </c>
      <c r="AS89" s="35"/>
      <c r="AT89" s="2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20</v>
      </c>
      <c r="E90" s="16"/>
      <c r="F90" s="16"/>
      <c r="G90" s="13">
        <v>1</v>
      </c>
      <c r="H90" s="18">
        <f t="shared" ref="H90:H101" si="76">E91</f>
        <v>20</v>
      </c>
      <c r="I90" s="18">
        <f t="shared" ref="I90:I101" si="77">H90+273.15</f>
        <v>293.15</v>
      </c>
      <c r="J90" s="18">
        <f t="shared" ref="J90:J101" si="78">EXP(($C$16*(I90-$C$14))/($C$17*I90*$C$14))</f>
        <v>0.198330520254678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0.0564646991165068</v>
      </c>
      <c r="Q90" s="25">
        <f t="shared" ref="Q90:Q101" si="82">P90*$B$76</f>
        <v>0.0146808217702918</v>
      </c>
      <c r="R90" s="18">
        <f t="shared" ref="R90:R101" si="83">L90*$B$76</f>
        <v>0.074022</v>
      </c>
      <c r="S90" s="26">
        <f t="shared" ref="S90:S101" si="84">Q90/R90</f>
        <v>0.198330520254678</v>
      </c>
      <c r="T90" s="3">
        <v>0.01</v>
      </c>
      <c r="U90" s="27">
        <f t="shared" ref="U90:U101" si="85">S90*T90</f>
        <v>0.00198330520254678</v>
      </c>
      <c r="V90" s="26"/>
      <c r="W90" s="3"/>
      <c r="X90" s="3"/>
      <c r="Y90" s="29"/>
      <c r="Z90" s="3"/>
      <c r="AA90" s="28"/>
      <c r="AB90" s="3"/>
      <c r="AC90" s="3"/>
      <c r="AD90" s="28"/>
      <c r="AE90" s="26">
        <v>0.001</v>
      </c>
      <c r="AF90" s="3">
        <v>0.49</v>
      </c>
      <c r="AG90" s="27">
        <f t="shared" ref="AG90:AG101" si="86">AF90*AE90</f>
        <v>0.00049</v>
      </c>
      <c r="AH90" s="36"/>
      <c r="AI90" s="3"/>
      <c r="AJ90" s="27"/>
      <c r="AK90" s="37"/>
      <c r="AL90" s="28"/>
      <c r="AM90" s="28"/>
      <c r="AN90" s="37"/>
      <c r="AO90" s="28"/>
      <c r="AP90" s="27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0.00747330520254678</v>
      </c>
      <c r="AU90" s="30">
        <f t="shared" ref="AU90:AU101" si="89">$B$90/12</f>
        <v>28.47</v>
      </c>
      <c r="AV90" s="1">
        <f t="shared" ref="AV90:AV101" si="90">$B$76</f>
        <v>0.26</v>
      </c>
      <c r="AW90" s="2">
        <f>$E$9/12</f>
        <v>0.0075</v>
      </c>
      <c r="AX90" s="1">
        <f t="shared" ref="AX90:AX101" si="91">AW90*10000*AV90*0.67*AU90*AT90</f>
        <v>2.77977471345716</v>
      </c>
      <c r="AZ90" s="2">
        <f>$E$10/12</f>
        <v>0.386666666666667</v>
      </c>
      <c r="BA90" s="1">
        <f t="shared" ref="BA90:BA101" si="92">AZ90*10000*AV90*0.67*AU90*AT90</f>
        <v>143.312829671569</v>
      </c>
    </row>
    <row r="91" s="1" customFormat="1" spans="1:53">
      <c r="A91" s="13" t="s">
        <v>74</v>
      </c>
      <c r="B91" s="13">
        <v>1</v>
      </c>
      <c r="C91" s="16">
        <v>1</v>
      </c>
      <c r="D91" s="19">
        <v>24.4555161290323</v>
      </c>
      <c r="E91" s="20">
        <f t="shared" ref="E91:E102" si="93">D90</f>
        <v>20</v>
      </c>
      <c r="F91" s="16" t="s">
        <v>73</v>
      </c>
      <c r="G91" s="13">
        <v>2</v>
      </c>
      <c r="H91" s="18">
        <f t="shared" si="76"/>
        <v>24.4555161290323</v>
      </c>
      <c r="I91" s="18">
        <f t="shared" si="77"/>
        <v>297.605516129032</v>
      </c>
      <c r="J91" s="18">
        <f t="shared" si="78"/>
        <v>0.326096786304125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4">L91+O90-P90-N91</f>
        <v>0.512935300883493</v>
      </c>
      <c r="P91" s="18">
        <f t="shared" si="81"/>
        <v>0.167266553200047</v>
      </c>
      <c r="Q91" s="25">
        <f t="shared" si="82"/>
        <v>0.0434893038320121</v>
      </c>
      <c r="R91" s="18">
        <f t="shared" si="83"/>
        <v>0.074022</v>
      </c>
      <c r="S91" s="26">
        <f t="shared" si="84"/>
        <v>0.587518627327174</v>
      </c>
      <c r="T91" s="3">
        <v>0.01</v>
      </c>
      <c r="U91" s="27">
        <f t="shared" si="85"/>
        <v>0.00587518627327174</v>
      </c>
      <c r="V91" s="26"/>
      <c r="W91" s="3"/>
      <c r="X91" s="3"/>
      <c r="Y91" s="29"/>
      <c r="Z91" s="3"/>
      <c r="AA91" s="28"/>
      <c r="AB91" s="3"/>
      <c r="AC91" s="3"/>
      <c r="AD91" s="28"/>
      <c r="AE91" s="26">
        <v>0.001</v>
      </c>
      <c r="AF91" s="3">
        <v>0.49</v>
      </c>
      <c r="AG91" s="27">
        <f t="shared" si="86"/>
        <v>0.00049</v>
      </c>
      <c r="AH91" s="36"/>
      <c r="AI91" s="3"/>
      <c r="AJ91" s="27"/>
      <c r="AK91" s="37"/>
      <c r="AL91" s="28"/>
      <c r="AM91" s="28"/>
      <c r="AN91" s="37"/>
      <c r="AO91" s="28"/>
      <c r="AP91" s="27"/>
      <c r="AQ91" s="3">
        <v>0.01</v>
      </c>
      <c r="AR91" s="3">
        <v>0.5</v>
      </c>
      <c r="AS91" s="3">
        <f t="shared" si="87"/>
        <v>0.005</v>
      </c>
      <c r="AT91" s="2">
        <f t="shared" si="88"/>
        <v>0.0113651862732717</v>
      </c>
      <c r="AU91" s="30">
        <f t="shared" si="89"/>
        <v>28.47</v>
      </c>
      <c r="AV91" s="1">
        <f t="shared" si="90"/>
        <v>0.26</v>
      </c>
      <c r="AW91" s="2">
        <f t="shared" ref="AW91:AW101" si="95">$E$9/12</f>
        <v>0.0075</v>
      </c>
      <c r="AX91" s="1">
        <f t="shared" si="91"/>
        <v>4.22740093705861</v>
      </c>
      <c r="AZ91" s="2">
        <f t="shared" ref="AZ91:AZ101" si="96">$E$10/12</f>
        <v>0.386666666666667</v>
      </c>
      <c r="BA91" s="1">
        <f t="shared" si="92"/>
        <v>217.946003866133</v>
      </c>
    </row>
    <row r="92" s="1" customFormat="1" spans="1:53">
      <c r="A92" s="13" t="s">
        <v>36</v>
      </c>
      <c r="B92" s="13">
        <f>H9</f>
        <v>0.26</v>
      </c>
      <c r="C92" s="16">
        <v>2</v>
      </c>
      <c r="D92" s="21">
        <v>24.5149642857143</v>
      </c>
      <c r="E92" s="20">
        <f t="shared" si="93"/>
        <v>24.4555161290323</v>
      </c>
      <c r="F92" s="16" t="s">
        <v>73</v>
      </c>
      <c r="G92" s="13">
        <v>3</v>
      </c>
      <c r="H92" s="18">
        <f t="shared" si="76"/>
        <v>24.5149642857143</v>
      </c>
      <c r="I92" s="18">
        <f t="shared" si="77"/>
        <v>297.664964285714</v>
      </c>
      <c r="J92" s="18">
        <f t="shared" si="78"/>
        <v>0.328234510203694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4"/>
        <v>0.630368747683447</v>
      </c>
      <c r="P92" s="18">
        <f t="shared" si="81"/>
        <v>0.206908777143592</v>
      </c>
      <c r="Q92" s="25">
        <f t="shared" si="82"/>
        <v>0.0537962820573339</v>
      </c>
      <c r="R92" s="18">
        <f t="shared" si="83"/>
        <v>0.074022</v>
      </c>
      <c r="S92" s="26">
        <f t="shared" si="84"/>
        <v>0.726760720560562</v>
      </c>
      <c r="T92" s="3">
        <v>0.01</v>
      </c>
      <c r="U92" s="27">
        <f t="shared" si="85"/>
        <v>0.00726760720560562</v>
      </c>
      <c r="V92" s="26"/>
      <c r="W92" s="3"/>
      <c r="X92" s="3"/>
      <c r="Y92" s="29"/>
      <c r="Z92" s="3"/>
      <c r="AA92" s="28"/>
      <c r="AB92" s="3"/>
      <c r="AC92" s="3"/>
      <c r="AD92" s="28"/>
      <c r="AE92" s="26">
        <v>0.001</v>
      </c>
      <c r="AF92" s="3">
        <v>0.49</v>
      </c>
      <c r="AG92" s="27">
        <f t="shared" si="86"/>
        <v>0.00049</v>
      </c>
      <c r="AH92" s="36"/>
      <c r="AI92" s="3"/>
      <c r="AJ92" s="27"/>
      <c r="AK92" s="37"/>
      <c r="AL92" s="28"/>
      <c r="AM92" s="28"/>
      <c r="AN92" s="37"/>
      <c r="AO92" s="28"/>
      <c r="AP92" s="27"/>
      <c r="AQ92" s="3">
        <v>0.01</v>
      </c>
      <c r="AR92" s="3">
        <v>0.5</v>
      </c>
      <c r="AS92" s="3">
        <f t="shared" si="87"/>
        <v>0.005</v>
      </c>
      <c r="AT92" s="2">
        <f t="shared" si="88"/>
        <v>0.0127576072056056</v>
      </c>
      <c r="AU92" s="30">
        <f t="shared" si="89"/>
        <v>28.47</v>
      </c>
      <c r="AV92" s="1">
        <f t="shared" si="90"/>
        <v>0.26</v>
      </c>
      <c r="AW92" s="2">
        <f t="shared" si="95"/>
        <v>0.0075</v>
      </c>
      <c r="AX92" s="1">
        <f t="shared" si="91"/>
        <v>4.74532659288103</v>
      </c>
      <c r="AZ92" s="2">
        <f t="shared" si="96"/>
        <v>0.386666666666667</v>
      </c>
      <c r="BA92" s="1">
        <f t="shared" si="92"/>
        <v>244.647948788533</v>
      </c>
    </row>
    <row r="93" s="1" customFormat="1" spans="1:53">
      <c r="A93" s="13"/>
      <c r="B93" s="13"/>
      <c r="C93" s="16">
        <v>3</v>
      </c>
      <c r="D93" s="21">
        <v>24.0222903225806</v>
      </c>
      <c r="E93" s="20">
        <f t="shared" si="93"/>
        <v>24.5149642857143</v>
      </c>
      <c r="F93" s="16" t="s">
        <v>73</v>
      </c>
      <c r="G93" s="13">
        <v>4</v>
      </c>
      <c r="H93" s="18">
        <f t="shared" si="76"/>
        <v>24.0222903225806</v>
      </c>
      <c r="I93" s="18">
        <f t="shared" si="77"/>
        <v>297.172290322581</v>
      </c>
      <c r="J93" s="18">
        <f t="shared" si="78"/>
        <v>0.310908406384443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4"/>
        <v>0.708159970539854</v>
      </c>
      <c r="P93" s="18">
        <f t="shared" si="81"/>
        <v>0.2201728879058</v>
      </c>
      <c r="Q93" s="25">
        <f t="shared" si="82"/>
        <v>0.0572449508555081</v>
      </c>
      <c r="R93" s="18">
        <f t="shared" si="83"/>
        <v>0.074022</v>
      </c>
      <c r="S93" s="26">
        <f t="shared" si="84"/>
        <v>0.773350501952231</v>
      </c>
      <c r="T93" s="3">
        <v>0.01</v>
      </c>
      <c r="U93" s="27">
        <f t="shared" si="85"/>
        <v>0.00773350501952231</v>
      </c>
      <c r="V93" s="26"/>
      <c r="W93" s="3"/>
      <c r="X93" s="3"/>
      <c r="Y93" s="29"/>
      <c r="Z93" s="3"/>
      <c r="AA93" s="28"/>
      <c r="AB93" s="3"/>
      <c r="AC93" s="3"/>
      <c r="AD93" s="28"/>
      <c r="AE93" s="26">
        <v>0.001</v>
      </c>
      <c r="AF93" s="3">
        <v>0.49</v>
      </c>
      <c r="AG93" s="27">
        <f t="shared" si="86"/>
        <v>0.00049</v>
      </c>
      <c r="AH93" s="36"/>
      <c r="AI93" s="3"/>
      <c r="AJ93" s="27"/>
      <c r="AK93" s="37"/>
      <c r="AL93" s="28"/>
      <c r="AM93" s="28"/>
      <c r="AN93" s="37"/>
      <c r="AO93" s="28"/>
      <c r="AP93" s="27"/>
      <c r="AQ93" s="3">
        <v>0.01</v>
      </c>
      <c r="AR93" s="3">
        <v>0.5</v>
      </c>
      <c r="AS93" s="3">
        <f t="shared" si="87"/>
        <v>0.005</v>
      </c>
      <c r="AT93" s="2">
        <f t="shared" si="88"/>
        <v>0.0132235050195223</v>
      </c>
      <c r="AU93" s="30">
        <f t="shared" si="89"/>
        <v>28.47</v>
      </c>
      <c r="AV93" s="1">
        <f t="shared" si="90"/>
        <v>0.26</v>
      </c>
      <c r="AW93" s="2">
        <f t="shared" si="95"/>
        <v>0.0075</v>
      </c>
      <c r="AX93" s="1">
        <f t="shared" si="91"/>
        <v>4.91862219998928</v>
      </c>
      <c r="AZ93" s="2">
        <f t="shared" si="96"/>
        <v>0.386666666666667</v>
      </c>
      <c r="BA93" s="1">
        <f t="shared" si="92"/>
        <v>253.582300088336</v>
      </c>
    </row>
    <row r="94" s="1" customFormat="1" spans="1:53">
      <c r="A94" s="13"/>
      <c r="B94" s="13"/>
      <c r="C94" s="16">
        <v>4</v>
      </c>
      <c r="D94" s="21">
        <v>24.6669666666667</v>
      </c>
      <c r="E94" s="20">
        <f t="shared" si="93"/>
        <v>24.0222903225806</v>
      </c>
      <c r="F94" s="16" t="s">
        <v>73</v>
      </c>
      <c r="G94" s="13">
        <v>5</v>
      </c>
      <c r="H94" s="18">
        <f t="shared" si="76"/>
        <v>24.6669666666667</v>
      </c>
      <c r="I94" s="18">
        <f t="shared" si="77"/>
        <v>297.816966666667</v>
      </c>
      <c r="J94" s="18">
        <f t="shared" si="78"/>
        <v>0.333760417282235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0.463587728502351</v>
      </c>
      <c r="O94" s="18">
        <f t="shared" si="94"/>
        <v>0.309099354131703</v>
      </c>
      <c r="P94" s="18">
        <f t="shared" si="81"/>
        <v>0.103165129416666</v>
      </c>
      <c r="Q94" s="25">
        <f t="shared" si="82"/>
        <v>0.0268229336483333</v>
      </c>
      <c r="R94" s="18">
        <f t="shared" si="83"/>
        <v>0.074022</v>
      </c>
      <c r="S94" s="26">
        <f t="shared" si="84"/>
        <v>0.36236434638801</v>
      </c>
      <c r="T94" s="3">
        <v>0.01</v>
      </c>
      <c r="U94" s="27">
        <f t="shared" si="85"/>
        <v>0.0036236434638801</v>
      </c>
      <c r="V94" s="26"/>
      <c r="W94" s="3"/>
      <c r="X94" s="3"/>
      <c r="Y94" s="29"/>
      <c r="Z94" s="3"/>
      <c r="AA94" s="28"/>
      <c r="AB94" s="3"/>
      <c r="AC94" s="3"/>
      <c r="AD94" s="28"/>
      <c r="AE94" s="26">
        <v>0.005</v>
      </c>
      <c r="AF94" s="3">
        <v>0.49</v>
      </c>
      <c r="AG94" s="27">
        <f t="shared" si="86"/>
        <v>0.00245</v>
      </c>
      <c r="AH94" s="36"/>
      <c r="AI94" s="3"/>
      <c r="AJ94" s="27"/>
      <c r="AK94" s="37"/>
      <c r="AL94" s="28"/>
      <c r="AM94" s="28"/>
      <c r="AN94" s="37"/>
      <c r="AO94" s="28"/>
      <c r="AP94" s="27"/>
      <c r="AQ94" s="3">
        <v>0.015</v>
      </c>
      <c r="AR94" s="3">
        <v>0.5</v>
      </c>
      <c r="AS94" s="3">
        <f t="shared" si="87"/>
        <v>0.0075</v>
      </c>
      <c r="AT94" s="2">
        <f t="shared" si="88"/>
        <v>0.0135736434638801</v>
      </c>
      <c r="AU94" s="30">
        <f t="shared" si="89"/>
        <v>28.47</v>
      </c>
      <c r="AV94" s="1">
        <f t="shared" si="90"/>
        <v>0.26</v>
      </c>
      <c r="AW94" s="2">
        <f t="shared" si="95"/>
        <v>0.0075</v>
      </c>
      <c r="AX94" s="1">
        <f t="shared" si="91"/>
        <v>5.04885988832875</v>
      </c>
      <c r="AZ94" s="2">
        <f t="shared" si="96"/>
        <v>0.386666666666667</v>
      </c>
      <c r="BA94" s="1">
        <f t="shared" si="92"/>
        <v>260.296776464949</v>
      </c>
    </row>
    <row r="95" s="1" customFormat="1" spans="1:53">
      <c r="A95" s="13"/>
      <c r="B95" s="13"/>
      <c r="C95" s="16">
        <v>5</v>
      </c>
      <c r="D95" s="21">
        <v>25.3178064516129</v>
      </c>
      <c r="E95" s="20">
        <f t="shared" si="93"/>
        <v>24.6669666666667</v>
      </c>
      <c r="F95" s="16" t="s">
        <v>75</v>
      </c>
      <c r="G95" s="13">
        <v>6</v>
      </c>
      <c r="H95" s="18">
        <f t="shared" si="76"/>
        <v>25.3178064516129</v>
      </c>
      <c r="I95" s="18">
        <f t="shared" si="77"/>
        <v>298.467806451613</v>
      </c>
      <c r="J95" s="18">
        <f t="shared" si="78"/>
        <v>0.358423687615706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4"/>
        <v>0.490634224715036</v>
      </c>
      <c r="P95" s="18">
        <f t="shared" si="81"/>
        <v>0.175854928092836</v>
      </c>
      <c r="Q95" s="25">
        <f t="shared" si="82"/>
        <v>0.0457222813041374</v>
      </c>
      <c r="R95" s="18">
        <f t="shared" si="83"/>
        <v>0.074022</v>
      </c>
      <c r="S95" s="26">
        <f t="shared" si="84"/>
        <v>0.617685030182073</v>
      </c>
      <c r="T95" s="3">
        <v>0.01</v>
      </c>
      <c r="U95" s="27">
        <f t="shared" si="85"/>
        <v>0.00617685030182073</v>
      </c>
      <c r="V95" s="26"/>
      <c r="W95" s="3"/>
      <c r="X95" s="3"/>
      <c r="Y95" s="29"/>
      <c r="Z95" s="3"/>
      <c r="AA95" s="28"/>
      <c r="AB95" s="3"/>
      <c r="AC95" s="3"/>
      <c r="AD95" s="28"/>
      <c r="AE95" s="26">
        <v>0.005</v>
      </c>
      <c r="AF95" s="3">
        <v>0.49</v>
      </c>
      <c r="AG95" s="27">
        <f t="shared" si="86"/>
        <v>0.00245</v>
      </c>
      <c r="AH95" s="36"/>
      <c r="AI95" s="3"/>
      <c r="AJ95" s="27"/>
      <c r="AK95" s="37"/>
      <c r="AL95" s="28"/>
      <c r="AM95" s="28"/>
      <c r="AN95" s="37"/>
      <c r="AO95" s="28"/>
      <c r="AP95" s="27"/>
      <c r="AQ95" s="3">
        <v>0.015</v>
      </c>
      <c r="AR95" s="3">
        <v>0.5</v>
      </c>
      <c r="AS95" s="3">
        <f t="shared" si="87"/>
        <v>0.0075</v>
      </c>
      <c r="AT95" s="2">
        <f t="shared" si="88"/>
        <v>0.0161268503018207</v>
      </c>
      <c r="AU95" s="30">
        <f t="shared" si="89"/>
        <v>28.47</v>
      </c>
      <c r="AV95" s="1">
        <f t="shared" si="90"/>
        <v>0.26</v>
      </c>
      <c r="AW95" s="2">
        <f t="shared" si="95"/>
        <v>0.0075</v>
      </c>
      <c r="AX95" s="1">
        <f t="shared" si="91"/>
        <v>5.9985521080329</v>
      </c>
      <c r="AZ95" s="2">
        <f t="shared" si="96"/>
        <v>0.386666666666667</v>
      </c>
      <c r="BA95" s="1">
        <f t="shared" si="92"/>
        <v>309.258686458585</v>
      </c>
    </row>
    <row r="96" s="1" customFormat="1" spans="1:53">
      <c r="A96" s="13"/>
      <c r="B96" s="13"/>
      <c r="C96" s="16">
        <v>6</v>
      </c>
      <c r="D96" s="21">
        <v>26.6542666666667</v>
      </c>
      <c r="E96" s="20">
        <f t="shared" si="93"/>
        <v>25.3178064516129</v>
      </c>
      <c r="F96" s="16" t="s">
        <v>73</v>
      </c>
      <c r="G96" s="13">
        <v>7</v>
      </c>
      <c r="H96" s="18">
        <f t="shared" si="76"/>
        <v>26.6542666666667</v>
      </c>
      <c r="I96" s="18">
        <f t="shared" si="77"/>
        <v>299.804266666667</v>
      </c>
      <c r="J96" s="18">
        <f t="shared" si="78"/>
        <v>0.414527745234704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4"/>
        <v>0.5994792966222</v>
      </c>
      <c r="P96" s="18">
        <f t="shared" si="81"/>
        <v>0.248500801143687</v>
      </c>
      <c r="Q96" s="25">
        <f t="shared" si="82"/>
        <v>0.0646102082973586</v>
      </c>
      <c r="R96" s="18">
        <f t="shared" si="83"/>
        <v>0.074022</v>
      </c>
      <c r="S96" s="26">
        <f t="shared" si="84"/>
        <v>0.872851426567218</v>
      </c>
      <c r="T96" s="3">
        <v>0.01</v>
      </c>
      <c r="U96" s="27">
        <f t="shared" si="85"/>
        <v>0.00872851426567218</v>
      </c>
      <c r="V96" s="26"/>
      <c r="W96" s="3"/>
      <c r="X96" s="3"/>
      <c r="Y96" s="29"/>
      <c r="Z96" s="3"/>
      <c r="AA96" s="28"/>
      <c r="AB96" s="3"/>
      <c r="AC96" s="3"/>
      <c r="AD96" s="28"/>
      <c r="AE96" s="26">
        <v>0.005</v>
      </c>
      <c r="AF96" s="3">
        <v>0.49</v>
      </c>
      <c r="AG96" s="27">
        <f t="shared" si="86"/>
        <v>0.00245</v>
      </c>
      <c r="AH96" s="36"/>
      <c r="AI96" s="3"/>
      <c r="AJ96" s="27"/>
      <c r="AK96" s="37"/>
      <c r="AL96" s="28"/>
      <c r="AM96" s="28"/>
      <c r="AN96" s="37"/>
      <c r="AO96" s="28"/>
      <c r="AP96" s="27"/>
      <c r="AQ96" s="3">
        <v>0.015</v>
      </c>
      <c r="AR96" s="3">
        <v>0.5</v>
      </c>
      <c r="AS96" s="3">
        <f t="shared" si="87"/>
        <v>0.0075</v>
      </c>
      <c r="AT96" s="2">
        <f t="shared" si="88"/>
        <v>0.0186785142656722</v>
      </c>
      <c r="AU96" s="30">
        <f t="shared" si="89"/>
        <v>28.47</v>
      </c>
      <c r="AV96" s="1">
        <f t="shared" si="90"/>
        <v>0.26</v>
      </c>
      <c r="AW96" s="2">
        <f t="shared" si="95"/>
        <v>0.0075</v>
      </c>
      <c r="AX96" s="1">
        <f t="shared" si="91"/>
        <v>6.94767043944227</v>
      </c>
      <c r="AZ96" s="2">
        <f t="shared" si="96"/>
        <v>0.386666666666667</v>
      </c>
      <c r="BA96" s="1">
        <f t="shared" si="92"/>
        <v>358.191009322357</v>
      </c>
    </row>
    <row r="97" s="1" customFormat="1" spans="1:53">
      <c r="A97" s="13"/>
      <c r="B97" s="13"/>
      <c r="C97" s="16">
        <v>7</v>
      </c>
      <c r="D97" s="21">
        <v>27.3683870967742</v>
      </c>
      <c r="E97" s="20">
        <f t="shared" si="93"/>
        <v>26.6542666666667</v>
      </c>
      <c r="F97" s="16" t="s">
        <v>73</v>
      </c>
      <c r="G97" s="13">
        <v>8</v>
      </c>
      <c r="H97" s="18">
        <f t="shared" si="76"/>
        <v>27.3683870967742</v>
      </c>
      <c r="I97" s="18">
        <f t="shared" si="77"/>
        <v>300.518387096774</v>
      </c>
      <c r="J97" s="18">
        <f t="shared" si="78"/>
        <v>0.447785899661743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4"/>
        <v>0.635678495478513</v>
      </c>
      <c r="P97" s="18">
        <f t="shared" si="81"/>
        <v>0.284647866993469</v>
      </c>
      <c r="Q97" s="25">
        <f t="shared" si="82"/>
        <v>0.074008445418302</v>
      </c>
      <c r="R97" s="18">
        <f t="shared" si="83"/>
        <v>0.074022</v>
      </c>
      <c r="S97" s="26">
        <f t="shared" si="84"/>
        <v>0.999816884416822</v>
      </c>
      <c r="T97" s="3">
        <v>0.01</v>
      </c>
      <c r="U97" s="27">
        <f t="shared" si="85"/>
        <v>0.00999816884416822</v>
      </c>
      <c r="V97" s="26"/>
      <c r="W97" s="3"/>
      <c r="X97" s="3"/>
      <c r="Y97" s="29"/>
      <c r="Z97" s="3"/>
      <c r="AA97" s="28"/>
      <c r="AB97" s="3"/>
      <c r="AC97" s="3"/>
      <c r="AD97" s="28"/>
      <c r="AE97" s="26">
        <v>0.005</v>
      </c>
      <c r="AF97" s="3">
        <v>0.49</v>
      </c>
      <c r="AG97" s="27">
        <f t="shared" si="86"/>
        <v>0.00245</v>
      </c>
      <c r="AH97" s="36"/>
      <c r="AI97" s="3"/>
      <c r="AJ97" s="27"/>
      <c r="AK97" s="37"/>
      <c r="AL97" s="28"/>
      <c r="AM97" s="28"/>
      <c r="AN97" s="37"/>
      <c r="AO97" s="28"/>
      <c r="AP97" s="27"/>
      <c r="AQ97" s="3">
        <v>0.015</v>
      </c>
      <c r="AR97" s="3">
        <v>0.5</v>
      </c>
      <c r="AS97" s="3">
        <f t="shared" si="87"/>
        <v>0.0075</v>
      </c>
      <c r="AT97" s="2">
        <f t="shared" si="88"/>
        <v>0.0199481688441682</v>
      </c>
      <c r="AU97" s="30">
        <f t="shared" si="89"/>
        <v>28.47</v>
      </c>
      <c r="AV97" s="1">
        <f t="shared" si="90"/>
        <v>0.26</v>
      </c>
      <c r="AW97" s="2">
        <f t="shared" si="95"/>
        <v>0.0075</v>
      </c>
      <c r="AX97" s="1">
        <f t="shared" si="91"/>
        <v>7.41993185476968</v>
      </c>
      <c r="AZ97" s="2">
        <f t="shared" si="96"/>
        <v>0.386666666666667</v>
      </c>
      <c r="BA97" s="1">
        <f t="shared" si="92"/>
        <v>382.538708957014</v>
      </c>
    </row>
    <row r="98" s="1" customFormat="1" spans="1:53">
      <c r="A98" s="13"/>
      <c r="B98" s="13"/>
      <c r="C98" s="16">
        <v>8</v>
      </c>
      <c r="D98" s="21">
        <v>27.6577096774194</v>
      </c>
      <c r="E98" s="20">
        <f t="shared" si="93"/>
        <v>27.3683870967742</v>
      </c>
      <c r="F98" s="16" t="s">
        <v>73</v>
      </c>
      <c r="G98" s="13">
        <v>9</v>
      </c>
      <c r="H98" s="18">
        <f t="shared" si="76"/>
        <v>27.6577096774194</v>
      </c>
      <c r="I98" s="18">
        <f t="shared" si="77"/>
        <v>300.807709677419</v>
      </c>
      <c r="J98" s="18">
        <f t="shared" si="78"/>
        <v>0.461959918659435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4"/>
        <v>0.635730628485044</v>
      </c>
      <c r="P98" s="18">
        <f t="shared" si="81"/>
        <v>0.293682069424262</v>
      </c>
      <c r="Q98" s="25">
        <f t="shared" si="82"/>
        <v>0.0763573380503082</v>
      </c>
      <c r="R98" s="18">
        <f t="shared" si="83"/>
        <v>0.074022</v>
      </c>
      <c r="S98" s="26">
        <f t="shared" si="84"/>
        <v>1.03154924279685</v>
      </c>
      <c r="T98" s="3">
        <v>0.01</v>
      </c>
      <c r="U98" s="27">
        <f t="shared" si="85"/>
        <v>0.0103154924279685</v>
      </c>
      <c r="V98" s="26"/>
      <c r="W98" s="3"/>
      <c r="X98" s="3"/>
      <c r="Y98" s="29"/>
      <c r="Z98" s="3"/>
      <c r="AA98" s="28"/>
      <c r="AB98" s="3"/>
      <c r="AC98" s="3"/>
      <c r="AD98" s="28"/>
      <c r="AE98" s="26">
        <v>0.005</v>
      </c>
      <c r="AF98" s="3">
        <v>0.49</v>
      </c>
      <c r="AG98" s="27">
        <f t="shared" si="86"/>
        <v>0.00245</v>
      </c>
      <c r="AH98" s="36"/>
      <c r="AI98" s="3"/>
      <c r="AJ98" s="27"/>
      <c r="AK98" s="37"/>
      <c r="AL98" s="28"/>
      <c r="AM98" s="28"/>
      <c r="AN98" s="37"/>
      <c r="AO98" s="28"/>
      <c r="AP98" s="27"/>
      <c r="AQ98" s="3">
        <v>0.015</v>
      </c>
      <c r="AR98" s="3">
        <v>0.5</v>
      </c>
      <c r="AS98" s="3">
        <f t="shared" si="87"/>
        <v>0.0075</v>
      </c>
      <c r="AT98" s="2">
        <f t="shared" si="88"/>
        <v>0.0202654924279685</v>
      </c>
      <c r="AU98" s="30">
        <f t="shared" si="89"/>
        <v>28.47</v>
      </c>
      <c r="AV98" s="1">
        <f t="shared" si="90"/>
        <v>0.26</v>
      </c>
      <c r="AW98" s="2">
        <f t="shared" si="95"/>
        <v>0.0075</v>
      </c>
      <c r="AX98" s="1">
        <f t="shared" si="91"/>
        <v>7.53796370952799</v>
      </c>
      <c r="AZ98" s="2">
        <f t="shared" si="96"/>
        <v>0.386666666666667</v>
      </c>
      <c r="BA98" s="1">
        <f t="shared" si="92"/>
        <v>388.623906802332</v>
      </c>
    </row>
    <row r="99" s="1" customFormat="1" spans="1:53">
      <c r="A99" s="13"/>
      <c r="B99" s="13"/>
      <c r="C99" s="16">
        <v>9</v>
      </c>
      <c r="D99" s="21">
        <v>27.2054</v>
      </c>
      <c r="E99" s="20">
        <f t="shared" si="93"/>
        <v>27.6577096774194</v>
      </c>
      <c r="F99" s="16" t="s">
        <v>73</v>
      </c>
      <c r="G99" s="13">
        <v>10</v>
      </c>
      <c r="H99" s="18">
        <f t="shared" si="76"/>
        <v>27.2054</v>
      </c>
      <c r="I99" s="18">
        <f t="shared" si="77"/>
        <v>300.3554</v>
      </c>
      <c r="J99" s="18">
        <f t="shared" si="78"/>
        <v>0.439981838391484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4"/>
        <v>0.626748559060782</v>
      </c>
      <c r="P99" s="18">
        <f t="shared" si="81"/>
        <v>0.275757983224776</v>
      </c>
      <c r="Q99" s="25">
        <f t="shared" si="82"/>
        <v>0.0716970756384418</v>
      </c>
      <c r="R99" s="18">
        <f t="shared" si="83"/>
        <v>0.074022</v>
      </c>
      <c r="S99" s="26">
        <f t="shared" si="84"/>
        <v>0.968591440901919</v>
      </c>
      <c r="T99" s="3">
        <v>0.01</v>
      </c>
      <c r="U99" s="27">
        <f t="shared" si="85"/>
        <v>0.00968591440901919</v>
      </c>
      <c r="V99" s="26"/>
      <c r="W99" s="3"/>
      <c r="X99" s="3"/>
      <c r="Y99" s="29"/>
      <c r="Z99" s="3"/>
      <c r="AA99" s="28"/>
      <c r="AB99" s="3"/>
      <c r="AC99" s="3"/>
      <c r="AD99" s="28"/>
      <c r="AE99" s="26">
        <v>0.005</v>
      </c>
      <c r="AF99" s="3">
        <v>0.49</v>
      </c>
      <c r="AG99" s="27">
        <f t="shared" si="86"/>
        <v>0.00245</v>
      </c>
      <c r="AH99" s="36"/>
      <c r="AI99" s="3"/>
      <c r="AJ99" s="27"/>
      <c r="AK99" s="37"/>
      <c r="AL99" s="28"/>
      <c r="AM99" s="28"/>
      <c r="AN99" s="37"/>
      <c r="AO99" s="28"/>
      <c r="AP99" s="27"/>
      <c r="AQ99" s="3">
        <v>0.015</v>
      </c>
      <c r="AR99" s="3">
        <v>0.5</v>
      </c>
      <c r="AS99" s="3">
        <f t="shared" si="87"/>
        <v>0.0075</v>
      </c>
      <c r="AT99" s="2">
        <f t="shared" si="88"/>
        <v>0.0196359144090192</v>
      </c>
      <c r="AU99" s="30">
        <f t="shared" si="89"/>
        <v>28.47</v>
      </c>
      <c r="AV99" s="1">
        <f t="shared" si="90"/>
        <v>0.26</v>
      </c>
      <c r="AW99" s="2">
        <f t="shared" si="95"/>
        <v>0.0075</v>
      </c>
      <c r="AX99" s="1">
        <f t="shared" si="91"/>
        <v>7.3037855233317</v>
      </c>
      <c r="AZ99" s="2">
        <f t="shared" si="96"/>
        <v>0.386666666666667</v>
      </c>
      <c r="BA99" s="1">
        <f t="shared" si="92"/>
        <v>376.55072031399</v>
      </c>
    </row>
    <row r="100" s="1" customFormat="1" spans="1:53">
      <c r="A100" s="13"/>
      <c r="B100" s="13"/>
      <c r="C100" s="16">
        <v>10</v>
      </c>
      <c r="D100" s="21">
        <v>26.9076451612903</v>
      </c>
      <c r="E100" s="20">
        <f t="shared" si="93"/>
        <v>27.2054</v>
      </c>
      <c r="F100" s="16" t="s">
        <v>73</v>
      </c>
      <c r="G100" s="13">
        <v>11</v>
      </c>
      <c r="H100" s="18">
        <f t="shared" si="76"/>
        <v>26.9076451612903</v>
      </c>
      <c r="I100" s="18">
        <f t="shared" si="77"/>
        <v>300.05764516129</v>
      </c>
      <c r="J100" s="18">
        <f t="shared" si="78"/>
        <v>0.426053395513669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0.333441047044205</v>
      </c>
      <c r="O100" s="18">
        <f t="shared" si="94"/>
        <v>0.3022495287918</v>
      </c>
      <c r="P100" s="18">
        <f t="shared" si="81"/>
        <v>0.128774438034153</v>
      </c>
      <c r="Q100" s="25">
        <f t="shared" si="82"/>
        <v>0.0334813538888798</v>
      </c>
      <c r="R100" s="18">
        <f t="shared" si="83"/>
        <v>0.074022</v>
      </c>
      <c r="S100" s="26">
        <f t="shared" si="84"/>
        <v>0.452316255827724</v>
      </c>
      <c r="T100" s="3">
        <v>0.01</v>
      </c>
      <c r="U100" s="27">
        <f t="shared" si="85"/>
        <v>0.00452316255827724</v>
      </c>
      <c r="V100" s="26"/>
      <c r="W100" s="3"/>
      <c r="X100" s="3"/>
      <c r="Y100" s="29"/>
      <c r="Z100" s="3"/>
      <c r="AA100" s="28"/>
      <c r="AB100" s="3"/>
      <c r="AC100" s="3"/>
      <c r="AD100" s="28"/>
      <c r="AE100" s="26">
        <v>0.005</v>
      </c>
      <c r="AF100" s="3">
        <v>0.49</v>
      </c>
      <c r="AG100" s="27">
        <f t="shared" si="86"/>
        <v>0.00245</v>
      </c>
      <c r="AH100" s="36"/>
      <c r="AI100" s="3"/>
      <c r="AJ100" s="27"/>
      <c r="AK100" s="37"/>
      <c r="AL100" s="28"/>
      <c r="AM100" s="28"/>
      <c r="AN100" s="37"/>
      <c r="AO100" s="28"/>
      <c r="AP100" s="27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0.0144731625582772</v>
      </c>
      <c r="AU100" s="30">
        <f t="shared" si="89"/>
        <v>28.47</v>
      </c>
      <c r="AV100" s="1">
        <f t="shared" si="90"/>
        <v>0.26</v>
      </c>
      <c r="AW100" s="2">
        <f t="shared" si="95"/>
        <v>0.0075</v>
      </c>
      <c r="AX100" s="1">
        <f t="shared" si="91"/>
        <v>5.38344550541621</v>
      </c>
      <c r="AZ100" s="2">
        <f t="shared" si="96"/>
        <v>0.386666666666667</v>
      </c>
      <c r="BA100" s="1">
        <f t="shared" si="92"/>
        <v>277.546523834791</v>
      </c>
    </row>
    <row r="101" s="1" customFormat="1" spans="1:54">
      <c r="A101" s="13"/>
      <c r="B101" s="13"/>
      <c r="C101" s="16">
        <v>11</v>
      </c>
      <c r="D101" s="21">
        <v>25.7712333333333</v>
      </c>
      <c r="E101" s="20">
        <f t="shared" si="93"/>
        <v>26.9076451612903</v>
      </c>
      <c r="F101" s="16" t="s">
        <v>75</v>
      </c>
      <c r="G101" s="13">
        <v>12</v>
      </c>
      <c r="H101" s="18">
        <f t="shared" si="76"/>
        <v>25.7712333333333</v>
      </c>
      <c r="I101" s="18">
        <f t="shared" si="77"/>
        <v>298.921233333333</v>
      </c>
      <c r="J101" s="18">
        <f t="shared" si="78"/>
        <v>0.376606254563998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4"/>
        <v>0.458175090757647</v>
      </c>
      <c r="P101" s="18">
        <f t="shared" si="81"/>
        <v>0.172551604864757</v>
      </c>
      <c r="Q101" s="25">
        <f t="shared" si="82"/>
        <v>0.0448634172648369</v>
      </c>
      <c r="R101" s="18">
        <f t="shared" si="83"/>
        <v>0.074022</v>
      </c>
      <c r="S101" s="26">
        <f t="shared" si="84"/>
        <v>0.606082208868133</v>
      </c>
      <c r="T101" s="3">
        <v>0.01</v>
      </c>
      <c r="U101" s="27">
        <f t="shared" si="85"/>
        <v>0.00606082208868133</v>
      </c>
      <c r="V101" s="26"/>
      <c r="W101" s="3"/>
      <c r="X101" s="3"/>
      <c r="Y101" s="29"/>
      <c r="Z101" s="3"/>
      <c r="AA101" s="28"/>
      <c r="AB101" s="3"/>
      <c r="AC101" s="3"/>
      <c r="AD101" s="28"/>
      <c r="AE101" s="26">
        <v>0.005</v>
      </c>
      <c r="AF101" s="3">
        <v>0.49</v>
      </c>
      <c r="AG101" s="27">
        <f t="shared" si="86"/>
        <v>0.00245</v>
      </c>
      <c r="AH101" s="36"/>
      <c r="AI101" s="3"/>
      <c r="AJ101" s="27"/>
      <c r="AK101" s="37"/>
      <c r="AL101" s="28"/>
      <c r="AM101" s="28"/>
      <c r="AN101" s="37"/>
      <c r="AO101" s="28"/>
      <c r="AP101" s="27"/>
      <c r="AQ101" s="3">
        <v>0.015</v>
      </c>
      <c r="AR101" s="3">
        <v>0.5</v>
      </c>
      <c r="AS101" s="3">
        <f t="shared" si="87"/>
        <v>0.0075</v>
      </c>
      <c r="AT101" s="2">
        <f t="shared" si="88"/>
        <v>0.0160108220886813</v>
      </c>
      <c r="AU101" s="30">
        <f t="shared" si="89"/>
        <v>28.47</v>
      </c>
      <c r="AV101" s="1">
        <f t="shared" si="90"/>
        <v>0.26</v>
      </c>
      <c r="AW101" s="2">
        <f t="shared" si="95"/>
        <v>0.0075</v>
      </c>
      <c r="AX101" s="1">
        <f t="shared" si="91"/>
        <v>5.95539419005806</v>
      </c>
      <c r="AY101" s="1">
        <f>SUM(AX90:AX101)</f>
        <v>68.2667276622936</v>
      </c>
      <c r="AZ101" s="2">
        <f t="shared" si="96"/>
        <v>0.386666666666667</v>
      </c>
      <c r="BA101" s="1">
        <f t="shared" si="92"/>
        <v>307.033656020771</v>
      </c>
      <c r="BB101" s="1">
        <f>SUM(BA90:BA101)</f>
        <v>3519.52907058936</v>
      </c>
    </row>
    <row r="102" s="1" customFormat="1" spans="1:46">
      <c r="A102" s="13"/>
      <c r="B102" s="13"/>
      <c r="C102" s="16">
        <v>12</v>
      </c>
      <c r="D102" s="21">
        <v>24.4243225806452</v>
      </c>
      <c r="E102" s="20">
        <f t="shared" si="93"/>
        <v>25.7712333333333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workbookViewId="0">
      <selection activeCell="AT43" sqref="AT43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36</v>
      </c>
      <c r="M1" s="2"/>
    </row>
    <row r="2" s="1" customFormat="1" spans="1:13">
      <c r="A2" s="4" t="s">
        <v>4</v>
      </c>
      <c r="B2" s="5" t="s">
        <v>5</v>
      </c>
      <c r="C2" s="3"/>
      <c r="D2" s="3"/>
      <c r="E2" s="7">
        <v>20.22</v>
      </c>
      <c r="F2" s="3">
        <v>1166.832</v>
      </c>
      <c r="G2" s="7">
        <f>(F2+F3+F4)/3</f>
        <v>1338.18733333333</v>
      </c>
      <c r="H2" s="3">
        <v>0.13</v>
      </c>
      <c r="I2" s="22">
        <f>(H2+H3+H4)/3</f>
        <v>0.12</v>
      </c>
      <c r="M2" s="2"/>
    </row>
    <row r="3" s="1" customFormat="1" spans="1:13">
      <c r="A3" s="4"/>
      <c r="B3" s="5" t="s">
        <v>6</v>
      </c>
      <c r="C3" s="3"/>
      <c r="D3" s="3"/>
      <c r="E3" s="9"/>
      <c r="F3" s="3">
        <v>1192.09</v>
      </c>
      <c r="G3" s="9"/>
      <c r="H3" s="3">
        <v>0.13</v>
      </c>
      <c r="I3" s="22"/>
      <c r="M3" s="2"/>
    </row>
    <row r="4" s="1" customFormat="1" spans="1:13">
      <c r="A4" s="4"/>
      <c r="B4" s="5" t="s">
        <v>7</v>
      </c>
      <c r="C4" s="3"/>
      <c r="D4" s="3"/>
      <c r="E4" s="11"/>
      <c r="F4" s="3">
        <v>1655.64</v>
      </c>
      <c r="G4" s="11"/>
      <c r="H4" s="3">
        <v>0.1</v>
      </c>
      <c r="I4" s="22"/>
      <c r="M4" s="2"/>
    </row>
    <row r="5" s="1" customFormat="1" spans="1:13">
      <c r="A5" s="4" t="s">
        <v>8</v>
      </c>
      <c r="B5" s="5" t="s">
        <v>9</v>
      </c>
      <c r="C5" s="3"/>
      <c r="D5" s="3"/>
      <c r="E5" s="6">
        <v>122.490410958904</v>
      </c>
      <c r="F5" s="3">
        <v>91.104</v>
      </c>
      <c r="G5" s="7">
        <f>(F5+F6)/2</f>
        <v>92.50925</v>
      </c>
      <c r="H5" s="3">
        <v>0.13</v>
      </c>
      <c r="I5" s="22">
        <f>(H5+H6)/2</f>
        <v>0.13</v>
      </c>
      <c r="M5" s="2"/>
    </row>
    <row r="6" s="1" customFormat="1" spans="1:13">
      <c r="A6" s="4"/>
      <c r="B6" s="5" t="s">
        <v>10</v>
      </c>
      <c r="C6" s="3"/>
      <c r="D6" s="3"/>
      <c r="E6" s="10"/>
      <c r="F6" s="3">
        <v>93.9145</v>
      </c>
      <c r="G6" s="11"/>
      <c r="H6" s="3">
        <v>0.13</v>
      </c>
      <c r="I6" s="22"/>
      <c r="M6" s="2"/>
    </row>
    <row r="7" s="1" customFormat="1" spans="1:13">
      <c r="A7" s="4" t="s">
        <v>11</v>
      </c>
      <c r="B7" s="5"/>
      <c r="C7" s="3"/>
      <c r="D7" s="3"/>
      <c r="E7" s="12">
        <v>1018.2463204369</v>
      </c>
      <c r="F7" s="3">
        <v>134.758</v>
      </c>
      <c r="G7" s="3"/>
      <c r="H7" s="3">
        <v>0.29</v>
      </c>
      <c r="M7" s="2"/>
    </row>
    <row r="8" s="1" customFormat="1" spans="1:13">
      <c r="A8" s="4" t="s">
        <v>12</v>
      </c>
      <c r="B8" s="5"/>
      <c r="C8" s="3"/>
      <c r="D8" s="3"/>
      <c r="E8" s="3">
        <v>0</v>
      </c>
      <c r="F8" s="3">
        <v>625.464</v>
      </c>
      <c r="G8" s="3"/>
      <c r="H8" s="3">
        <v>0.26</v>
      </c>
      <c r="M8" s="2"/>
    </row>
    <row r="9" s="1" customFormat="1" spans="1:13">
      <c r="A9" s="4" t="s">
        <v>13</v>
      </c>
      <c r="B9" s="5"/>
      <c r="C9" s="3"/>
      <c r="D9" s="3"/>
      <c r="E9" s="3">
        <v>0</v>
      </c>
      <c r="F9" s="3">
        <v>341.64</v>
      </c>
      <c r="G9" s="3"/>
      <c r="H9" s="3">
        <v>0.26</v>
      </c>
      <c r="M9" s="2"/>
    </row>
    <row r="10" s="1" customFormat="1" spans="1:13">
      <c r="A10" s="4" t="s">
        <v>14</v>
      </c>
      <c r="B10" s="5"/>
      <c r="C10" s="3"/>
      <c r="D10" s="3"/>
      <c r="E10" s="3">
        <v>0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15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16</v>
      </c>
      <c r="B14" s="4" t="s">
        <v>17</v>
      </c>
      <c r="C14" s="4">
        <v>308.16</v>
      </c>
      <c r="D14" s="13"/>
      <c r="E14" s="13"/>
      <c r="F14" s="13"/>
      <c r="G14" s="14" t="s">
        <v>18</v>
      </c>
      <c r="H14" s="14" t="s">
        <v>19</v>
      </c>
      <c r="I14" s="14">
        <f>(AV38+AV53+AY85+AY101+BB101+AG69)</f>
        <v>36215802.3654561</v>
      </c>
      <c r="J14" s="14" t="s">
        <v>20</v>
      </c>
      <c r="K14" s="14">
        <f>I14/(10000*1000)</f>
        <v>3.62158023654561</v>
      </c>
      <c r="L14" s="14" t="s">
        <v>21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22</v>
      </c>
      <c r="B15" s="4" t="s">
        <v>17</v>
      </c>
      <c r="C15" s="4"/>
      <c r="D15" s="13"/>
      <c r="E15" s="13"/>
      <c r="F15" s="13"/>
      <c r="G15" s="14"/>
      <c r="H15" s="14" t="s">
        <v>23</v>
      </c>
      <c r="I15" s="14">
        <v>14652916.0273973</v>
      </c>
      <c r="J15" s="14" t="s">
        <v>20</v>
      </c>
      <c r="K15" s="14">
        <f>I15/(10000*1000)</f>
        <v>1.46529160273973</v>
      </c>
      <c r="L15" s="14" t="s">
        <v>21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24</v>
      </c>
      <c r="B16" s="4" t="s">
        <v>25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26</v>
      </c>
      <c r="B17" s="4" t="s">
        <v>27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29</v>
      </c>
      <c r="AT17" s="2"/>
    </row>
    <row r="18" s="1" customFormat="1" spans="1:46">
      <c r="A18" s="4" t="s">
        <v>30</v>
      </c>
      <c r="B18" s="4" t="s">
        <v>31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33</v>
      </c>
      <c r="B19" s="4" t="s">
        <v>31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36</v>
      </c>
      <c r="B20" s="4" t="s">
        <v>37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38</v>
      </c>
      <c r="B21" s="4" t="s">
        <v>39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40</v>
      </c>
      <c r="B22" s="4" t="s">
        <v>35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41</v>
      </c>
      <c r="B23" s="4" t="s">
        <v>42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4" t="s">
        <v>43</v>
      </c>
      <c r="T25" s="24"/>
      <c r="U25" s="24"/>
      <c r="V25" s="24" t="s">
        <v>44</v>
      </c>
      <c r="W25" s="24"/>
      <c r="X25" s="24"/>
      <c r="Y25" s="24" t="s">
        <v>45</v>
      </c>
      <c r="Z25" s="24"/>
      <c r="AA25" s="24"/>
      <c r="AB25" s="24" t="s">
        <v>46</v>
      </c>
      <c r="AC25" s="24"/>
      <c r="AD25" s="24"/>
      <c r="AE25" s="24" t="s">
        <v>47</v>
      </c>
      <c r="AF25" s="24"/>
      <c r="AG25" s="24"/>
      <c r="AH25" s="24" t="s">
        <v>48</v>
      </c>
      <c r="AI25" s="24"/>
      <c r="AJ25" s="24"/>
      <c r="AK25" s="32" t="s">
        <v>49</v>
      </c>
      <c r="AL25" s="33"/>
      <c r="AM25" s="34"/>
      <c r="AN25" s="24" t="s">
        <v>50</v>
      </c>
      <c r="AO25" s="24"/>
      <c r="AP25" s="24"/>
      <c r="AT25" s="2"/>
    </row>
    <row r="26" s="1" customFormat="1" spans="1:47">
      <c r="A26" s="15" t="s">
        <v>4</v>
      </c>
      <c r="B26" s="15"/>
      <c r="C26" s="16" t="s">
        <v>51</v>
      </c>
      <c r="D26" s="16" t="s">
        <v>52</v>
      </c>
      <c r="E26" s="16" t="s">
        <v>53</v>
      </c>
      <c r="F26" s="16" t="s">
        <v>54</v>
      </c>
      <c r="G26" s="13" t="s">
        <v>51</v>
      </c>
      <c r="H26" s="13" t="s">
        <v>53</v>
      </c>
      <c r="I26" s="13" t="s">
        <v>55</v>
      </c>
      <c r="J26" s="13" t="s">
        <v>56</v>
      </c>
      <c r="K26" s="23" t="s">
        <v>57</v>
      </c>
      <c r="L26" s="23" t="s">
        <v>58</v>
      </c>
      <c r="M26" s="13" t="s">
        <v>59</v>
      </c>
      <c r="N26" s="23" t="s">
        <v>60</v>
      </c>
      <c r="O26" s="13" t="s">
        <v>61</v>
      </c>
      <c r="P26" s="13" t="s">
        <v>62</v>
      </c>
      <c r="Q26" s="23" t="s">
        <v>63</v>
      </c>
      <c r="R26" s="23" t="s">
        <v>64</v>
      </c>
      <c r="S26" s="4" t="s">
        <v>65</v>
      </c>
      <c r="T26" s="3" t="s">
        <v>66</v>
      </c>
      <c r="U26" s="3"/>
      <c r="V26" s="4" t="s">
        <v>65</v>
      </c>
      <c r="W26" s="3" t="s">
        <v>66</v>
      </c>
      <c r="X26" s="3"/>
      <c r="Y26" s="4" t="s">
        <v>65</v>
      </c>
      <c r="Z26" s="3" t="s">
        <v>66</v>
      </c>
      <c r="AA26" s="3"/>
      <c r="AB26" s="4" t="s">
        <v>65</v>
      </c>
      <c r="AC26" s="3" t="s">
        <v>66</v>
      </c>
      <c r="AD26" s="3"/>
      <c r="AE26" s="4" t="s">
        <v>65</v>
      </c>
      <c r="AF26" s="3" t="s">
        <v>66</v>
      </c>
      <c r="AG26" s="3"/>
      <c r="AH26" s="4" t="s">
        <v>65</v>
      </c>
      <c r="AI26" s="3" t="s">
        <v>66</v>
      </c>
      <c r="AJ26" s="3"/>
      <c r="AK26" s="4" t="s">
        <v>65</v>
      </c>
      <c r="AL26" s="3" t="s">
        <v>66</v>
      </c>
      <c r="AM26" s="3"/>
      <c r="AN26" s="35" t="s">
        <v>65</v>
      </c>
      <c r="AO26" s="35" t="s">
        <v>66</v>
      </c>
      <c r="AP26" s="35"/>
      <c r="AQ26" s="1" t="s">
        <v>67</v>
      </c>
      <c r="AR26" s="1" t="s">
        <v>68</v>
      </c>
      <c r="AS26" s="1" t="s">
        <v>36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1338.18733333333</v>
      </c>
      <c r="C27" s="16" t="s">
        <v>72</v>
      </c>
      <c r="D27" s="17">
        <v>22</v>
      </c>
      <c r="E27" s="16"/>
      <c r="F27" s="16"/>
      <c r="G27" s="13">
        <v>1</v>
      </c>
      <c r="H27" s="18">
        <f t="shared" ref="H27:H38" si="0">E28</f>
        <v>22</v>
      </c>
      <c r="I27" s="18">
        <f t="shared" ref="I27:I38" si="1">H27+273.15</f>
        <v>295.15</v>
      </c>
      <c r="J27" s="18">
        <f t="shared" ref="J27:J38" si="2">EXP(($C$16*(I27-$C$14))/($C$17*I27*$C$14))</f>
        <v>0.248390618599517</v>
      </c>
      <c r="K27" s="18">
        <f t="shared" ref="K27:K38" si="3">$B$27/12</f>
        <v>111.515611111111</v>
      </c>
      <c r="L27" s="18">
        <f t="shared" ref="L27:L38" si="4">K27*$B$28/100</f>
        <v>1.11515611111111</v>
      </c>
      <c r="M27" s="13" t="s">
        <v>73</v>
      </c>
      <c r="N27" s="13"/>
      <c r="O27" s="18">
        <f>L27</f>
        <v>1.11515611111111</v>
      </c>
      <c r="P27" s="18">
        <f t="shared" ref="P27:P38" si="5">O27*J27</f>
        <v>0.276994316273921</v>
      </c>
      <c r="Q27" s="25">
        <f t="shared" ref="Q27:Q38" si="6">P27*$B$29</f>
        <v>0.0332393179528705</v>
      </c>
      <c r="R27" s="18">
        <f t="shared" ref="R27:R38" si="7">L27*$B$29</f>
        <v>0.133818733333333</v>
      </c>
      <c r="S27" s="26">
        <f t="shared" ref="S27:S38" si="8">Q27/R27</f>
        <v>0.248390618599517</v>
      </c>
      <c r="T27" s="3">
        <v>0.01</v>
      </c>
      <c r="U27" s="27">
        <f t="shared" ref="U27:U38" si="9">S27*T27</f>
        <v>0.00248390618599517</v>
      </c>
      <c r="V27" s="26"/>
      <c r="W27" s="3"/>
      <c r="X27" s="27"/>
      <c r="Y27" s="29">
        <v>0.02</v>
      </c>
      <c r="Z27" s="3">
        <v>0.21</v>
      </c>
      <c r="AA27" s="28">
        <f t="shared" ref="AA27:AA38" si="10">Y27*Z27</f>
        <v>0.0042</v>
      </c>
      <c r="AB27" s="3">
        <v>0.01</v>
      </c>
      <c r="AC27" s="3">
        <v>0.29</v>
      </c>
      <c r="AD27" s="28">
        <f t="shared" ref="AD27:AD38" si="11">AB27*AC27</f>
        <v>0.0029</v>
      </c>
      <c r="AE27" s="26"/>
      <c r="AF27" s="3"/>
      <c r="AG27" s="27"/>
      <c r="AH27" s="26"/>
      <c r="AI27" s="3"/>
      <c r="AJ27" s="27"/>
      <c r="AK27" s="1">
        <v>0.1</v>
      </c>
      <c r="AL27" s="28">
        <v>0.11</v>
      </c>
      <c r="AM27" s="28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0.0243839061859952</v>
      </c>
      <c r="AR27" s="30">
        <f t="shared" ref="AR27:AR38" si="15">$B$27/12</f>
        <v>111.515611111111</v>
      </c>
      <c r="AS27" s="1">
        <f t="shared" ref="AS27:AS38" si="16">$B$29</f>
        <v>0.12</v>
      </c>
      <c r="AT27" s="2">
        <f>$E$2/12</f>
        <v>1.685</v>
      </c>
      <c r="AU27" s="1">
        <f t="shared" ref="AU27:AU38" si="17">AT27*10000*AS27*0.67*AR27*AQ27</f>
        <v>3683.79031205593</v>
      </c>
    </row>
    <row r="28" s="1" customFormat="1" spans="1:47">
      <c r="A28" s="13" t="s">
        <v>74</v>
      </c>
      <c r="B28" s="13">
        <v>1</v>
      </c>
      <c r="C28" s="16">
        <v>1</v>
      </c>
      <c r="D28" s="19">
        <v>23.2687096774194</v>
      </c>
      <c r="E28" s="20">
        <f t="shared" ref="E28:E39" si="18">D27</f>
        <v>22</v>
      </c>
      <c r="F28" s="16" t="s">
        <v>73</v>
      </c>
      <c r="G28" s="13">
        <v>2</v>
      </c>
      <c r="H28" s="18">
        <f t="shared" si="0"/>
        <v>23.2687096774194</v>
      </c>
      <c r="I28" s="18">
        <f t="shared" si="1"/>
        <v>296.418709677419</v>
      </c>
      <c r="J28" s="18">
        <f t="shared" si="2"/>
        <v>0.286059814494058</v>
      </c>
      <c r="K28" s="18">
        <f t="shared" si="3"/>
        <v>111.515611111111</v>
      </c>
      <c r="L28" s="18">
        <f t="shared" si="4"/>
        <v>1.11515611111111</v>
      </c>
      <c r="M28" s="13" t="s">
        <v>73</v>
      </c>
      <c r="N28" s="13"/>
      <c r="O28" s="18">
        <f t="shared" ref="O28:O38" si="19">L28+O27-P27-N28</f>
        <v>1.9533179059483</v>
      </c>
      <c r="P28" s="18">
        <f t="shared" si="5"/>
        <v>0.558765757823493</v>
      </c>
      <c r="Q28" s="25">
        <f t="shared" si="6"/>
        <v>0.0670518909388192</v>
      </c>
      <c r="R28" s="18">
        <f t="shared" si="7"/>
        <v>0.133818733333333</v>
      </c>
      <c r="S28" s="26">
        <f t="shared" si="8"/>
        <v>0.501065054709474</v>
      </c>
      <c r="T28" s="3">
        <v>0.01</v>
      </c>
      <c r="U28" s="27">
        <f t="shared" si="9"/>
        <v>0.00501065054709474</v>
      </c>
      <c r="V28" s="26"/>
      <c r="W28" s="3"/>
      <c r="X28" s="27"/>
      <c r="Y28" s="29">
        <v>0.02</v>
      </c>
      <c r="Z28" s="3">
        <v>0.21</v>
      </c>
      <c r="AA28" s="28">
        <f t="shared" si="10"/>
        <v>0.0042</v>
      </c>
      <c r="AB28" s="3">
        <v>0.01</v>
      </c>
      <c r="AC28" s="3">
        <v>0.29</v>
      </c>
      <c r="AD28" s="28">
        <f t="shared" si="11"/>
        <v>0.0029</v>
      </c>
      <c r="AE28" s="26"/>
      <c r="AF28" s="3"/>
      <c r="AG28" s="27"/>
      <c r="AH28" s="26"/>
      <c r="AI28" s="3"/>
      <c r="AJ28" s="27"/>
      <c r="AK28" s="28">
        <v>0.1</v>
      </c>
      <c r="AL28" s="28">
        <v>0.11</v>
      </c>
      <c r="AM28" s="28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0.0269106505470947</v>
      </c>
      <c r="AR28" s="30">
        <f t="shared" si="15"/>
        <v>111.515611111111</v>
      </c>
      <c r="AS28" s="1">
        <f t="shared" si="16"/>
        <v>0.12</v>
      </c>
      <c r="AT28" s="2">
        <f t="shared" ref="AT28:AT38" si="20">$E$2/12</f>
        <v>1.685</v>
      </c>
      <c r="AU28" s="1">
        <f t="shared" si="17"/>
        <v>4065.5173547808</v>
      </c>
    </row>
    <row r="29" s="1" customFormat="1" spans="1:47">
      <c r="A29" s="13" t="s">
        <v>36</v>
      </c>
      <c r="B29" s="13">
        <f>I2</f>
        <v>0.12</v>
      </c>
      <c r="C29" s="16">
        <v>2</v>
      </c>
      <c r="D29" s="21">
        <v>23.4542857142857</v>
      </c>
      <c r="E29" s="20">
        <f t="shared" si="18"/>
        <v>23.2687096774194</v>
      </c>
      <c r="F29" s="16" t="s">
        <v>73</v>
      </c>
      <c r="G29" s="13">
        <v>3</v>
      </c>
      <c r="H29" s="18">
        <f t="shared" si="0"/>
        <v>23.4542857142857</v>
      </c>
      <c r="I29" s="18">
        <f t="shared" si="1"/>
        <v>296.604285714286</v>
      </c>
      <c r="J29" s="18">
        <f t="shared" si="2"/>
        <v>0.29199975284323</v>
      </c>
      <c r="K29" s="18">
        <f t="shared" si="3"/>
        <v>111.515611111111</v>
      </c>
      <c r="L29" s="18">
        <f t="shared" si="4"/>
        <v>1.11515611111111</v>
      </c>
      <c r="M29" s="13" t="s">
        <v>73</v>
      </c>
      <c r="N29" s="13"/>
      <c r="O29" s="18">
        <f t="shared" si="19"/>
        <v>2.50970825923592</v>
      </c>
      <c r="P29" s="18">
        <f t="shared" si="5"/>
        <v>0.732834191405502</v>
      </c>
      <c r="Q29" s="25">
        <f t="shared" si="6"/>
        <v>0.0879401029686602</v>
      </c>
      <c r="R29" s="18">
        <f t="shared" si="7"/>
        <v>0.133818733333333</v>
      </c>
      <c r="S29" s="26">
        <f t="shared" si="8"/>
        <v>0.657158387156508</v>
      </c>
      <c r="T29" s="3">
        <v>0.01</v>
      </c>
      <c r="U29" s="27">
        <f t="shared" si="9"/>
        <v>0.00657158387156508</v>
      </c>
      <c r="V29" s="26"/>
      <c r="W29" s="3"/>
      <c r="X29" s="27"/>
      <c r="Y29" s="29">
        <v>0.02</v>
      </c>
      <c r="Z29" s="3">
        <v>0.21</v>
      </c>
      <c r="AA29" s="28">
        <f t="shared" si="10"/>
        <v>0.0042</v>
      </c>
      <c r="AB29" s="3">
        <v>0.01</v>
      </c>
      <c r="AC29" s="3">
        <v>0.29</v>
      </c>
      <c r="AD29" s="28">
        <f t="shared" si="11"/>
        <v>0.0029</v>
      </c>
      <c r="AE29" s="26"/>
      <c r="AF29" s="3"/>
      <c r="AG29" s="27"/>
      <c r="AH29" s="26"/>
      <c r="AI29" s="3"/>
      <c r="AJ29" s="27"/>
      <c r="AK29" s="1">
        <v>0.1</v>
      </c>
      <c r="AL29" s="28">
        <v>0.11</v>
      </c>
      <c r="AM29" s="28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0.0284715838715651</v>
      </c>
      <c r="AR29" s="30">
        <f t="shared" si="15"/>
        <v>111.515611111111</v>
      </c>
      <c r="AS29" s="1">
        <f t="shared" si="16"/>
        <v>0.12</v>
      </c>
      <c r="AT29" s="2">
        <f t="shared" si="20"/>
        <v>1.685</v>
      </c>
      <c r="AU29" s="1">
        <f t="shared" si="17"/>
        <v>4301.33482449169</v>
      </c>
    </row>
    <row r="30" s="1" customFormat="1" spans="1:47">
      <c r="A30" s="13"/>
      <c r="B30" s="13"/>
      <c r="C30" s="16">
        <v>3</v>
      </c>
      <c r="D30" s="21">
        <v>23.9246774193548</v>
      </c>
      <c r="E30" s="20">
        <f t="shared" si="18"/>
        <v>23.4542857142857</v>
      </c>
      <c r="F30" s="16" t="s">
        <v>73</v>
      </c>
      <c r="G30" s="13">
        <v>4</v>
      </c>
      <c r="H30" s="18">
        <f t="shared" si="0"/>
        <v>23.9246774193548</v>
      </c>
      <c r="I30" s="18">
        <f t="shared" si="1"/>
        <v>297.074677419355</v>
      </c>
      <c r="J30" s="18">
        <f t="shared" si="2"/>
        <v>0.30757916080075</v>
      </c>
      <c r="K30" s="18">
        <f t="shared" si="3"/>
        <v>111.515611111111</v>
      </c>
      <c r="L30" s="18">
        <f t="shared" si="4"/>
        <v>1.11515611111111</v>
      </c>
      <c r="M30" s="13" t="s">
        <v>73</v>
      </c>
      <c r="N30" s="13"/>
      <c r="O30" s="18">
        <f t="shared" si="19"/>
        <v>2.89203017894153</v>
      </c>
      <c r="P30" s="18">
        <f t="shared" si="5"/>
        <v>0.889528215449279</v>
      </c>
      <c r="Q30" s="25">
        <f t="shared" si="6"/>
        <v>0.106743385853913</v>
      </c>
      <c r="R30" s="18">
        <f t="shared" si="7"/>
        <v>0.133818733333333</v>
      </c>
      <c r="S30" s="26">
        <f t="shared" si="8"/>
        <v>0.797671470914486</v>
      </c>
      <c r="T30" s="3">
        <v>0.01</v>
      </c>
      <c r="U30" s="27">
        <f t="shared" si="9"/>
        <v>0.00797671470914486</v>
      </c>
      <c r="V30" s="26"/>
      <c r="W30" s="3"/>
      <c r="X30" s="27"/>
      <c r="Y30" s="29">
        <v>0.02</v>
      </c>
      <c r="Z30" s="3">
        <v>0.21</v>
      </c>
      <c r="AA30" s="28">
        <f t="shared" si="10"/>
        <v>0.0042</v>
      </c>
      <c r="AB30" s="3">
        <v>0.01</v>
      </c>
      <c r="AC30" s="3">
        <v>0.29</v>
      </c>
      <c r="AD30" s="28">
        <f t="shared" si="11"/>
        <v>0.0029</v>
      </c>
      <c r="AE30" s="26"/>
      <c r="AF30" s="3"/>
      <c r="AG30" s="27"/>
      <c r="AH30" s="26"/>
      <c r="AI30" s="3"/>
      <c r="AJ30" s="27"/>
      <c r="AK30" s="28">
        <v>0.1</v>
      </c>
      <c r="AL30" s="28">
        <v>0.11</v>
      </c>
      <c r="AM30" s="28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0.0298767147091449</v>
      </c>
      <c r="AR30" s="30">
        <f t="shared" si="15"/>
        <v>111.515611111111</v>
      </c>
      <c r="AS30" s="1">
        <f t="shared" si="16"/>
        <v>0.12</v>
      </c>
      <c r="AT30" s="2">
        <f t="shared" si="20"/>
        <v>1.685</v>
      </c>
      <c r="AU30" s="1">
        <f t="shared" si="17"/>
        <v>4513.61448662476</v>
      </c>
    </row>
    <row r="31" s="1" customFormat="1" spans="1:47">
      <c r="A31" s="13"/>
      <c r="B31" s="13"/>
      <c r="C31" s="16">
        <v>4</v>
      </c>
      <c r="D31" s="21">
        <v>24.6017666666667</v>
      </c>
      <c r="E31" s="20">
        <f t="shared" si="18"/>
        <v>23.9246774193548</v>
      </c>
      <c r="F31" s="16" t="s">
        <v>73</v>
      </c>
      <c r="G31" s="13">
        <v>5</v>
      </c>
      <c r="H31" s="18">
        <f t="shared" si="0"/>
        <v>24.6017666666667</v>
      </c>
      <c r="I31" s="18">
        <f t="shared" si="1"/>
        <v>297.751766666667</v>
      </c>
      <c r="J31" s="18">
        <f t="shared" si="2"/>
        <v>0.331379519493772</v>
      </c>
      <c r="K31" s="18">
        <f t="shared" si="3"/>
        <v>111.515611111111</v>
      </c>
      <c r="L31" s="18">
        <f t="shared" si="4"/>
        <v>1.11515611111111</v>
      </c>
      <c r="M31" s="13" t="s">
        <v>75</v>
      </c>
      <c r="N31" s="18">
        <f>(O30-P30)*C22/100</f>
        <v>1.90237686531764</v>
      </c>
      <c r="O31" s="18">
        <f t="shared" si="19"/>
        <v>1.21528120928572</v>
      </c>
      <c r="P31" s="18">
        <f t="shared" si="5"/>
        <v>0.402719303182913</v>
      </c>
      <c r="Q31" s="25">
        <f t="shared" si="6"/>
        <v>0.0483263163819496</v>
      </c>
      <c r="R31" s="18">
        <f t="shared" si="7"/>
        <v>0.133818733333333</v>
      </c>
      <c r="S31" s="26">
        <f t="shared" si="8"/>
        <v>0.361132669381738</v>
      </c>
      <c r="T31" s="3">
        <v>0.01</v>
      </c>
      <c r="U31" s="27">
        <f t="shared" si="9"/>
        <v>0.00361132669381738</v>
      </c>
      <c r="V31" s="26"/>
      <c r="W31" s="3"/>
      <c r="X31" s="27"/>
      <c r="Y31" s="29">
        <v>0.04</v>
      </c>
      <c r="Z31" s="3">
        <v>0.21</v>
      </c>
      <c r="AA31" s="28">
        <f t="shared" si="10"/>
        <v>0.0084</v>
      </c>
      <c r="AB31" s="3">
        <v>0.015</v>
      </c>
      <c r="AC31" s="3">
        <v>0.29</v>
      </c>
      <c r="AD31" s="28">
        <f t="shared" si="11"/>
        <v>0.00435</v>
      </c>
      <c r="AE31" s="26"/>
      <c r="AF31" s="3"/>
      <c r="AG31" s="27"/>
      <c r="AH31" s="26"/>
      <c r="AI31" s="3"/>
      <c r="AJ31" s="27"/>
      <c r="AK31" s="1">
        <v>0.1</v>
      </c>
      <c r="AL31" s="28">
        <v>0.11</v>
      </c>
      <c r="AM31" s="28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0.0330613266938174</v>
      </c>
      <c r="AR31" s="30">
        <f t="shared" si="15"/>
        <v>111.515611111111</v>
      </c>
      <c r="AS31" s="1">
        <f t="shared" si="16"/>
        <v>0.12</v>
      </c>
      <c r="AT31" s="2">
        <f t="shared" si="20"/>
        <v>1.685</v>
      </c>
      <c r="AU31" s="1">
        <f t="shared" si="17"/>
        <v>4994.72865624585</v>
      </c>
    </row>
    <row r="32" s="1" customFormat="1" spans="1:47">
      <c r="A32" s="13"/>
      <c r="B32" s="13"/>
      <c r="C32" s="16">
        <v>5</v>
      </c>
      <c r="D32" s="21">
        <v>24.4542258064516</v>
      </c>
      <c r="E32" s="20">
        <f t="shared" si="18"/>
        <v>24.6017666666667</v>
      </c>
      <c r="F32" s="16" t="s">
        <v>75</v>
      </c>
      <c r="G32" s="13">
        <v>6</v>
      </c>
      <c r="H32" s="18">
        <f t="shared" si="0"/>
        <v>24.4542258064516</v>
      </c>
      <c r="I32" s="18">
        <f t="shared" si="1"/>
        <v>297.604225806452</v>
      </c>
      <c r="J32" s="18">
        <f t="shared" si="2"/>
        <v>0.326050532260215</v>
      </c>
      <c r="K32" s="18">
        <f t="shared" si="3"/>
        <v>111.515611111111</v>
      </c>
      <c r="L32" s="18">
        <f t="shared" si="4"/>
        <v>1.11515611111111</v>
      </c>
      <c r="M32" s="13" t="s">
        <v>73</v>
      </c>
      <c r="N32" s="13"/>
      <c r="O32" s="18">
        <f t="shared" si="19"/>
        <v>1.92771801721392</v>
      </c>
      <c r="P32" s="18">
        <f t="shared" si="5"/>
        <v>0.628533485560206</v>
      </c>
      <c r="Q32" s="25">
        <f t="shared" si="6"/>
        <v>0.0754240182672247</v>
      </c>
      <c r="R32" s="18">
        <f t="shared" si="7"/>
        <v>0.133818733333333</v>
      </c>
      <c r="S32" s="26">
        <f t="shared" si="8"/>
        <v>0.563628248366008</v>
      </c>
      <c r="T32" s="3">
        <v>0.01</v>
      </c>
      <c r="U32" s="27">
        <f t="shared" si="9"/>
        <v>0.00563628248366008</v>
      </c>
      <c r="V32" s="26"/>
      <c r="W32" s="3"/>
      <c r="X32" s="27"/>
      <c r="Y32" s="29">
        <v>0.04</v>
      </c>
      <c r="Z32" s="3">
        <v>0.21</v>
      </c>
      <c r="AA32" s="28">
        <f t="shared" si="10"/>
        <v>0.0084</v>
      </c>
      <c r="AB32" s="3">
        <v>0.015</v>
      </c>
      <c r="AC32" s="3">
        <v>0.29</v>
      </c>
      <c r="AD32" s="28">
        <f t="shared" si="11"/>
        <v>0.00435</v>
      </c>
      <c r="AE32" s="26"/>
      <c r="AF32" s="3"/>
      <c r="AG32" s="27"/>
      <c r="AH32" s="26"/>
      <c r="AI32" s="3"/>
      <c r="AJ32" s="27"/>
      <c r="AK32" s="28">
        <v>0.1</v>
      </c>
      <c r="AL32" s="28">
        <v>0.11</v>
      </c>
      <c r="AM32" s="28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0.0350862824836601</v>
      </c>
      <c r="AR32" s="30">
        <f t="shared" si="15"/>
        <v>111.515611111111</v>
      </c>
      <c r="AS32" s="1">
        <f t="shared" si="16"/>
        <v>0.12</v>
      </c>
      <c r="AT32" s="2">
        <f t="shared" si="20"/>
        <v>1.685</v>
      </c>
      <c r="AU32" s="1">
        <f t="shared" si="17"/>
        <v>5300.64816167967</v>
      </c>
    </row>
    <row r="33" s="1" customFormat="1" spans="1:47">
      <c r="A33" s="13"/>
      <c r="B33" s="13"/>
      <c r="C33" s="16">
        <v>6</v>
      </c>
      <c r="D33" s="21">
        <v>25.6395</v>
      </c>
      <c r="E33" s="20">
        <f t="shared" si="18"/>
        <v>24.4542258064516</v>
      </c>
      <c r="F33" s="16" t="s">
        <v>73</v>
      </c>
      <c r="G33" s="13">
        <v>7</v>
      </c>
      <c r="H33" s="18">
        <f t="shared" si="0"/>
        <v>25.6395</v>
      </c>
      <c r="I33" s="18">
        <f t="shared" si="1"/>
        <v>298.7895</v>
      </c>
      <c r="J33" s="18">
        <f t="shared" si="2"/>
        <v>0.371236404937717</v>
      </c>
      <c r="K33" s="18">
        <f t="shared" si="3"/>
        <v>111.515611111111</v>
      </c>
      <c r="L33" s="18">
        <f t="shared" si="4"/>
        <v>1.11515611111111</v>
      </c>
      <c r="M33" s="13" t="s">
        <v>73</v>
      </c>
      <c r="N33" s="13"/>
      <c r="O33" s="18">
        <f t="shared" si="19"/>
        <v>2.41434064276483</v>
      </c>
      <c r="P33" s="18">
        <f t="shared" si="5"/>
        <v>0.896291140515031</v>
      </c>
      <c r="Q33" s="25">
        <f t="shared" si="6"/>
        <v>0.107554936861804</v>
      </c>
      <c r="R33" s="18">
        <f t="shared" si="7"/>
        <v>0.133818733333333</v>
      </c>
      <c r="S33" s="26">
        <f t="shared" si="8"/>
        <v>0.803736025462831</v>
      </c>
      <c r="T33" s="3">
        <v>0.01</v>
      </c>
      <c r="U33" s="27">
        <f t="shared" si="9"/>
        <v>0.00803736025462831</v>
      </c>
      <c r="V33" s="26"/>
      <c r="W33" s="3"/>
      <c r="X33" s="27"/>
      <c r="Y33" s="29">
        <v>0.04</v>
      </c>
      <c r="Z33" s="3">
        <v>0.21</v>
      </c>
      <c r="AA33" s="28">
        <f t="shared" si="10"/>
        <v>0.0084</v>
      </c>
      <c r="AB33" s="3">
        <v>0.015</v>
      </c>
      <c r="AC33" s="3">
        <v>0.29</v>
      </c>
      <c r="AD33" s="28">
        <f t="shared" si="11"/>
        <v>0.00435</v>
      </c>
      <c r="AE33" s="26"/>
      <c r="AF33" s="3"/>
      <c r="AG33" s="27"/>
      <c r="AH33" s="26"/>
      <c r="AI33" s="3"/>
      <c r="AJ33" s="27"/>
      <c r="AK33" s="1">
        <v>0.1</v>
      </c>
      <c r="AL33" s="28">
        <v>0.11</v>
      </c>
      <c r="AM33" s="28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0.0374873602546283</v>
      </c>
      <c r="AR33" s="30">
        <f t="shared" si="15"/>
        <v>111.515611111111</v>
      </c>
      <c r="AS33" s="1">
        <f t="shared" si="16"/>
        <v>0.12</v>
      </c>
      <c r="AT33" s="2">
        <f t="shared" si="20"/>
        <v>1.685</v>
      </c>
      <c r="AU33" s="1">
        <f t="shared" si="17"/>
        <v>5663.39016715317</v>
      </c>
    </row>
    <row r="34" s="1" customFormat="1" spans="1:47">
      <c r="A34" s="13"/>
      <c r="B34" s="13"/>
      <c r="C34" s="16">
        <v>7</v>
      </c>
      <c r="D34" s="21">
        <v>25.8459032258064</v>
      </c>
      <c r="E34" s="20">
        <f t="shared" si="18"/>
        <v>25.6395</v>
      </c>
      <c r="F34" s="16" t="s">
        <v>73</v>
      </c>
      <c r="G34" s="13">
        <v>8</v>
      </c>
      <c r="H34" s="18">
        <f t="shared" si="0"/>
        <v>25.8459032258064</v>
      </c>
      <c r="I34" s="18">
        <f t="shared" si="1"/>
        <v>298.995903225806</v>
      </c>
      <c r="J34" s="18">
        <f t="shared" si="2"/>
        <v>0.379682311937834</v>
      </c>
      <c r="K34" s="18">
        <f t="shared" si="3"/>
        <v>111.515611111111</v>
      </c>
      <c r="L34" s="18">
        <f t="shared" si="4"/>
        <v>1.11515611111111</v>
      </c>
      <c r="M34" s="13" t="s">
        <v>73</v>
      </c>
      <c r="N34" s="13"/>
      <c r="O34" s="18">
        <f t="shared" si="19"/>
        <v>2.63320561336091</v>
      </c>
      <c r="P34" s="18">
        <f t="shared" si="5"/>
        <v>0.999781595088552</v>
      </c>
      <c r="Q34" s="25">
        <f t="shared" si="6"/>
        <v>0.119973791410626</v>
      </c>
      <c r="R34" s="18">
        <f t="shared" si="7"/>
        <v>0.133818733333333</v>
      </c>
      <c r="S34" s="26">
        <f t="shared" si="8"/>
        <v>0.896539583226958</v>
      </c>
      <c r="T34" s="3">
        <v>0.01</v>
      </c>
      <c r="U34" s="27">
        <f t="shared" si="9"/>
        <v>0.00896539583226959</v>
      </c>
      <c r="V34" s="26"/>
      <c r="W34" s="3"/>
      <c r="X34" s="27"/>
      <c r="Y34" s="29">
        <v>0.04</v>
      </c>
      <c r="Z34" s="3">
        <v>0.21</v>
      </c>
      <c r="AA34" s="28">
        <f t="shared" si="10"/>
        <v>0.0084</v>
      </c>
      <c r="AB34" s="3">
        <v>0.015</v>
      </c>
      <c r="AC34" s="3">
        <v>0.29</v>
      </c>
      <c r="AD34" s="28">
        <f t="shared" si="11"/>
        <v>0.00435</v>
      </c>
      <c r="AE34" s="26"/>
      <c r="AF34" s="3"/>
      <c r="AG34" s="27"/>
      <c r="AH34" s="26"/>
      <c r="AI34" s="3"/>
      <c r="AJ34" s="27"/>
      <c r="AK34" s="28">
        <v>0.1</v>
      </c>
      <c r="AL34" s="28">
        <v>0.11</v>
      </c>
      <c r="AM34" s="28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0.0384153958322696</v>
      </c>
      <c r="AR34" s="30">
        <f t="shared" si="15"/>
        <v>111.515611111111</v>
      </c>
      <c r="AS34" s="1">
        <f t="shared" si="16"/>
        <v>0.12</v>
      </c>
      <c r="AT34" s="2">
        <f t="shared" si="20"/>
        <v>1.685</v>
      </c>
      <c r="AU34" s="1">
        <f t="shared" si="17"/>
        <v>5803.5928255821</v>
      </c>
    </row>
    <row r="35" s="1" customFormat="1" spans="1:47">
      <c r="A35" s="13"/>
      <c r="B35" s="13"/>
      <c r="C35" s="16">
        <v>8</v>
      </c>
      <c r="D35" s="21">
        <v>25.7849677419355</v>
      </c>
      <c r="E35" s="20">
        <f t="shared" si="18"/>
        <v>25.8459032258064</v>
      </c>
      <c r="F35" s="16" t="s">
        <v>73</v>
      </c>
      <c r="G35" s="13">
        <v>9</v>
      </c>
      <c r="H35" s="18">
        <f t="shared" si="0"/>
        <v>25.7849677419355</v>
      </c>
      <c r="I35" s="18">
        <f t="shared" si="1"/>
        <v>298.934967741935</v>
      </c>
      <c r="J35" s="18">
        <f t="shared" si="2"/>
        <v>0.377170287915474</v>
      </c>
      <c r="K35" s="18">
        <f t="shared" si="3"/>
        <v>111.515611111111</v>
      </c>
      <c r="L35" s="18">
        <f t="shared" si="4"/>
        <v>1.11515611111111</v>
      </c>
      <c r="M35" s="13" t="s">
        <v>73</v>
      </c>
      <c r="N35" s="13"/>
      <c r="O35" s="18">
        <f t="shared" si="19"/>
        <v>2.74858012938347</v>
      </c>
      <c r="P35" s="18">
        <f t="shared" si="5"/>
        <v>1.03668275875831</v>
      </c>
      <c r="Q35" s="25">
        <f t="shared" si="6"/>
        <v>0.124401931050998</v>
      </c>
      <c r="R35" s="18">
        <f t="shared" si="7"/>
        <v>0.133818733333333</v>
      </c>
      <c r="S35" s="26">
        <f t="shared" si="8"/>
        <v>0.929630164269459</v>
      </c>
      <c r="T35" s="3">
        <v>0.01</v>
      </c>
      <c r="U35" s="27">
        <f t="shared" si="9"/>
        <v>0.00929630164269459</v>
      </c>
      <c r="V35" s="26"/>
      <c r="W35" s="3"/>
      <c r="X35" s="27"/>
      <c r="Y35" s="29">
        <v>0.04</v>
      </c>
      <c r="Z35" s="3">
        <v>0.21</v>
      </c>
      <c r="AA35" s="28">
        <f t="shared" si="10"/>
        <v>0.0084</v>
      </c>
      <c r="AB35" s="3">
        <v>0.015</v>
      </c>
      <c r="AC35" s="3">
        <v>0.29</v>
      </c>
      <c r="AD35" s="28">
        <f t="shared" si="11"/>
        <v>0.00435</v>
      </c>
      <c r="AE35" s="26"/>
      <c r="AF35" s="3"/>
      <c r="AG35" s="27"/>
      <c r="AH35" s="26"/>
      <c r="AI35" s="3"/>
      <c r="AJ35" s="27"/>
      <c r="AK35" s="1">
        <v>0.1</v>
      </c>
      <c r="AL35" s="28">
        <v>0.11</v>
      </c>
      <c r="AM35" s="28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0.0387463016426946</v>
      </c>
      <c r="AR35" s="30">
        <f t="shared" si="15"/>
        <v>111.515611111111</v>
      </c>
      <c r="AS35" s="1">
        <f t="shared" si="16"/>
        <v>0.12</v>
      </c>
      <c r="AT35" s="2">
        <f t="shared" si="20"/>
        <v>1.685</v>
      </c>
      <c r="AU35" s="1">
        <f t="shared" si="17"/>
        <v>5853.58430805207</v>
      </c>
    </row>
    <row r="36" s="1" customFormat="1" spans="1:47">
      <c r="A36" s="13"/>
      <c r="B36" s="13"/>
      <c r="C36" s="16">
        <v>9</v>
      </c>
      <c r="D36" s="21">
        <v>25.2896333333333</v>
      </c>
      <c r="E36" s="20">
        <f t="shared" si="18"/>
        <v>25.7849677419355</v>
      </c>
      <c r="F36" s="16" t="s">
        <v>73</v>
      </c>
      <c r="G36" s="13">
        <v>10</v>
      </c>
      <c r="H36" s="18">
        <f t="shared" si="0"/>
        <v>25.2896333333333</v>
      </c>
      <c r="I36" s="18">
        <f t="shared" si="1"/>
        <v>298.439633333333</v>
      </c>
      <c r="J36" s="18">
        <f t="shared" si="2"/>
        <v>0.357321577885639</v>
      </c>
      <c r="K36" s="18">
        <f t="shared" si="3"/>
        <v>111.515611111111</v>
      </c>
      <c r="L36" s="18">
        <f t="shared" si="4"/>
        <v>1.11515611111111</v>
      </c>
      <c r="M36" s="13" t="s">
        <v>73</v>
      </c>
      <c r="N36" s="13"/>
      <c r="O36" s="18">
        <f t="shared" si="19"/>
        <v>2.82705348173627</v>
      </c>
      <c r="P36" s="18">
        <f t="shared" si="5"/>
        <v>1.01016721086109</v>
      </c>
      <c r="Q36" s="25">
        <f t="shared" si="6"/>
        <v>0.121220065303331</v>
      </c>
      <c r="R36" s="18">
        <f t="shared" si="7"/>
        <v>0.133818733333333</v>
      </c>
      <c r="S36" s="26">
        <f t="shared" si="8"/>
        <v>0.905852732900857</v>
      </c>
      <c r="T36" s="3">
        <v>0.01</v>
      </c>
      <c r="U36" s="27">
        <f t="shared" si="9"/>
        <v>0.00905852732900857</v>
      </c>
      <c r="V36" s="26"/>
      <c r="W36" s="3"/>
      <c r="X36" s="27"/>
      <c r="Y36" s="29">
        <v>0.04</v>
      </c>
      <c r="Z36" s="3">
        <v>0.21</v>
      </c>
      <c r="AA36" s="28">
        <f t="shared" si="10"/>
        <v>0.0084</v>
      </c>
      <c r="AB36" s="3">
        <v>0.015</v>
      </c>
      <c r="AC36" s="3">
        <v>0.29</v>
      </c>
      <c r="AD36" s="28">
        <f t="shared" si="11"/>
        <v>0.00435</v>
      </c>
      <c r="AE36" s="26"/>
      <c r="AF36" s="3"/>
      <c r="AG36" s="27"/>
      <c r="AH36" s="26"/>
      <c r="AI36" s="3"/>
      <c r="AJ36" s="27"/>
      <c r="AK36" s="28">
        <v>0.1</v>
      </c>
      <c r="AL36" s="28">
        <v>0.11</v>
      </c>
      <c r="AM36" s="28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0.0385085273290086</v>
      </c>
      <c r="AR36" s="30">
        <f t="shared" si="15"/>
        <v>111.515611111111</v>
      </c>
      <c r="AS36" s="1">
        <f t="shared" si="16"/>
        <v>0.12</v>
      </c>
      <c r="AT36" s="2">
        <f t="shared" si="20"/>
        <v>1.685</v>
      </c>
      <c r="AU36" s="1">
        <f t="shared" si="17"/>
        <v>5817.66263469379</v>
      </c>
    </row>
    <row r="37" s="1" customFormat="1" spans="1:47">
      <c r="A37" s="13"/>
      <c r="B37" s="13"/>
      <c r="C37" s="16">
        <v>10</v>
      </c>
      <c r="D37" s="21">
        <v>25.2462903225806</v>
      </c>
      <c r="E37" s="20">
        <f t="shared" si="18"/>
        <v>25.2896333333333</v>
      </c>
      <c r="F37" s="16" t="s">
        <v>73</v>
      </c>
      <c r="G37" s="13">
        <v>11</v>
      </c>
      <c r="H37" s="18">
        <f t="shared" si="0"/>
        <v>25.2462903225806</v>
      </c>
      <c r="I37" s="18">
        <f t="shared" si="1"/>
        <v>298.396290322581</v>
      </c>
      <c r="J37" s="18">
        <f t="shared" si="2"/>
        <v>0.355632243913554</v>
      </c>
      <c r="K37" s="18">
        <f t="shared" si="3"/>
        <v>111.515611111111</v>
      </c>
      <c r="L37" s="18">
        <f t="shared" si="4"/>
        <v>1.11515611111111</v>
      </c>
      <c r="M37" s="13" t="s">
        <v>75</v>
      </c>
      <c r="N37" s="18">
        <f>(O36-P36)*C22/100</f>
        <v>1.72604195733141</v>
      </c>
      <c r="O37" s="18">
        <f t="shared" si="19"/>
        <v>1.20600042465487</v>
      </c>
      <c r="P37" s="18">
        <f t="shared" si="5"/>
        <v>0.42889263718071</v>
      </c>
      <c r="Q37" s="25">
        <f t="shared" si="6"/>
        <v>0.0514671164616852</v>
      </c>
      <c r="R37" s="18">
        <f t="shared" si="7"/>
        <v>0.133818733333333</v>
      </c>
      <c r="S37" s="26">
        <f t="shared" si="8"/>
        <v>0.384603225420496</v>
      </c>
      <c r="T37" s="3">
        <v>0.01</v>
      </c>
      <c r="U37" s="27">
        <f t="shared" si="9"/>
        <v>0.00384603225420496</v>
      </c>
      <c r="V37" s="26"/>
      <c r="W37" s="3"/>
      <c r="X37" s="27"/>
      <c r="Y37" s="29">
        <v>0.04</v>
      </c>
      <c r="Z37" s="3">
        <v>0.21</v>
      </c>
      <c r="AA37" s="28">
        <f t="shared" si="10"/>
        <v>0.0084</v>
      </c>
      <c r="AB37" s="3">
        <v>0.015</v>
      </c>
      <c r="AC37" s="3">
        <v>0.29</v>
      </c>
      <c r="AD37" s="28">
        <f t="shared" si="11"/>
        <v>0.00435</v>
      </c>
      <c r="AE37" s="26"/>
      <c r="AF37" s="3"/>
      <c r="AG37" s="27"/>
      <c r="AH37" s="26"/>
      <c r="AI37" s="3"/>
      <c r="AJ37" s="27"/>
      <c r="AK37" s="1">
        <v>0.1</v>
      </c>
      <c r="AL37" s="28">
        <v>0.11</v>
      </c>
      <c r="AM37" s="28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0.033296032254205</v>
      </c>
      <c r="AR37" s="30">
        <f t="shared" si="15"/>
        <v>111.515611111111</v>
      </c>
      <c r="AS37" s="1">
        <f t="shared" si="16"/>
        <v>0.12</v>
      </c>
      <c r="AT37" s="2">
        <f t="shared" si="20"/>
        <v>1.685</v>
      </c>
      <c r="AU37" s="1">
        <f t="shared" si="17"/>
        <v>5030.18671874603</v>
      </c>
    </row>
    <row r="38" s="1" customFormat="1" spans="1:48">
      <c r="A38" s="13"/>
      <c r="B38" s="13"/>
      <c r="C38" s="16">
        <v>11</v>
      </c>
      <c r="D38" s="21">
        <v>24.2345333333333</v>
      </c>
      <c r="E38" s="20">
        <f t="shared" si="18"/>
        <v>25.2462903225806</v>
      </c>
      <c r="F38" s="16" t="s">
        <v>75</v>
      </c>
      <c r="G38" s="13">
        <v>12</v>
      </c>
      <c r="H38" s="18">
        <f t="shared" si="0"/>
        <v>24.2345333333333</v>
      </c>
      <c r="I38" s="18">
        <f t="shared" si="1"/>
        <v>297.384533333333</v>
      </c>
      <c r="J38" s="18">
        <f t="shared" si="2"/>
        <v>0.318264422075571</v>
      </c>
      <c r="K38" s="18">
        <f t="shared" si="3"/>
        <v>111.515611111111</v>
      </c>
      <c r="L38" s="18">
        <f t="shared" si="4"/>
        <v>1.11515611111111</v>
      </c>
      <c r="M38" s="13" t="s">
        <v>73</v>
      </c>
      <c r="N38" s="13"/>
      <c r="O38" s="18">
        <f t="shared" si="19"/>
        <v>1.89226389858527</v>
      </c>
      <c r="P38" s="18">
        <f t="shared" si="5"/>
        <v>0.602240276097708</v>
      </c>
      <c r="Q38" s="25">
        <f t="shared" si="6"/>
        <v>0.072268833131725</v>
      </c>
      <c r="R38" s="18">
        <f t="shared" si="7"/>
        <v>0.133818733333333</v>
      </c>
      <c r="S38" s="26">
        <f t="shared" si="8"/>
        <v>0.540050195750308</v>
      </c>
      <c r="T38" s="3">
        <v>0.01</v>
      </c>
      <c r="U38" s="27">
        <f t="shared" si="9"/>
        <v>0.00540050195750308</v>
      </c>
      <c r="V38" s="26"/>
      <c r="W38" s="3"/>
      <c r="X38" s="27"/>
      <c r="Y38" s="29">
        <v>0.04</v>
      </c>
      <c r="Z38" s="3">
        <v>0.21</v>
      </c>
      <c r="AA38" s="28">
        <f t="shared" si="10"/>
        <v>0.0084</v>
      </c>
      <c r="AB38" s="3">
        <v>0.015</v>
      </c>
      <c r="AC38" s="3">
        <v>0.29</v>
      </c>
      <c r="AD38" s="28">
        <f t="shared" si="11"/>
        <v>0.00435</v>
      </c>
      <c r="AE38" s="26"/>
      <c r="AF38" s="3"/>
      <c r="AG38" s="27"/>
      <c r="AH38" s="26"/>
      <c r="AI38" s="3"/>
      <c r="AJ38" s="27"/>
      <c r="AK38" s="28">
        <v>0.1</v>
      </c>
      <c r="AL38" s="28">
        <v>0.11</v>
      </c>
      <c r="AM38" s="28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0.0348505019575031</v>
      </c>
      <c r="AR38" s="30">
        <f t="shared" si="15"/>
        <v>111.515611111111</v>
      </c>
      <c r="AS38" s="1">
        <f t="shared" si="16"/>
        <v>0.12</v>
      </c>
      <c r="AT38" s="2">
        <f t="shared" si="20"/>
        <v>1.685</v>
      </c>
      <c r="AU38" s="1">
        <f t="shared" si="17"/>
        <v>5265.02769909244</v>
      </c>
      <c r="AV38" s="1">
        <f>SUM(AU27:AU38)</f>
        <v>60293.0781491983</v>
      </c>
    </row>
    <row r="39" s="1" customFormat="1" spans="1:46">
      <c r="A39" s="13"/>
      <c r="B39" s="13"/>
      <c r="C39" s="16">
        <v>12</v>
      </c>
      <c r="D39" s="21">
        <v>23.1633548387097</v>
      </c>
      <c r="E39" s="20">
        <f t="shared" si="18"/>
        <v>24.2345333333333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4" t="s">
        <v>43</v>
      </c>
      <c r="T40" s="24"/>
      <c r="U40" s="24"/>
      <c r="V40" s="24" t="s">
        <v>44</v>
      </c>
      <c r="W40" s="24"/>
      <c r="X40" s="24"/>
      <c r="Y40" s="24" t="s">
        <v>45</v>
      </c>
      <c r="Z40" s="24"/>
      <c r="AA40" s="24"/>
      <c r="AB40" s="24" t="s">
        <v>46</v>
      </c>
      <c r="AC40" s="24"/>
      <c r="AD40" s="24"/>
      <c r="AE40" s="24" t="s">
        <v>47</v>
      </c>
      <c r="AF40" s="24"/>
      <c r="AG40" s="24"/>
      <c r="AH40" s="24" t="s">
        <v>48</v>
      </c>
      <c r="AI40" s="24"/>
      <c r="AJ40" s="24"/>
      <c r="AK40" s="32" t="s">
        <v>49</v>
      </c>
      <c r="AL40" s="33"/>
      <c r="AM40" s="34"/>
      <c r="AN40" s="24" t="s">
        <v>50</v>
      </c>
      <c r="AO40" s="24"/>
      <c r="AP40" s="24"/>
      <c r="AT40" s="2"/>
    </row>
    <row r="41" s="1" customFormat="1" spans="1:47">
      <c r="A41" s="15" t="s">
        <v>8</v>
      </c>
      <c r="B41" s="15"/>
      <c r="C41" s="16" t="s">
        <v>51</v>
      </c>
      <c r="D41" s="16" t="s">
        <v>52</v>
      </c>
      <c r="E41" s="16" t="s">
        <v>53</v>
      </c>
      <c r="F41" s="16" t="s">
        <v>54</v>
      </c>
      <c r="G41" s="13" t="s">
        <v>51</v>
      </c>
      <c r="H41" s="13" t="s">
        <v>53</v>
      </c>
      <c r="I41" s="13" t="s">
        <v>55</v>
      </c>
      <c r="J41" s="13" t="s">
        <v>56</v>
      </c>
      <c r="K41" s="23" t="s">
        <v>57</v>
      </c>
      <c r="L41" s="23" t="s">
        <v>58</v>
      </c>
      <c r="M41" s="13" t="s">
        <v>59</v>
      </c>
      <c r="N41" s="23" t="s">
        <v>60</v>
      </c>
      <c r="O41" s="13" t="s">
        <v>61</v>
      </c>
      <c r="P41" s="13" t="s">
        <v>62</v>
      </c>
      <c r="Q41" s="23" t="s">
        <v>63</v>
      </c>
      <c r="R41" s="23" t="s">
        <v>64</v>
      </c>
      <c r="S41" s="4" t="s">
        <v>65</v>
      </c>
      <c r="T41" s="3" t="s">
        <v>66</v>
      </c>
      <c r="U41" s="3"/>
      <c r="V41" s="4" t="s">
        <v>65</v>
      </c>
      <c r="W41" s="3" t="s">
        <v>66</v>
      </c>
      <c r="X41" s="3"/>
      <c r="Y41" s="4" t="s">
        <v>65</v>
      </c>
      <c r="Z41" s="3" t="s">
        <v>66</v>
      </c>
      <c r="AA41" s="3"/>
      <c r="AB41" s="4" t="s">
        <v>65</v>
      </c>
      <c r="AC41" s="3" t="s">
        <v>66</v>
      </c>
      <c r="AD41" s="3"/>
      <c r="AE41" s="4" t="s">
        <v>65</v>
      </c>
      <c r="AF41" s="3" t="s">
        <v>66</v>
      </c>
      <c r="AG41" s="3"/>
      <c r="AH41" s="4" t="s">
        <v>65</v>
      </c>
      <c r="AI41" s="3" t="s">
        <v>66</v>
      </c>
      <c r="AJ41" s="3"/>
      <c r="AK41" s="4" t="s">
        <v>65</v>
      </c>
      <c r="AL41" s="3" t="s">
        <v>66</v>
      </c>
      <c r="AM41" s="3"/>
      <c r="AN41" s="35" t="s">
        <v>65</v>
      </c>
      <c r="AO41" s="35" t="s">
        <v>66</v>
      </c>
      <c r="AP41" s="35"/>
      <c r="AQ41" s="1" t="s">
        <v>67</v>
      </c>
      <c r="AR41" s="1" t="s">
        <v>68</v>
      </c>
      <c r="AS41" s="1" t="s">
        <v>36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22</v>
      </c>
      <c r="E42" s="16"/>
      <c r="F42" s="16"/>
      <c r="G42" s="13">
        <v>1</v>
      </c>
      <c r="H42" s="18">
        <f t="shared" ref="H42:H53" si="21">E43</f>
        <v>22</v>
      </c>
      <c r="I42" s="18">
        <f t="shared" ref="I42:I53" si="22">H42+273.15</f>
        <v>295.15</v>
      </c>
      <c r="J42" s="18">
        <f t="shared" ref="J42:J53" si="23">EXP(($C$16*(I42-$C$14))/($C$17*I42*$C$14))</f>
        <v>0.248390618599517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0.0191486915280645</v>
      </c>
      <c r="Q42" s="25">
        <f t="shared" ref="Q42:Q53" si="27">P42*$B$44</f>
        <v>0.00248932989864838</v>
      </c>
      <c r="R42" s="18">
        <f t="shared" ref="R42:R53" si="28">L42*$B$44</f>
        <v>0.0100218354166667</v>
      </c>
      <c r="S42" s="26">
        <f t="shared" ref="S42:S53" si="29">Q42/R42</f>
        <v>0.248390618599517</v>
      </c>
      <c r="T42" s="3">
        <v>0.01</v>
      </c>
      <c r="U42" s="27">
        <f t="shared" ref="U42:U53" si="30">S42*T42</f>
        <v>0.00248390618599517</v>
      </c>
      <c r="V42" s="26"/>
      <c r="W42" s="3"/>
      <c r="X42" s="27"/>
      <c r="Y42" s="29">
        <v>0.02</v>
      </c>
      <c r="Z42" s="3">
        <v>0.49</v>
      </c>
      <c r="AA42" s="28">
        <f t="shared" ref="AA42:AA53" si="31">Y42*Z42</f>
        <v>0.0098</v>
      </c>
      <c r="AB42" s="3"/>
      <c r="AC42" s="3"/>
      <c r="AD42" s="28"/>
      <c r="AE42" s="26"/>
      <c r="AF42" s="3"/>
      <c r="AG42" s="27"/>
      <c r="AH42" s="26"/>
      <c r="AI42" s="3"/>
      <c r="AJ42" s="27"/>
      <c r="AL42" s="28"/>
      <c r="AM42" s="28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0.0172839061859952</v>
      </c>
      <c r="AR42" s="30">
        <f t="shared" ref="AR42:AR53" si="34">$B$42/12</f>
        <v>7.70910416666667</v>
      </c>
      <c r="AS42" s="1">
        <f t="shared" ref="AS42:AS53" si="35">$B$44</f>
        <v>0.13</v>
      </c>
      <c r="AT42" s="2">
        <f t="shared" ref="AT42:AT53" si="36">$E$5/12</f>
        <v>10.2075342465753</v>
      </c>
      <c r="AU42" s="1">
        <f t="shared" ref="AU42:AU53" si="37">AT42*10000*AS42*0.67*AR42*AQ42</f>
        <v>1184.63569640331</v>
      </c>
    </row>
    <row r="43" s="1" customFormat="1" spans="1:47">
      <c r="A43" s="13" t="s">
        <v>74</v>
      </c>
      <c r="B43" s="13">
        <v>1</v>
      </c>
      <c r="C43" s="16">
        <v>1</v>
      </c>
      <c r="D43" s="19">
        <v>23.2687096774194</v>
      </c>
      <c r="E43" s="20">
        <f t="shared" ref="E43:E54" si="38">D42</f>
        <v>22</v>
      </c>
      <c r="F43" s="16" t="s">
        <v>73</v>
      </c>
      <c r="G43" s="13">
        <v>2</v>
      </c>
      <c r="H43" s="18">
        <f t="shared" si="21"/>
        <v>23.2687096774194</v>
      </c>
      <c r="I43" s="18">
        <f t="shared" si="22"/>
        <v>296.418709677419</v>
      </c>
      <c r="J43" s="18">
        <f t="shared" si="23"/>
        <v>0.286059814494058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9">L43+O42-P42-N43</f>
        <v>0.135033391805269</v>
      </c>
      <c r="P43" s="18">
        <f t="shared" si="26"/>
        <v>0.0386276270103187</v>
      </c>
      <c r="Q43" s="25">
        <f t="shared" si="27"/>
        <v>0.00502159151134143</v>
      </c>
      <c r="R43" s="18">
        <f t="shared" si="28"/>
        <v>0.0100218354166667</v>
      </c>
      <c r="S43" s="26">
        <f t="shared" si="29"/>
        <v>0.501065054709474</v>
      </c>
      <c r="T43" s="3">
        <v>0.01</v>
      </c>
      <c r="U43" s="27">
        <f t="shared" si="30"/>
        <v>0.00501065054709474</v>
      </c>
      <c r="V43" s="26"/>
      <c r="W43" s="3"/>
      <c r="X43" s="27"/>
      <c r="Y43" s="29">
        <v>0.02</v>
      </c>
      <c r="Z43" s="3">
        <v>0.49</v>
      </c>
      <c r="AA43" s="28">
        <f t="shared" si="31"/>
        <v>0.0098</v>
      </c>
      <c r="AB43" s="3"/>
      <c r="AC43" s="3"/>
      <c r="AD43" s="28"/>
      <c r="AE43" s="26"/>
      <c r="AF43" s="3"/>
      <c r="AG43" s="27"/>
      <c r="AH43" s="26"/>
      <c r="AI43" s="3"/>
      <c r="AJ43" s="27"/>
      <c r="AK43" s="28"/>
      <c r="AL43" s="28"/>
      <c r="AM43" s="28"/>
      <c r="AN43" s="3">
        <v>0.01</v>
      </c>
      <c r="AO43" s="3">
        <v>0.5</v>
      </c>
      <c r="AP43" s="3">
        <f t="shared" si="32"/>
        <v>0.005</v>
      </c>
      <c r="AQ43" s="1">
        <f t="shared" si="33"/>
        <v>0.0198106505470947</v>
      </c>
      <c r="AR43" s="30">
        <f t="shared" si="34"/>
        <v>7.70910416666667</v>
      </c>
      <c r="AS43" s="1">
        <f t="shared" si="35"/>
        <v>0.13</v>
      </c>
      <c r="AT43" s="2">
        <f t="shared" si="36"/>
        <v>10.2075342465753</v>
      </c>
      <c r="AU43" s="1">
        <f t="shared" si="37"/>
        <v>1357.81828219342</v>
      </c>
    </row>
    <row r="44" s="1" customFormat="1" spans="1:47">
      <c r="A44" s="13" t="s">
        <v>36</v>
      </c>
      <c r="B44" s="13">
        <f>I5</f>
        <v>0.13</v>
      </c>
      <c r="C44" s="16">
        <v>2</v>
      </c>
      <c r="D44" s="21">
        <v>23.4542857142857</v>
      </c>
      <c r="E44" s="20">
        <f t="shared" si="38"/>
        <v>23.2687096774194</v>
      </c>
      <c r="F44" s="16" t="s">
        <v>73</v>
      </c>
      <c r="G44" s="13">
        <v>3</v>
      </c>
      <c r="H44" s="18">
        <f t="shared" si="21"/>
        <v>23.4542857142857</v>
      </c>
      <c r="I44" s="18">
        <f t="shared" si="22"/>
        <v>296.604285714286</v>
      </c>
      <c r="J44" s="18">
        <f t="shared" si="23"/>
        <v>0.29199975284323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9"/>
        <v>0.173496806461617</v>
      </c>
      <c r="P44" s="18">
        <f t="shared" si="26"/>
        <v>0.0506610246058818</v>
      </c>
      <c r="Q44" s="25">
        <f t="shared" si="27"/>
        <v>0.00658593319876464</v>
      </c>
      <c r="R44" s="18">
        <f t="shared" si="28"/>
        <v>0.0100218354166667</v>
      </c>
      <c r="S44" s="26">
        <f t="shared" si="29"/>
        <v>0.657158387156508</v>
      </c>
      <c r="T44" s="3">
        <v>0.01</v>
      </c>
      <c r="U44" s="27">
        <f t="shared" si="30"/>
        <v>0.00657158387156508</v>
      </c>
      <c r="V44" s="26"/>
      <c r="W44" s="3"/>
      <c r="X44" s="27"/>
      <c r="Y44" s="29">
        <v>0.02</v>
      </c>
      <c r="Z44" s="3">
        <v>0.49</v>
      </c>
      <c r="AA44" s="28">
        <f t="shared" si="31"/>
        <v>0.0098</v>
      </c>
      <c r="AB44" s="3"/>
      <c r="AC44" s="3"/>
      <c r="AD44" s="28"/>
      <c r="AE44" s="26"/>
      <c r="AF44" s="3"/>
      <c r="AG44" s="27"/>
      <c r="AH44" s="26"/>
      <c r="AI44" s="3"/>
      <c r="AJ44" s="27"/>
      <c r="AL44" s="28"/>
      <c r="AM44" s="28"/>
      <c r="AN44" s="3">
        <v>0.01</v>
      </c>
      <c r="AO44" s="3">
        <v>0.5</v>
      </c>
      <c r="AP44" s="3">
        <f t="shared" si="32"/>
        <v>0.005</v>
      </c>
      <c r="AQ44" s="1">
        <f t="shared" si="33"/>
        <v>0.0213715838715651</v>
      </c>
      <c r="AR44" s="30">
        <f t="shared" si="34"/>
        <v>7.70910416666667</v>
      </c>
      <c r="AS44" s="1">
        <f t="shared" si="35"/>
        <v>0.13</v>
      </c>
      <c r="AT44" s="2">
        <f t="shared" si="36"/>
        <v>10.2075342465753</v>
      </c>
      <c r="AU44" s="1">
        <f t="shared" si="37"/>
        <v>1464.80436022313</v>
      </c>
    </row>
    <row r="45" s="1" customFormat="1" spans="1:47">
      <c r="A45" s="13"/>
      <c r="B45" s="13"/>
      <c r="C45" s="16">
        <v>3</v>
      </c>
      <c r="D45" s="21">
        <v>23.9246774193548</v>
      </c>
      <c r="E45" s="20">
        <f t="shared" si="38"/>
        <v>23.4542857142857</v>
      </c>
      <c r="F45" s="16" t="s">
        <v>73</v>
      </c>
      <c r="G45" s="13">
        <v>4</v>
      </c>
      <c r="H45" s="18">
        <f t="shared" si="21"/>
        <v>23.9246774193548</v>
      </c>
      <c r="I45" s="18">
        <f t="shared" si="22"/>
        <v>297.074677419355</v>
      </c>
      <c r="J45" s="18">
        <f t="shared" si="23"/>
        <v>0.30757916080075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9"/>
        <v>0.199926823522402</v>
      </c>
      <c r="P45" s="18">
        <f t="shared" si="26"/>
        <v>0.0614933246005799</v>
      </c>
      <c r="Q45" s="25">
        <f t="shared" si="27"/>
        <v>0.00799413219807539</v>
      </c>
      <c r="R45" s="18">
        <f t="shared" si="28"/>
        <v>0.0100218354166667</v>
      </c>
      <c r="S45" s="26">
        <f t="shared" si="29"/>
        <v>0.797671470914486</v>
      </c>
      <c r="T45" s="3">
        <v>0.01</v>
      </c>
      <c r="U45" s="27">
        <f t="shared" si="30"/>
        <v>0.00797671470914486</v>
      </c>
      <c r="V45" s="26"/>
      <c r="W45" s="3"/>
      <c r="X45" s="27"/>
      <c r="Y45" s="29">
        <v>0.02</v>
      </c>
      <c r="Z45" s="3">
        <v>0.49</v>
      </c>
      <c r="AA45" s="28">
        <f t="shared" si="31"/>
        <v>0.0098</v>
      </c>
      <c r="AB45" s="3"/>
      <c r="AC45" s="3"/>
      <c r="AD45" s="28"/>
      <c r="AE45" s="26"/>
      <c r="AF45" s="3"/>
      <c r="AG45" s="27"/>
      <c r="AH45" s="26"/>
      <c r="AI45" s="3"/>
      <c r="AJ45" s="27"/>
      <c r="AK45" s="28"/>
      <c r="AL45" s="28"/>
      <c r="AM45" s="28"/>
      <c r="AN45" s="3">
        <v>0.01</v>
      </c>
      <c r="AO45" s="3">
        <v>0.5</v>
      </c>
      <c r="AP45" s="3">
        <f t="shared" si="32"/>
        <v>0.005</v>
      </c>
      <c r="AQ45" s="1">
        <f t="shared" si="33"/>
        <v>0.0227767147091449</v>
      </c>
      <c r="AR45" s="30">
        <f t="shared" si="34"/>
        <v>7.70910416666667</v>
      </c>
      <c r="AS45" s="1">
        <f t="shared" si="35"/>
        <v>0.13</v>
      </c>
      <c r="AT45" s="2">
        <f t="shared" si="36"/>
        <v>10.2075342465753</v>
      </c>
      <c r="AU45" s="1">
        <f t="shared" si="37"/>
        <v>1561.1117649499</v>
      </c>
    </row>
    <row r="46" s="1" customFormat="1" spans="1:47">
      <c r="A46" s="13"/>
      <c r="B46" s="13"/>
      <c r="C46" s="16">
        <v>4</v>
      </c>
      <c r="D46" s="21">
        <v>24.6017666666667</v>
      </c>
      <c r="E46" s="20">
        <f t="shared" si="38"/>
        <v>23.9246774193548</v>
      </c>
      <c r="F46" s="16" t="s">
        <v>73</v>
      </c>
      <c r="G46" s="13">
        <v>5</v>
      </c>
      <c r="H46" s="18">
        <f t="shared" si="21"/>
        <v>24.6017666666667</v>
      </c>
      <c r="I46" s="18">
        <f t="shared" si="22"/>
        <v>297.751766666667</v>
      </c>
      <c r="J46" s="18">
        <f t="shared" si="23"/>
        <v>0.331379519493772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0.131511823975731</v>
      </c>
      <c r="O46" s="18">
        <f t="shared" si="39"/>
        <v>0.0840127166127578</v>
      </c>
      <c r="P46" s="18">
        <f t="shared" si="26"/>
        <v>0.0278400936625021</v>
      </c>
      <c r="Q46" s="25">
        <f t="shared" si="27"/>
        <v>0.00361921217612527</v>
      </c>
      <c r="R46" s="18">
        <f t="shared" si="28"/>
        <v>0.0100218354166667</v>
      </c>
      <c r="S46" s="26">
        <f t="shared" si="29"/>
        <v>0.361132669381738</v>
      </c>
      <c r="T46" s="3">
        <v>0.01</v>
      </c>
      <c r="U46" s="27">
        <f t="shared" si="30"/>
        <v>0.00361132669381738</v>
      </c>
      <c r="V46" s="26"/>
      <c r="W46" s="3"/>
      <c r="X46" s="27"/>
      <c r="Y46" s="29">
        <v>0.04</v>
      </c>
      <c r="Z46" s="3">
        <v>0.49</v>
      </c>
      <c r="AA46" s="28">
        <f t="shared" si="31"/>
        <v>0.0196</v>
      </c>
      <c r="AB46" s="3"/>
      <c r="AC46" s="3"/>
      <c r="AD46" s="28"/>
      <c r="AE46" s="26"/>
      <c r="AF46" s="3"/>
      <c r="AG46" s="27"/>
      <c r="AH46" s="26"/>
      <c r="AI46" s="3"/>
      <c r="AJ46" s="27"/>
      <c r="AL46" s="28"/>
      <c r="AM46" s="28"/>
      <c r="AN46" s="3">
        <v>0.015</v>
      </c>
      <c r="AO46" s="3">
        <v>0.5</v>
      </c>
      <c r="AP46" s="3">
        <f t="shared" si="32"/>
        <v>0.0075</v>
      </c>
      <c r="AQ46" s="1">
        <f t="shared" si="33"/>
        <v>0.0307113266938174</v>
      </c>
      <c r="AR46" s="30">
        <f t="shared" si="34"/>
        <v>7.70910416666667</v>
      </c>
      <c r="AS46" s="1">
        <f t="shared" si="35"/>
        <v>0.13</v>
      </c>
      <c r="AT46" s="2">
        <f t="shared" si="36"/>
        <v>10.2075342465753</v>
      </c>
      <c r="AU46" s="1">
        <f t="shared" si="37"/>
        <v>2104.9485859209</v>
      </c>
    </row>
    <row r="47" s="1" customFormat="1" spans="1:47">
      <c r="A47" s="13"/>
      <c r="B47" s="13"/>
      <c r="C47" s="16">
        <v>5</v>
      </c>
      <c r="D47" s="21">
        <v>24.4542258064516</v>
      </c>
      <c r="E47" s="20">
        <f t="shared" si="38"/>
        <v>24.6017666666667</v>
      </c>
      <c r="F47" s="16" t="s">
        <v>75</v>
      </c>
      <c r="G47" s="13">
        <v>6</v>
      </c>
      <c r="H47" s="18">
        <f t="shared" si="21"/>
        <v>24.4542258064516</v>
      </c>
      <c r="I47" s="18">
        <f t="shared" si="22"/>
        <v>297.604225806452</v>
      </c>
      <c r="J47" s="18">
        <f t="shared" si="23"/>
        <v>0.326050532260215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9"/>
        <v>0.133263664616922</v>
      </c>
      <c r="P47" s="18">
        <f t="shared" si="26"/>
        <v>0.0434506887792943</v>
      </c>
      <c r="Q47" s="25">
        <f t="shared" si="27"/>
        <v>0.00564858954130826</v>
      </c>
      <c r="R47" s="18">
        <f t="shared" si="28"/>
        <v>0.0100218354166667</v>
      </c>
      <c r="S47" s="26">
        <f t="shared" si="29"/>
        <v>0.563628248366009</v>
      </c>
      <c r="T47" s="3">
        <v>0.01</v>
      </c>
      <c r="U47" s="27">
        <f t="shared" si="30"/>
        <v>0.00563628248366009</v>
      </c>
      <c r="V47" s="26"/>
      <c r="W47" s="3"/>
      <c r="X47" s="27"/>
      <c r="Y47" s="29">
        <v>0.04</v>
      </c>
      <c r="Z47" s="3">
        <v>0.49</v>
      </c>
      <c r="AA47" s="28">
        <f t="shared" si="31"/>
        <v>0.0196</v>
      </c>
      <c r="AB47" s="3"/>
      <c r="AC47" s="3"/>
      <c r="AD47" s="28"/>
      <c r="AE47" s="26"/>
      <c r="AF47" s="3"/>
      <c r="AG47" s="27"/>
      <c r="AH47" s="26"/>
      <c r="AI47" s="3"/>
      <c r="AJ47" s="27"/>
      <c r="AK47" s="28"/>
      <c r="AL47" s="28"/>
      <c r="AM47" s="28"/>
      <c r="AN47" s="3">
        <v>0.015</v>
      </c>
      <c r="AO47" s="3">
        <v>0.5</v>
      </c>
      <c r="AP47" s="3">
        <f t="shared" si="32"/>
        <v>0.0075</v>
      </c>
      <c r="AQ47" s="1">
        <f t="shared" si="33"/>
        <v>0.0327362824836601</v>
      </c>
      <c r="AR47" s="30">
        <f t="shared" si="34"/>
        <v>7.70910416666667</v>
      </c>
      <c r="AS47" s="1">
        <f t="shared" si="35"/>
        <v>0.13</v>
      </c>
      <c r="AT47" s="2">
        <f t="shared" si="36"/>
        <v>10.2075342465753</v>
      </c>
      <c r="AU47" s="1">
        <f t="shared" si="37"/>
        <v>2243.73867691491</v>
      </c>
    </row>
    <row r="48" s="1" customFormat="1" spans="1:47">
      <c r="A48" s="13"/>
      <c r="B48" s="13"/>
      <c r="C48" s="16">
        <v>6</v>
      </c>
      <c r="D48" s="21">
        <v>25.6395</v>
      </c>
      <c r="E48" s="20">
        <f t="shared" si="38"/>
        <v>24.4542258064516</v>
      </c>
      <c r="F48" s="16" t="s">
        <v>73</v>
      </c>
      <c r="G48" s="13">
        <v>7</v>
      </c>
      <c r="H48" s="18">
        <f t="shared" si="21"/>
        <v>25.6395</v>
      </c>
      <c r="I48" s="18">
        <f t="shared" si="22"/>
        <v>298.7895</v>
      </c>
      <c r="J48" s="18">
        <f t="shared" si="23"/>
        <v>0.371236404937717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9"/>
        <v>0.166904017504295</v>
      </c>
      <c r="P48" s="18">
        <f t="shared" si="26"/>
        <v>0.0619608474279561</v>
      </c>
      <c r="Q48" s="25">
        <f t="shared" si="27"/>
        <v>0.0080549101656343</v>
      </c>
      <c r="R48" s="18">
        <f t="shared" si="28"/>
        <v>0.0100218354166667</v>
      </c>
      <c r="S48" s="26">
        <f t="shared" si="29"/>
        <v>0.803736025462831</v>
      </c>
      <c r="T48" s="3">
        <v>0.01</v>
      </c>
      <c r="U48" s="27">
        <f t="shared" si="30"/>
        <v>0.00803736025462831</v>
      </c>
      <c r="V48" s="26"/>
      <c r="W48" s="3"/>
      <c r="X48" s="27"/>
      <c r="Y48" s="29">
        <v>0.04</v>
      </c>
      <c r="Z48" s="3">
        <v>0.49</v>
      </c>
      <c r="AA48" s="28">
        <f t="shared" si="31"/>
        <v>0.0196</v>
      </c>
      <c r="AB48" s="3"/>
      <c r="AC48" s="3"/>
      <c r="AD48" s="28"/>
      <c r="AE48" s="26"/>
      <c r="AF48" s="3"/>
      <c r="AG48" s="27"/>
      <c r="AH48" s="26"/>
      <c r="AI48" s="3"/>
      <c r="AJ48" s="27"/>
      <c r="AL48" s="28"/>
      <c r="AM48" s="28"/>
      <c r="AN48" s="3">
        <v>0.015</v>
      </c>
      <c r="AO48" s="3">
        <v>0.5</v>
      </c>
      <c r="AP48" s="3">
        <f t="shared" si="32"/>
        <v>0.0075</v>
      </c>
      <c r="AQ48" s="1">
        <f t="shared" si="33"/>
        <v>0.0351373602546283</v>
      </c>
      <c r="AR48" s="30">
        <f t="shared" si="34"/>
        <v>7.70910416666667</v>
      </c>
      <c r="AS48" s="1">
        <f t="shared" si="35"/>
        <v>0.13</v>
      </c>
      <c r="AT48" s="2">
        <f t="shared" si="36"/>
        <v>10.2075342465753</v>
      </c>
      <c r="AU48" s="1">
        <f t="shared" si="37"/>
        <v>2408.30809812794</v>
      </c>
    </row>
    <row r="49" s="1" customFormat="1" spans="1:47">
      <c r="A49" s="13"/>
      <c r="B49" s="13"/>
      <c r="C49" s="16">
        <v>7</v>
      </c>
      <c r="D49" s="21">
        <v>25.8459032258064</v>
      </c>
      <c r="E49" s="20">
        <f t="shared" si="38"/>
        <v>25.6395</v>
      </c>
      <c r="F49" s="16" t="s">
        <v>73</v>
      </c>
      <c r="G49" s="13">
        <v>8</v>
      </c>
      <c r="H49" s="18">
        <f t="shared" si="21"/>
        <v>25.8459032258064</v>
      </c>
      <c r="I49" s="18">
        <f t="shared" si="22"/>
        <v>298.995903225806</v>
      </c>
      <c r="J49" s="18">
        <f t="shared" si="23"/>
        <v>0.379682311937834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9"/>
        <v>0.182034211743005</v>
      </c>
      <c r="P49" s="18">
        <f t="shared" si="26"/>
        <v>0.0691151703663654</v>
      </c>
      <c r="Q49" s="25">
        <f t="shared" si="27"/>
        <v>0.00898497214762751</v>
      </c>
      <c r="R49" s="18">
        <f t="shared" si="28"/>
        <v>0.0100218354166667</v>
      </c>
      <c r="S49" s="26">
        <f t="shared" si="29"/>
        <v>0.896539583226959</v>
      </c>
      <c r="T49" s="3">
        <v>0.01</v>
      </c>
      <c r="U49" s="27">
        <f t="shared" si="30"/>
        <v>0.00896539583226959</v>
      </c>
      <c r="V49" s="26"/>
      <c r="W49" s="3"/>
      <c r="X49" s="27"/>
      <c r="Y49" s="29">
        <v>0.04</v>
      </c>
      <c r="Z49" s="3">
        <v>0.49</v>
      </c>
      <c r="AA49" s="28">
        <f t="shared" si="31"/>
        <v>0.0196</v>
      </c>
      <c r="AB49" s="3"/>
      <c r="AC49" s="3"/>
      <c r="AD49" s="28"/>
      <c r="AE49" s="26"/>
      <c r="AF49" s="3"/>
      <c r="AG49" s="27"/>
      <c r="AH49" s="26"/>
      <c r="AI49" s="3"/>
      <c r="AJ49" s="27"/>
      <c r="AK49" s="28"/>
      <c r="AL49" s="28"/>
      <c r="AM49" s="28"/>
      <c r="AN49" s="3">
        <v>0.015</v>
      </c>
      <c r="AO49" s="3">
        <v>0.5</v>
      </c>
      <c r="AP49" s="3">
        <f t="shared" si="32"/>
        <v>0.0075</v>
      </c>
      <c r="AQ49" s="1">
        <f t="shared" si="33"/>
        <v>0.0360653958322696</v>
      </c>
      <c r="AR49" s="30">
        <f t="shared" si="34"/>
        <v>7.70910416666667</v>
      </c>
      <c r="AS49" s="1">
        <f t="shared" si="35"/>
        <v>0.13</v>
      </c>
      <c r="AT49" s="2">
        <f t="shared" si="36"/>
        <v>10.2075342465753</v>
      </c>
      <c r="AU49" s="1">
        <f t="shared" si="37"/>
        <v>2471.91548299658</v>
      </c>
    </row>
    <row r="50" s="1" customFormat="1" spans="1:47">
      <c r="A50" s="13"/>
      <c r="B50" s="13"/>
      <c r="C50" s="16">
        <v>8</v>
      </c>
      <c r="D50" s="21">
        <v>25.7849677419355</v>
      </c>
      <c r="E50" s="20">
        <f t="shared" si="38"/>
        <v>25.8459032258064</v>
      </c>
      <c r="F50" s="16" t="s">
        <v>73</v>
      </c>
      <c r="G50" s="13">
        <v>9</v>
      </c>
      <c r="H50" s="18">
        <f t="shared" si="21"/>
        <v>25.7849677419355</v>
      </c>
      <c r="I50" s="18">
        <f t="shared" si="22"/>
        <v>298.934967741935</v>
      </c>
      <c r="J50" s="18">
        <f t="shared" si="23"/>
        <v>0.377170287915474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9"/>
        <v>0.190010083043306</v>
      </c>
      <c r="P50" s="18">
        <f t="shared" si="26"/>
        <v>0.071666157728287</v>
      </c>
      <c r="Q50" s="25">
        <f t="shared" si="27"/>
        <v>0.00931660050467731</v>
      </c>
      <c r="R50" s="18">
        <f t="shared" si="28"/>
        <v>0.0100218354166667</v>
      </c>
      <c r="S50" s="26">
        <f t="shared" si="29"/>
        <v>0.929630164269459</v>
      </c>
      <c r="T50" s="3">
        <v>0.01</v>
      </c>
      <c r="U50" s="27">
        <f t="shared" si="30"/>
        <v>0.00929630164269459</v>
      </c>
      <c r="V50" s="26"/>
      <c r="W50" s="3"/>
      <c r="X50" s="27"/>
      <c r="Y50" s="29">
        <v>0.04</v>
      </c>
      <c r="Z50" s="3">
        <v>0.49</v>
      </c>
      <c r="AA50" s="28">
        <f t="shared" si="31"/>
        <v>0.0196</v>
      </c>
      <c r="AB50" s="3"/>
      <c r="AC50" s="3"/>
      <c r="AD50" s="28"/>
      <c r="AE50" s="26"/>
      <c r="AF50" s="3"/>
      <c r="AG50" s="27"/>
      <c r="AH50" s="26"/>
      <c r="AI50" s="3"/>
      <c r="AJ50" s="27"/>
      <c r="AL50" s="28"/>
      <c r="AM50" s="28"/>
      <c r="AN50" s="3">
        <v>0.015</v>
      </c>
      <c r="AO50" s="3">
        <v>0.5</v>
      </c>
      <c r="AP50" s="3">
        <f t="shared" si="32"/>
        <v>0.0075</v>
      </c>
      <c r="AQ50" s="1">
        <f t="shared" si="33"/>
        <v>0.0363963016426946</v>
      </c>
      <c r="AR50" s="30">
        <f t="shared" si="34"/>
        <v>7.70910416666667</v>
      </c>
      <c r="AS50" s="1">
        <f t="shared" si="35"/>
        <v>0.13</v>
      </c>
      <c r="AT50" s="2">
        <f t="shared" si="36"/>
        <v>10.2075342465753</v>
      </c>
      <c r="AU50" s="1">
        <f t="shared" si="37"/>
        <v>2494.59570533511</v>
      </c>
    </row>
    <row r="51" s="1" customFormat="1" spans="1:47">
      <c r="A51" s="13"/>
      <c r="B51" s="13"/>
      <c r="C51" s="16">
        <v>9</v>
      </c>
      <c r="D51" s="21">
        <v>25.2896333333333</v>
      </c>
      <c r="E51" s="20">
        <f t="shared" si="38"/>
        <v>25.7849677419355</v>
      </c>
      <c r="F51" s="16" t="s">
        <v>73</v>
      </c>
      <c r="G51" s="13">
        <v>10</v>
      </c>
      <c r="H51" s="18">
        <f t="shared" si="21"/>
        <v>25.2896333333333</v>
      </c>
      <c r="I51" s="18">
        <f t="shared" si="22"/>
        <v>298.439633333333</v>
      </c>
      <c r="J51" s="18">
        <f t="shared" si="23"/>
        <v>0.357321577885639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9"/>
        <v>0.195434966981686</v>
      </c>
      <c r="P51" s="18">
        <f t="shared" si="26"/>
        <v>0.0698331307759238</v>
      </c>
      <c r="Q51" s="25">
        <f t="shared" si="27"/>
        <v>0.0090783070008701</v>
      </c>
      <c r="R51" s="18">
        <f t="shared" si="28"/>
        <v>0.0100218354166667</v>
      </c>
      <c r="S51" s="26">
        <f t="shared" si="29"/>
        <v>0.905852732900857</v>
      </c>
      <c r="T51" s="3">
        <v>0.01</v>
      </c>
      <c r="U51" s="27">
        <f t="shared" si="30"/>
        <v>0.00905852732900857</v>
      </c>
      <c r="V51" s="26"/>
      <c r="W51" s="3"/>
      <c r="X51" s="27"/>
      <c r="Y51" s="29">
        <v>0.04</v>
      </c>
      <c r="Z51" s="3">
        <v>0.49</v>
      </c>
      <c r="AA51" s="28">
        <f t="shared" si="31"/>
        <v>0.0196</v>
      </c>
      <c r="AB51" s="3"/>
      <c r="AC51" s="3"/>
      <c r="AD51" s="28"/>
      <c r="AE51" s="26"/>
      <c r="AF51" s="3"/>
      <c r="AG51" s="27"/>
      <c r="AH51" s="26"/>
      <c r="AI51" s="3"/>
      <c r="AJ51" s="27"/>
      <c r="AK51" s="28"/>
      <c r="AL51" s="28"/>
      <c r="AM51" s="28"/>
      <c r="AN51" s="3">
        <v>0.015</v>
      </c>
      <c r="AO51" s="3">
        <v>0.5</v>
      </c>
      <c r="AP51" s="3">
        <f t="shared" si="32"/>
        <v>0.0075</v>
      </c>
      <c r="AQ51" s="1">
        <f t="shared" si="33"/>
        <v>0.0361585273290086</v>
      </c>
      <c r="AR51" s="30">
        <f t="shared" si="34"/>
        <v>7.70910416666667</v>
      </c>
      <c r="AS51" s="1">
        <f t="shared" si="35"/>
        <v>0.13</v>
      </c>
      <c r="AT51" s="2">
        <f t="shared" si="36"/>
        <v>10.2075342465753</v>
      </c>
      <c r="AU51" s="1">
        <f t="shared" si="37"/>
        <v>2478.29869835943</v>
      </c>
    </row>
    <row r="52" s="1" customFormat="1" spans="1:47">
      <c r="A52" s="13"/>
      <c r="B52" s="13"/>
      <c r="C52" s="16">
        <v>10</v>
      </c>
      <c r="D52" s="21">
        <v>25.2462903225806</v>
      </c>
      <c r="E52" s="20">
        <f t="shared" si="38"/>
        <v>25.2896333333333</v>
      </c>
      <c r="F52" s="16" t="s">
        <v>73</v>
      </c>
      <c r="G52" s="13">
        <v>11</v>
      </c>
      <c r="H52" s="18">
        <f t="shared" si="21"/>
        <v>25.2462903225806</v>
      </c>
      <c r="I52" s="18">
        <f t="shared" si="22"/>
        <v>298.396290322581</v>
      </c>
      <c r="J52" s="18">
        <f t="shared" si="23"/>
        <v>0.355632243913554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0.119321744395474</v>
      </c>
      <c r="O52" s="18">
        <f t="shared" si="39"/>
        <v>0.0833711334769548</v>
      </c>
      <c r="P52" s="18">
        <f t="shared" si="26"/>
        <v>0.0296494632760259</v>
      </c>
      <c r="Q52" s="25">
        <f t="shared" si="27"/>
        <v>0.00385443022588336</v>
      </c>
      <c r="R52" s="18">
        <f t="shared" si="28"/>
        <v>0.0100218354166667</v>
      </c>
      <c r="S52" s="26">
        <f t="shared" si="29"/>
        <v>0.384603225420496</v>
      </c>
      <c r="T52" s="3">
        <v>0.01</v>
      </c>
      <c r="U52" s="27">
        <f t="shared" si="30"/>
        <v>0.00384603225420496</v>
      </c>
      <c r="V52" s="26"/>
      <c r="W52" s="3"/>
      <c r="X52" s="27"/>
      <c r="Y52" s="29">
        <v>0.04</v>
      </c>
      <c r="Z52" s="3">
        <v>0.49</v>
      </c>
      <c r="AA52" s="28">
        <f t="shared" si="31"/>
        <v>0.0196</v>
      </c>
      <c r="AB52" s="3"/>
      <c r="AC52" s="3"/>
      <c r="AD52" s="28"/>
      <c r="AE52" s="26"/>
      <c r="AF52" s="3"/>
      <c r="AG52" s="27"/>
      <c r="AH52" s="26"/>
      <c r="AI52" s="3"/>
      <c r="AJ52" s="27"/>
      <c r="AL52" s="28"/>
      <c r="AM52" s="28"/>
      <c r="AN52" s="3">
        <v>0.015</v>
      </c>
      <c r="AO52" s="3">
        <v>0.5</v>
      </c>
      <c r="AP52" s="3">
        <f t="shared" si="32"/>
        <v>0.0075</v>
      </c>
      <c r="AQ52" s="1">
        <f t="shared" si="33"/>
        <v>0.030946032254205</v>
      </c>
      <c r="AR52" s="30">
        <f t="shared" si="34"/>
        <v>7.70910416666667</v>
      </c>
      <c r="AS52" s="1">
        <f t="shared" si="35"/>
        <v>0.13</v>
      </c>
      <c r="AT52" s="2">
        <f t="shared" si="36"/>
        <v>10.2075342465753</v>
      </c>
      <c r="AU52" s="1">
        <f t="shared" si="37"/>
        <v>2121.03526111963</v>
      </c>
    </row>
    <row r="53" s="1" customFormat="1" spans="1:48">
      <c r="A53" s="13"/>
      <c r="B53" s="13"/>
      <c r="C53" s="16">
        <v>11</v>
      </c>
      <c r="D53" s="21">
        <v>24.2345333333333</v>
      </c>
      <c r="E53" s="20">
        <f t="shared" si="38"/>
        <v>25.2462903225806</v>
      </c>
      <c r="F53" s="16" t="s">
        <v>75</v>
      </c>
      <c r="G53" s="13">
        <v>12</v>
      </c>
      <c r="H53" s="18">
        <f t="shared" si="21"/>
        <v>24.2345333333333</v>
      </c>
      <c r="I53" s="18">
        <f t="shared" si="22"/>
        <v>297.384533333333</v>
      </c>
      <c r="J53" s="18">
        <f t="shared" si="23"/>
        <v>0.318264422075571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9"/>
        <v>0.130812711867596</v>
      </c>
      <c r="P53" s="18">
        <f t="shared" si="26"/>
        <v>0.0416330321426785</v>
      </c>
      <c r="Q53" s="25">
        <f t="shared" si="27"/>
        <v>0.00541229417854821</v>
      </c>
      <c r="R53" s="18">
        <f t="shared" si="28"/>
        <v>0.0100218354166667</v>
      </c>
      <c r="S53" s="26">
        <f t="shared" si="29"/>
        <v>0.540050195750308</v>
      </c>
      <c r="T53" s="3">
        <v>0.01</v>
      </c>
      <c r="U53" s="27">
        <f t="shared" si="30"/>
        <v>0.00540050195750308</v>
      </c>
      <c r="V53" s="26"/>
      <c r="W53" s="3"/>
      <c r="X53" s="27"/>
      <c r="Y53" s="29">
        <v>0.04</v>
      </c>
      <c r="Z53" s="3">
        <v>0.49</v>
      </c>
      <c r="AA53" s="28">
        <f t="shared" si="31"/>
        <v>0.0196</v>
      </c>
      <c r="AB53" s="3"/>
      <c r="AC53" s="3"/>
      <c r="AD53" s="28"/>
      <c r="AE53" s="26"/>
      <c r="AF53" s="3"/>
      <c r="AG53" s="27"/>
      <c r="AH53" s="26"/>
      <c r="AI53" s="3"/>
      <c r="AJ53" s="27"/>
      <c r="AK53" s="28"/>
      <c r="AL53" s="28"/>
      <c r="AM53" s="28"/>
      <c r="AN53" s="3">
        <v>0.015</v>
      </c>
      <c r="AO53" s="3">
        <v>0.5</v>
      </c>
      <c r="AP53" s="3">
        <f t="shared" si="32"/>
        <v>0.0075</v>
      </c>
      <c r="AQ53" s="1">
        <f t="shared" si="33"/>
        <v>0.0325005019575031</v>
      </c>
      <c r="AR53" s="30">
        <f t="shared" si="34"/>
        <v>7.70910416666667</v>
      </c>
      <c r="AS53" s="1">
        <f t="shared" si="35"/>
        <v>0.13</v>
      </c>
      <c r="AT53" s="2">
        <f t="shared" si="36"/>
        <v>10.2075342465753</v>
      </c>
      <c r="AU53" s="1">
        <f t="shared" si="37"/>
        <v>2227.57832376345</v>
      </c>
      <c r="AV53" s="1">
        <f>SUM(AU42:AU53)</f>
        <v>24118.7889363077</v>
      </c>
    </row>
    <row r="54" s="1" customFormat="1" spans="1:46">
      <c r="A54" s="13"/>
      <c r="B54" s="13"/>
      <c r="C54" s="16">
        <v>12</v>
      </c>
      <c r="D54" s="21">
        <v>23.1633548387097</v>
      </c>
      <c r="E54" s="20">
        <f t="shared" si="38"/>
        <v>24.2345333333333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7">
      <c r="S56" s="24" t="s">
        <v>43</v>
      </c>
      <c r="T56" s="24"/>
      <c r="U56" s="24"/>
      <c r="V56" s="24" t="s">
        <v>44</v>
      </c>
      <c r="W56" s="24" t="s">
        <v>45</v>
      </c>
      <c r="X56" s="24" t="s">
        <v>46</v>
      </c>
      <c r="Y56" s="24" t="s">
        <v>47</v>
      </c>
      <c r="Z56" s="24" t="s">
        <v>48</v>
      </c>
      <c r="AA56" s="24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11</v>
      </c>
      <c r="B57" s="15"/>
      <c r="C57" s="16" t="s">
        <v>51</v>
      </c>
      <c r="D57" s="16" t="s">
        <v>52</v>
      </c>
      <c r="E57" s="16" t="s">
        <v>53</v>
      </c>
      <c r="F57" s="16" t="s">
        <v>54</v>
      </c>
      <c r="G57" s="13" t="s">
        <v>51</v>
      </c>
      <c r="H57" s="13" t="s">
        <v>53</v>
      </c>
      <c r="I57" s="13" t="s">
        <v>55</v>
      </c>
      <c r="J57" s="13" t="s">
        <v>56</v>
      </c>
      <c r="K57" s="23" t="s">
        <v>57</v>
      </c>
      <c r="L57" s="23" t="s">
        <v>58</v>
      </c>
      <c r="M57" s="13" t="s">
        <v>59</v>
      </c>
      <c r="N57" s="23" t="s">
        <v>60</v>
      </c>
      <c r="O57" s="13" t="s">
        <v>61</v>
      </c>
      <c r="P57" s="13" t="s">
        <v>62</v>
      </c>
      <c r="Q57" s="23" t="s">
        <v>63</v>
      </c>
      <c r="R57" s="23" t="s">
        <v>64</v>
      </c>
      <c r="S57" s="4" t="s">
        <v>65</v>
      </c>
      <c r="T57" s="3" t="s">
        <v>66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71</v>
      </c>
      <c r="B58" s="13">
        <f>F7</f>
        <v>134.758</v>
      </c>
      <c r="C58" s="16" t="s">
        <v>72</v>
      </c>
      <c r="D58" s="17">
        <v>22</v>
      </c>
      <c r="E58" s="16"/>
      <c r="F58" s="16"/>
      <c r="G58" s="13">
        <v>1</v>
      </c>
      <c r="H58" s="18">
        <f t="shared" ref="H58:H69" si="40">E59</f>
        <v>22</v>
      </c>
      <c r="I58" s="18">
        <f t="shared" ref="I58:I69" si="41">H58+273.15</f>
        <v>295.15</v>
      </c>
      <c r="J58" s="18">
        <f t="shared" ref="J58:J69" si="42">EXP(($C$16*(I58-$C$14))/($C$17*I58*$C$14))</f>
        <v>0.248390618599517</v>
      </c>
      <c r="K58" s="18">
        <f t="shared" ref="K58:K69" si="43">$B$58/12</f>
        <v>11.2298333333333</v>
      </c>
      <c r="L58" s="18">
        <f t="shared" ref="L58:L69" si="44">K58*$B$59/100</f>
        <v>3.032055</v>
      </c>
      <c r="M58" s="13" t="s">
        <v>73</v>
      </c>
      <c r="N58" s="13"/>
      <c r="O58" s="18">
        <f>L58</f>
        <v>3.032055</v>
      </c>
      <c r="P58" s="18">
        <f t="shared" ref="P58:P69" si="45">O58*J58</f>
        <v>0.753134017077759</v>
      </c>
      <c r="Q58" s="25">
        <f t="shared" ref="Q58:Q69" si="46">P58*$B$60</f>
        <v>0.21840886495255</v>
      </c>
      <c r="R58" s="18">
        <f t="shared" ref="R58:R69" si="47">L58*$B$60</f>
        <v>0.87929595</v>
      </c>
      <c r="S58" s="26">
        <f t="shared" ref="S58:S69" si="48">Q58/R58</f>
        <v>0.248390618599517</v>
      </c>
      <c r="T58" s="3">
        <v>0.27</v>
      </c>
      <c r="U58" s="27">
        <f t="shared" ref="U58:U69" si="49">S58*T58</f>
        <v>0.0670654670218696</v>
      </c>
      <c r="V58" s="3">
        <v>220.1</v>
      </c>
      <c r="W58" s="28">
        <v>12.1</v>
      </c>
      <c r="X58" s="28">
        <v>4.5</v>
      </c>
      <c r="Y58" s="28">
        <v>1.5</v>
      </c>
      <c r="Z58" s="28">
        <v>6.8</v>
      </c>
      <c r="AA58" s="3">
        <v>30.2</v>
      </c>
      <c r="AB58" s="2">
        <f t="shared" ref="AB58:AB69" si="50">U58*0.67*AD58+(V58+W58+X58+Y58+Z58+AA58)/1000</f>
        <v>0.288230820242349</v>
      </c>
      <c r="AC58" s="30">
        <f t="shared" ref="AC58:AC69" si="51">$B$58/12</f>
        <v>11.2298333333333</v>
      </c>
      <c r="AD58" s="1">
        <f t="shared" ref="AD58:AD69" si="52">$B$60</f>
        <v>0.29</v>
      </c>
      <c r="AE58" s="31">
        <f t="shared" ref="AE58:AE69" si="53">$E$7/12</f>
        <v>84.8538600364083</v>
      </c>
      <c r="AF58" s="1">
        <f t="shared" ref="AF58:AF69" si="54">AE58*10000*AC58*AB58</f>
        <v>2746536.2268582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74</v>
      </c>
      <c r="B59" s="13">
        <v>27</v>
      </c>
      <c r="C59" s="16">
        <v>1</v>
      </c>
      <c r="D59" s="19">
        <v>23.2687096774194</v>
      </c>
      <c r="E59" s="20">
        <f t="shared" ref="E59:E70" si="55">D58</f>
        <v>22</v>
      </c>
      <c r="F59" s="16" t="s">
        <v>73</v>
      </c>
      <c r="G59" s="13">
        <v>2</v>
      </c>
      <c r="H59" s="18">
        <f t="shared" si="40"/>
        <v>23.2687096774194</v>
      </c>
      <c r="I59" s="18">
        <f t="shared" si="41"/>
        <v>296.418709677419</v>
      </c>
      <c r="J59" s="18">
        <f t="shared" si="42"/>
        <v>0.286059814494058</v>
      </c>
      <c r="K59" s="18">
        <f t="shared" si="43"/>
        <v>11.2298333333333</v>
      </c>
      <c r="L59" s="18">
        <f t="shared" si="44"/>
        <v>3.032055</v>
      </c>
      <c r="M59" s="13" t="s">
        <v>73</v>
      </c>
      <c r="N59" s="13"/>
      <c r="O59" s="18">
        <f t="shared" ref="O59:O69" si="56">L59+O58-P58-N59</f>
        <v>5.31097598292224</v>
      </c>
      <c r="P59" s="18">
        <f t="shared" si="45"/>
        <v>1.51925680445713</v>
      </c>
      <c r="Q59" s="25">
        <f t="shared" si="46"/>
        <v>0.440584473292569</v>
      </c>
      <c r="R59" s="18">
        <f t="shared" si="47"/>
        <v>0.87929595</v>
      </c>
      <c r="S59" s="26">
        <f t="shared" si="48"/>
        <v>0.501065054709474</v>
      </c>
      <c r="T59" s="3">
        <v>0.27</v>
      </c>
      <c r="U59" s="27">
        <f t="shared" si="49"/>
        <v>0.135287564771558</v>
      </c>
      <c r="V59" s="3">
        <v>220.1</v>
      </c>
      <c r="W59" s="28">
        <v>12.1</v>
      </c>
      <c r="X59" s="28">
        <v>4.5</v>
      </c>
      <c r="Y59" s="28">
        <v>1.5</v>
      </c>
      <c r="Z59" s="28">
        <v>6.8</v>
      </c>
      <c r="AA59" s="3">
        <v>30.2</v>
      </c>
      <c r="AB59" s="2">
        <f t="shared" si="50"/>
        <v>0.301486373835114</v>
      </c>
      <c r="AC59" s="30">
        <f t="shared" si="51"/>
        <v>11.2298333333333</v>
      </c>
      <c r="AD59" s="1">
        <f t="shared" si="52"/>
        <v>0.29</v>
      </c>
      <c r="AE59" s="31">
        <f t="shared" si="53"/>
        <v>84.8538600364083</v>
      </c>
      <c r="AF59" s="1">
        <f t="shared" si="54"/>
        <v>2872847.69528124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36</v>
      </c>
      <c r="B60" s="13">
        <f>H7</f>
        <v>0.29</v>
      </c>
      <c r="C60" s="16">
        <v>2</v>
      </c>
      <c r="D60" s="21">
        <v>23.4542857142857</v>
      </c>
      <c r="E60" s="20">
        <f t="shared" si="55"/>
        <v>23.2687096774194</v>
      </c>
      <c r="F60" s="16" t="s">
        <v>73</v>
      </c>
      <c r="G60" s="13">
        <v>3</v>
      </c>
      <c r="H60" s="18">
        <f t="shared" si="40"/>
        <v>23.4542857142857</v>
      </c>
      <c r="I60" s="18">
        <f t="shared" si="41"/>
        <v>296.604285714286</v>
      </c>
      <c r="J60" s="18">
        <f t="shared" si="42"/>
        <v>0.29199975284323</v>
      </c>
      <c r="K60" s="18">
        <f t="shared" si="43"/>
        <v>11.2298333333333</v>
      </c>
      <c r="L60" s="18">
        <f t="shared" si="44"/>
        <v>3.032055</v>
      </c>
      <c r="M60" s="13" t="s">
        <v>73</v>
      </c>
      <c r="N60" s="13"/>
      <c r="O60" s="18">
        <f t="shared" si="56"/>
        <v>6.82377417846511</v>
      </c>
      <c r="P60" s="18">
        <f t="shared" si="45"/>
        <v>1.99254037356983</v>
      </c>
      <c r="Q60" s="25">
        <f t="shared" si="46"/>
        <v>0.57783670833525</v>
      </c>
      <c r="R60" s="18">
        <f t="shared" si="47"/>
        <v>0.87929595</v>
      </c>
      <c r="S60" s="26">
        <f t="shared" si="48"/>
        <v>0.657158387156508</v>
      </c>
      <c r="T60" s="3">
        <v>0.27</v>
      </c>
      <c r="U60" s="27">
        <f t="shared" si="49"/>
        <v>0.177432764532257</v>
      </c>
      <c r="V60" s="3">
        <v>220.1</v>
      </c>
      <c r="W60" s="28">
        <v>12.1</v>
      </c>
      <c r="X60" s="28">
        <v>4.5</v>
      </c>
      <c r="Y60" s="28">
        <v>1.5</v>
      </c>
      <c r="Z60" s="28">
        <v>6.8</v>
      </c>
      <c r="AA60" s="3">
        <v>30.2</v>
      </c>
      <c r="AB60" s="2">
        <f t="shared" si="50"/>
        <v>0.309675186148618</v>
      </c>
      <c r="AC60" s="30">
        <f t="shared" si="51"/>
        <v>11.2298333333333</v>
      </c>
      <c r="AD60" s="1">
        <f t="shared" si="52"/>
        <v>0.29</v>
      </c>
      <c r="AE60" s="31">
        <f t="shared" si="53"/>
        <v>84.8538600364083</v>
      </c>
      <c r="AF60" s="1">
        <f t="shared" si="54"/>
        <v>2950878.45429261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21">
        <v>23.9246774193548</v>
      </c>
      <c r="E61" s="20">
        <f t="shared" si="55"/>
        <v>23.4542857142857</v>
      </c>
      <c r="F61" s="16" t="s">
        <v>73</v>
      </c>
      <c r="G61" s="13">
        <v>4</v>
      </c>
      <c r="H61" s="18">
        <f t="shared" si="40"/>
        <v>23.9246774193548</v>
      </c>
      <c r="I61" s="18">
        <f t="shared" si="41"/>
        <v>297.074677419355</v>
      </c>
      <c r="J61" s="18">
        <f t="shared" si="42"/>
        <v>0.30757916080075</v>
      </c>
      <c r="K61" s="18">
        <f t="shared" si="43"/>
        <v>11.2298333333333</v>
      </c>
      <c r="L61" s="18">
        <f t="shared" si="44"/>
        <v>3.032055</v>
      </c>
      <c r="M61" s="13" t="s">
        <v>73</v>
      </c>
      <c r="N61" s="13"/>
      <c r="O61" s="18">
        <f t="shared" si="56"/>
        <v>7.86328880489528</v>
      </c>
      <c r="P61" s="18">
        <f t="shared" si="45"/>
        <v>2.41858377174362</v>
      </c>
      <c r="Q61" s="25">
        <f t="shared" si="46"/>
        <v>0.701389293805651</v>
      </c>
      <c r="R61" s="18">
        <f t="shared" si="47"/>
        <v>0.87929595</v>
      </c>
      <c r="S61" s="26">
        <f t="shared" si="48"/>
        <v>0.797671470914486</v>
      </c>
      <c r="T61" s="3">
        <v>0.27</v>
      </c>
      <c r="U61" s="27">
        <f t="shared" si="49"/>
        <v>0.215371297146911</v>
      </c>
      <c r="V61" s="3">
        <v>220.1</v>
      </c>
      <c r="W61" s="28">
        <v>12.1</v>
      </c>
      <c r="X61" s="28">
        <v>4.5</v>
      </c>
      <c r="Y61" s="28">
        <v>1.5</v>
      </c>
      <c r="Z61" s="28">
        <v>6.8</v>
      </c>
      <c r="AA61" s="3">
        <v>30.2</v>
      </c>
      <c r="AB61" s="2">
        <f t="shared" si="50"/>
        <v>0.317046643035645</v>
      </c>
      <c r="AC61" s="30">
        <f t="shared" si="51"/>
        <v>11.2298333333333</v>
      </c>
      <c r="AD61" s="1">
        <f t="shared" si="52"/>
        <v>0.29</v>
      </c>
      <c r="AE61" s="31">
        <f t="shared" si="53"/>
        <v>84.8538600364083</v>
      </c>
      <c r="AF61" s="1">
        <f t="shared" si="54"/>
        <v>3021120.67671672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21">
        <v>24.6017666666667</v>
      </c>
      <c r="E62" s="20">
        <f t="shared" si="55"/>
        <v>23.9246774193548</v>
      </c>
      <c r="F62" s="16" t="s">
        <v>73</v>
      </c>
      <c r="G62" s="13">
        <v>5</v>
      </c>
      <c r="H62" s="18">
        <f t="shared" si="40"/>
        <v>24.6017666666667</v>
      </c>
      <c r="I62" s="18">
        <f t="shared" si="41"/>
        <v>297.751766666667</v>
      </c>
      <c r="J62" s="18">
        <f t="shared" si="42"/>
        <v>0.331379519493772</v>
      </c>
      <c r="K62" s="18">
        <f t="shared" si="43"/>
        <v>11.2298333333333</v>
      </c>
      <c r="L62" s="18">
        <f t="shared" si="44"/>
        <v>3.032055</v>
      </c>
      <c r="M62" s="13" t="s">
        <v>75</v>
      </c>
      <c r="N62" s="18">
        <f>(O61-P61)*$C$22/100</f>
        <v>5.17246978149408</v>
      </c>
      <c r="O62" s="18">
        <f t="shared" si="56"/>
        <v>3.30429025165758</v>
      </c>
      <c r="P62" s="18">
        <f t="shared" si="45"/>
        <v>1.09497411586224</v>
      </c>
      <c r="Q62" s="25">
        <f t="shared" si="46"/>
        <v>0.317542493600051</v>
      </c>
      <c r="R62" s="18">
        <f t="shared" si="47"/>
        <v>0.87929595</v>
      </c>
      <c r="S62" s="26">
        <f t="shared" si="48"/>
        <v>0.361132669381738</v>
      </c>
      <c r="T62" s="3">
        <v>0.27</v>
      </c>
      <c r="U62" s="27">
        <f t="shared" si="49"/>
        <v>0.0975058207330692</v>
      </c>
      <c r="V62" s="3">
        <v>220.1</v>
      </c>
      <c r="W62" s="28">
        <v>12.1</v>
      </c>
      <c r="X62" s="28">
        <v>4.5</v>
      </c>
      <c r="Y62" s="28">
        <v>1.5</v>
      </c>
      <c r="Z62" s="28">
        <v>6.8</v>
      </c>
      <c r="AA62" s="3">
        <v>30.2</v>
      </c>
      <c r="AB62" s="2">
        <f t="shared" si="50"/>
        <v>0.294145380968435</v>
      </c>
      <c r="AC62" s="30">
        <f t="shared" si="51"/>
        <v>11.2298333333333</v>
      </c>
      <c r="AD62" s="1">
        <f t="shared" si="52"/>
        <v>0.29</v>
      </c>
      <c r="AE62" s="31">
        <f t="shared" si="53"/>
        <v>84.8538600364083</v>
      </c>
      <c r="AF62" s="1">
        <f t="shared" si="54"/>
        <v>2802895.76289425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21">
        <v>24.4542258064516</v>
      </c>
      <c r="E63" s="20">
        <f t="shared" si="55"/>
        <v>24.6017666666667</v>
      </c>
      <c r="F63" s="16" t="s">
        <v>75</v>
      </c>
      <c r="G63" s="13">
        <v>6</v>
      </c>
      <c r="H63" s="18">
        <f t="shared" si="40"/>
        <v>24.4542258064516</v>
      </c>
      <c r="I63" s="18">
        <f t="shared" si="41"/>
        <v>297.604225806452</v>
      </c>
      <c r="J63" s="18">
        <f t="shared" si="42"/>
        <v>0.326050532260215</v>
      </c>
      <c r="K63" s="18">
        <f t="shared" si="43"/>
        <v>11.2298333333333</v>
      </c>
      <c r="L63" s="18">
        <f t="shared" si="44"/>
        <v>3.032055</v>
      </c>
      <c r="M63" s="13" t="s">
        <v>73</v>
      </c>
      <c r="N63" s="13"/>
      <c r="O63" s="18">
        <f t="shared" si="56"/>
        <v>5.24137113579534</v>
      </c>
      <c r="P63" s="18">
        <f t="shared" si="45"/>
        <v>1.7089518485994</v>
      </c>
      <c r="Q63" s="25">
        <f t="shared" si="46"/>
        <v>0.495596036093825</v>
      </c>
      <c r="R63" s="18">
        <f t="shared" si="47"/>
        <v>0.87929595</v>
      </c>
      <c r="S63" s="26">
        <f t="shared" si="48"/>
        <v>0.563628248366008</v>
      </c>
      <c r="T63" s="3">
        <v>0.27</v>
      </c>
      <c r="U63" s="27">
        <f t="shared" si="49"/>
        <v>0.152179627058822</v>
      </c>
      <c r="V63" s="3">
        <v>229.1</v>
      </c>
      <c r="W63" s="28">
        <v>15.1</v>
      </c>
      <c r="X63" s="28">
        <v>6</v>
      </c>
      <c r="Y63" s="28">
        <v>3</v>
      </c>
      <c r="Z63" s="28">
        <v>7</v>
      </c>
      <c r="AA63" s="3">
        <v>30.2</v>
      </c>
      <c r="AB63" s="2">
        <f t="shared" si="50"/>
        <v>0.319968501537529</v>
      </c>
      <c r="AC63" s="30">
        <f t="shared" si="51"/>
        <v>11.2298333333333</v>
      </c>
      <c r="AD63" s="1">
        <f t="shared" si="52"/>
        <v>0.29</v>
      </c>
      <c r="AE63" s="31">
        <f t="shared" si="53"/>
        <v>84.8538600364083</v>
      </c>
      <c r="AF63" s="1">
        <f t="shared" si="54"/>
        <v>3048962.91169503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21">
        <v>25.6395</v>
      </c>
      <c r="E64" s="20">
        <f t="shared" si="55"/>
        <v>24.4542258064516</v>
      </c>
      <c r="F64" s="16" t="s">
        <v>73</v>
      </c>
      <c r="G64" s="13">
        <v>7</v>
      </c>
      <c r="H64" s="18">
        <f t="shared" si="40"/>
        <v>25.6395</v>
      </c>
      <c r="I64" s="18">
        <f t="shared" si="41"/>
        <v>298.7895</v>
      </c>
      <c r="J64" s="18">
        <f t="shared" si="42"/>
        <v>0.371236404937717</v>
      </c>
      <c r="K64" s="18">
        <f t="shared" si="43"/>
        <v>11.2298333333333</v>
      </c>
      <c r="L64" s="18">
        <f t="shared" si="44"/>
        <v>3.032055</v>
      </c>
      <c r="M64" s="13" t="s">
        <v>73</v>
      </c>
      <c r="N64" s="13"/>
      <c r="O64" s="18">
        <f t="shared" si="56"/>
        <v>6.56447428719594</v>
      </c>
      <c r="P64" s="18">
        <f t="shared" si="45"/>
        <v>2.4369718346847</v>
      </c>
      <c r="Q64" s="25">
        <f t="shared" si="46"/>
        <v>0.706721832058564</v>
      </c>
      <c r="R64" s="18">
        <f t="shared" si="47"/>
        <v>0.87929595</v>
      </c>
      <c r="S64" s="26">
        <f t="shared" si="48"/>
        <v>0.803736025462831</v>
      </c>
      <c r="T64" s="3">
        <v>0.27</v>
      </c>
      <c r="U64" s="27">
        <f t="shared" si="49"/>
        <v>0.217008726874964</v>
      </c>
      <c r="V64" s="3">
        <v>229.1</v>
      </c>
      <c r="W64" s="28">
        <v>15.1</v>
      </c>
      <c r="X64" s="28">
        <v>6</v>
      </c>
      <c r="Y64" s="28">
        <v>3</v>
      </c>
      <c r="Z64" s="28">
        <v>7</v>
      </c>
      <c r="AA64" s="3">
        <v>30.2</v>
      </c>
      <c r="AB64" s="2">
        <f t="shared" si="50"/>
        <v>0.332564795631806</v>
      </c>
      <c r="AC64" s="30">
        <f t="shared" si="51"/>
        <v>11.2298333333333</v>
      </c>
      <c r="AD64" s="1">
        <f t="shared" si="52"/>
        <v>0.29</v>
      </c>
      <c r="AE64" s="31">
        <f t="shared" si="53"/>
        <v>84.8538600364083</v>
      </c>
      <c r="AF64" s="1">
        <f t="shared" si="54"/>
        <v>3168992.33125884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21">
        <v>25.8459032258064</v>
      </c>
      <c r="E65" s="20">
        <f t="shared" si="55"/>
        <v>25.6395</v>
      </c>
      <c r="F65" s="16" t="s">
        <v>73</v>
      </c>
      <c r="G65" s="13">
        <v>8</v>
      </c>
      <c r="H65" s="18">
        <f t="shared" si="40"/>
        <v>25.8459032258064</v>
      </c>
      <c r="I65" s="18">
        <f t="shared" si="41"/>
        <v>298.995903225806</v>
      </c>
      <c r="J65" s="18">
        <f t="shared" si="42"/>
        <v>0.379682311937834</v>
      </c>
      <c r="K65" s="18">
        <f t="shared" si="43"/>
        <v>11.2298333333333</v>
      </c>
      <c r="L65" s="18">
        <f t="shared" si="44"/>
        <v>3.032055</v>
      </c>
      <c r="M65" s="13" t="s">
        <v>73</v>
      </c>
      <c r="N65" s="13"/>
      <c r="O65" s="18">
        <f t="shared" si="56"/>
        <v>7.15955745251124</v>
      </c>
      <c r="P65" s="18">
        <f t="shared" si="45"/>
        <v>2.71835732602122</v>
      </c>
      <c r="Q65" s="25">
        <f t="shared" si="46"/>
        <v>0.788323624546153</v>
      </c>
      <c r="R65" s="18">
        <f t="shared" si="47"/>
        <v>0.87929595</v>
      </c>
      <c r="S65" s="26">
        <f t="shared" si="48"/>
        <v>0.896539583226959</v>
      </c>
      <c r="T65" s="3">
        <v>0.27</v>
      </c>
      <c r="U65" s="27">
        <f t="shared" si="49"/>
        <v>0.242065687471279</v>
      </c>
      <c r="V65" s="3">
        <v>229.1</v>
      </c>
      <c r="W65" s="28">
        <v>15.1</v>
      </c>
      <c r="X65" s="28">
        <v>6</v>
      </c>
      <c r="Y65" s="28">
        <v>3</v>
      </c>
      <c r="Z65" s="28">
        <v>7</v>
      </c>
      <c r="AA65" s="3">
        <v>30.2</v>
      </c>
      <c r="AB65" s="2">
        <f t="shared" si="50"/>
        <v>0.337433363075669</v>
      </c>
      <c r="AC65" s="30">
        <f t="shared" si="51"/>
        <v>11.2298333333333</v>
      </c>
      <c r="AD65" s="1">
        <f t="shared" si="52"/>
        <v>0.29</v>
      </c>
      <c r="AE65" s="31">
        <f t="shared" si="53"/>
        <v>84.8538600364083</v>
      </c>
      <c r="AF65" s="1">
        <f t="shared" si="54"/>
        <v>3215384.65268453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21">
        <v>25.7849677419355</v>
      </c>
      <c r="E66" s="20">
        <f t="shared" si="55"/>
        <v>25.8459032258064</v>
      </c>
      <c r="F66" s="16" t="s">
        <v>73</v>
      </c>
      <c r="G66" s="13">
        <v>9</v>
      </c>
      <c r="H66" s="18">
        <f t="shared" si="40"/>
        <v>25.7849677419355</v>
      </c>
      <c r="I66" s="18">
        <f t="shared" si="41"/>
        <v>298.934967741935</v>
      </c>
      <c r="J66" s="18">
        <f t="shared" si="42"/>
        <v>0.377170287915474</v>
      </c>
      <c r="K66" s="18">
        <f t="shared" si="43"/>
        <v>11.2298333333333</v>
      </c>
      <c r="L66" s="18">
        <f t="shared" si="44"/>
        <v>3.032055</v>
      </c>
      <c r="M66" s="13" t="s">
        <v>73</v>
      </c>
      <c r="N66" s="13"/>
      <c r="O66" s="18">
        <f t="shared" si="56"/>
        <v>7.47325512649002</v>
      </c>
      <c r="P66" s="18">
        <f t="shared" si="45"/>
        <v>2.81868978772403</v>
      </c>
      <c r="Q66" s="25">
        <f t="shared" si="46"/>
        <v>0.81742003843997</v>
      </c>
      <c r="R66" s="18">
        <f t="shared" si="47"/>
        <v>0.87929595</v>
      </c>
      <c r="S66" s="26">
        <f t="shared" si="48"/>
        <v>0.929630164269459</v>
      </c>
      <c r="T66" s="3">
        <v>0.27</v>
      </c>
      <c r="U66" s="27">
        <f t="shared" si="49"/>
        <v>0.251000144352754</v>
      </c>
      <c r="V66" s="3">
        <v>229.1</v>
      </c>
      <c r="W66" s="28">
        <v>15.1</v>
      </c>
      <c r="X66" s="28">
        <v>6</v>
      </c>
      <c r="Y66" s="28">
        <v>3</v>
      </c>
      <c r="Z66" s="28">
        <v>7</v>
      </c>
      <c r="AA66" s="3">
        <v>30.2</v>
      </c>
      <c r="AB66" s="2">
        <f t="shared" si="50"/>
        <v>0.33916932804774</v>
      </c>
      <c r="AC66" s="30">
        <f t="shared" si="51"/>
        <v>11.2298333333333</v>
      </c>
      <c r="AD66" s="1">
        <f t="shared" si="52"/>
        <v>0.29</v>
      </c>
      <c r="AE66" s="31">
        <f t="shared" si="53"/>
        <v>84.8538600364083</v>
      </c>
      <c r="AF66" s="1">
        <f t="shared" si="54"/>
        <v>3231926.57099965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21">
        <v>25.2896333333333</v>
      </c>
      <c r="E67" s="20">
        <f t="shared" si="55"/>
        <v>25.7849677419355</v>
      </c>
      <c r="F67" s="16" t="s">
        <v>73</v>
      </c>
      <c r="G67" s="13">
        <v>10</v>
      </c>
      <c r="H67" s="18">
        <f t="shared" si="40"/>
        <v>25.2896333333333</v>
      </c>
      <c r="I67" s="18">
        <f t="shared" si="41"/>
        <v>298.439633333333</v>
      </c>
      <c r="J67" s="18">
        <f t="shared" si="42"/>
        <v>0.357321577885639</v>
      </c>
      <c r="K67" s="18">
        <f t="shared" si="43"/>
        <v>11.2298333333333</v>
      </c>
      <c r="L67" s="18">
        <f t="shared" si="44"/>
        <v>3.032055</v>
      </c>
      <c r="M67" s="13" t="s">
        <v>73</v>
      </c>
      <c r="N67" s="13"/>
      <c r="O67" s="18">
        <f t="shared" si="56"/>
        <v>7.68662033876599</v>
      </c>
      <c r="P67" s="18">
        <f t="shared" si="45"/>
        <v>2.74659530805571</v>
      </c>
      <c r="Q67" s="25">
        <f t="shared" si="46"/>
        <v>0.796512639336155</v>
      </c>
      <c r="R67" s="18">
        <f t="shared" si="47"/>
        <v>0.87929595</v>
      </c>
      <c r="S67" s="26">
        <f t="shared" si="48"/>
        <v>0.905852732900857</v>
      </c>
      <c r="T67" s="3">
        <v>0.27</v>
      </c>
      <c r="U67" s="27">
        <f t="shared" si="49"/>
        <v>0.244580237883231</v>
      </c>
      <c r="V67" s="3">
        <v>229.1</v>
      </c>
      <c r="W67" s="28">
        <v>15.1</v>
      </c>
      <c r="X67" s="28">
        <v>6</v>
      </c>
      <c r="Y67" s="28">
        <v>3</v>
      </c>
      <c r="Z67" s="28">
        <v>7</v>
      </c>
      <c r="AA67" s="3">
        <v>30.2</v>
      </c>
      <c r="AB67" s="2">
        <f t="shared" si="50"/>
        <v>0.337921940220712</v>
      </c>
      <c r="AC67" s="30">
        <f t="shared" si="51"/>
        <v>11.2298333333333</v>
      </c>
      <c r="AD67" s="1">
        <f t="shared" si="52"/>
        <v>0.29</v>
      </c>
      <c r="AE67" s="31">
        <f t="shared" si="53"/>
        <v>84.8538600364083</v>
      </c>
      <c r="AF67" s="1">
        <f t="shared" si="54"/>
        <v>3220040.27843387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21">
        <v>25.2462903225806</v>
      </c>
      <c r="E68" s="20">
        <f t="shared" si="55"/>
        <v>25.2896333333333</v>
      </c>
      <c r="F68" s="16" t="s">
        <v>73</v>
      </c>
      <c r="G68" s="13">
        <v>11</v>
      </c>
      <c r="H68" s="18">
        <f t="shared" si="40"/>
        <v>25.2462903225806</v>
      </c>
      <c r="I68" s="18">
        <f t="shared" si="41"/>
        <v>298.396290322581</v>
      </c>
      <c r="J68" s="18">
        <f t="shared" si="42"/>
        <v>0.355632243913554</v>
      </c>
      <c r="K68" s="18">
        <f t="shared" si="43"/>
        <v>11.2298333333333</v>
      </c>
      <c r="L68" s="18">
        <f t="shared" si="44"/>
        <v>3.032055</v>
      </c>
      <c r="M68" s="13" t="s">
        <v>75</v>
      </c>
      <c r="N68" s="18">
        <f>(O67-P67)*$C$22/100</f>
        <v>4.69302377917476</v>
      </c>
      <c r="O68" s="18">
        <f t="shared" si="56"/>
        <v>3.27905625153551</v>
      </c>
      <c r="P68" s="18">
        <f t="shared" si="45"/>
        <v>1.16613813265234</v>
      </c>
      <c r="Q68" s="25">
        <f t="shared" si="46"/>
        <v>0.338180058469179</v>
      </c>
      <c r="R68" s="18">
        <f t="shared" si="47"/>
        <v>0.87929595</v>
      </c>
      <c r="S68" s="26">
        <f t="shared" si="48"/>
        <v>0.384603225420496</v>
      </c>
      <c r="T68" s="3">
        <v>0.27</v>
      </c>
      <c r="U68" s="27">
        <f t="shared" si="49"/>
        <v>0.103842870863534</v>
      </c>
      <c r="V68" s="3">
        <v>229.1</v>
      </c>
      <c r="W68" s="28">
        <v>15.1</v>
      </c>
      <c r="X68" s="28">
        <v>6</v>
      </c>
      <c r="Y68" s="28">
        <v>3</v>
      </c>
      <c r="Z68" s="28">
        <v>7</v>
      </c>
      <c r="AA68" s="3">
        <v>30.2</v>
      </c>
      <c r="AB68" s="2">
        <f t="shared" si="50"/>
        <v>0.310576669808785</v>
      </c>
      <c r="AC68" s="30">
        <f t="shared" si="51"/>
        <v>11.2298333333333</v>
      </c>
      <c r="AD68" s="1">
        <f t="shared" si="52"/>
        <v>0.29</v>
      </c>
      <c r="AE68" s="31">
        <f t="shared" si="53"/>
        <v>84.8538600364083</v>
      </c>
      <c r="AF68" s="1">
        <f t="shared" si="54"/>
        <v>2959468.64436489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21">
        <v>24.2345333333333</v>
      </c>
      <c r="E69" s="20">
        <f t="shared" si="55"/>
        <v>25.2462903225806</v>
      </c>
      <c r="F69" s="16" t="s">
        <v>75</v>
      </c>
      <c r="G69" s="13">
        <v>12</v>
      </c>
      <c r="H69" s="18">
        <f t="shared" si="40"/>
        <v>24.2345333333333</v>
      </c>
      <c r="I69" s="18">
        <f t="shared" si="41"/>
        <v>297.384533333333</v>
      </c>
      <c r="J69" s="18">
        <f t="shared" si="42"/>
        <v>0.318264422075571</v>
      </c>
      <c r="K69" s="18">
        <f t="shared" si="43"/>
        <v>11.2298333333333</v>
      </c>
      <c r="L69" s="18">
        <f t="shared" si="44"/>
        <v>3.032055</v>
      </c>
      <c r="M69" s="13" t="s">
        <v>73</v>
      </c>
      <c r="N69" s="13"/>
      <c r="O69" s="18">
        <f t="shared" si="56"/>
        <v>5.14497311888317</v>
      </c>
      <c r="P69" s="18">
        <f t="shared" si="45"/>
        <v>1.6374618962757</v>
      </c>
      <c r="Q69" s="25">
        <f t="shared" si="46"/>
        <v>0.474863949919953</v>
      </c>
      <c r="R69" s="18">
        <f t="shared" si="47"/>
        <v>0.87929595</v>
      </c>
      <c r="S69" s="26">
        <f t="shared" si="48"/>
        <v>0.540050195750308</v>
      </c>
      <c r="T69" s="3">
        <v>0.27</v>
      </c>
      <c r="U69" s="27">
        <f t="shared" si="49"/>
        <v>0.145813552852583</v>
      </c>
      <c r="V69" s="3">
        <v>220.1</v>
      </c>
      <c r="W69" s="28">
        <v>12.1</v>
      </c>
      <c r="X69" s="28">
        <v>4.5</v>
      </c>
      <c r="Y69" s="28">
        <v>1.5</v>
      </c>
      <c r="Z69" s="28">
        <v>6.8</v>
      </c>
      <c r="AA69" s="3">
        <v>30.2</v>
      </c>
      <c r="AB69" s="2">
        <f t="shared" si="50"/>
        <v>0.303531573319257</v>
      </c>
      <c r="AC69" s="30">
        <f t="shared" si="51"/>
        <v>11.2298333333333</v>
      </c>
      <c r="AD69" s="1">
        <f t="shared" si="52"/>
        <v>0.29</v>
      </c>
      <c r="AE69" s="31">
        <f t="shared" si="53"/>
        <v>84.8538600364083</v>
      </c>
      <c r="AF69" s="1">
        <f t="shared" si="54"/>
        <v>2892336.29289071</v>
      </c>
      <c r="AG69" s="1">
        <f>SUM(AF58:AF69)</f>
        <v>36131390.4983706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7">
      <c r="A70" s="13"/>
      <c r="B70" s="13"/>
      <c r="C70" s="16">
        <v>12</v>
      </c>
      <c r="D70" s="21">
        <v>23.1633548387097</v>
      </c>
      <c r="E70" s="20">
        <f t="shared" si="55"/>
        <v>24.2345333333333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1" s="1" customFormat="1" spans="46:46">
      <c r="AT71" s="2"/>
    </row>
    <row r="72" s="1" customFormat="1" spans="19:46">
      <c r="S72" s="24" t="s">
        <v>43</v>
      </c>
      <c r="T72" s="24"/>
      <c r="U72" s="24"/>
      <c r="V72" s="24" t="s">
        <v>44</v>
      </c>
      <c r="W72" s="24"/>
      <c r="X72" s="24"/>
      <c r="Y72" s="24" t="s">
        <v>45</v>
      </c>
      <c r="Z72" s="24"/>
      <c r="AA72" s="24"/>
      <c r="AB72" s="24" t="s">
        <v>46</v>
      </c>
      <c r="AC72" s="24"/>
      <c r="AD72" s="24"/>
      <c r="AE72" s="24" t="s">
        <v>47</v>
      </c>
      <c r="AF72" s="24"/>
      <c r="AG72" s="24"/>
      <c r="AH72" s="24" t="s">
        <v>48</v>
      </c>
      <c r="AI72" s="24"/>
      <c r="AJ72" s="24"/>
      <c r="AK72" s="32" t="s">
        <v>78</v>
      </c>
      <c r="AL72" s="33"/>
      <c r="AM72" s="34"/>
      <c r="AN72" s="33" t="s">
        <v>79</v>
      </c>
      <c r="AO72" s="33"/>
      <c r="AP72" s="34"/>
      <c r="AQ72" s="24" t="s">
        <v>50</v>
      </c>
      <c r="AR72" s="24"/>
      <c r="AS72" s="24"/>
      <c r="AT72" s="2"/>
    </row>
    <row r="73" s="1" customFormat="1" spans="1:50">
      <c r="A73" s="15" t="s">
        <v>12</v>
      </c>
      <c r="B73" s="15"/>
      <c r="C73" s="16" t="s">
        <v>51</v>
      </c>
      <c r="D73" s="16" t="s">
        <v>52</v>
      </c>
      <c r="E73" s="16" t="s">
        <v>53</v>
      </c>
      <c r="F73" s="16" t="s">
        <v>54</v>
      </c>
      <c r="G73" s="13" t="s">
        <v>51</v>
      </c>
      <c r="H73" s="13" t="s">
        <v>53</v>
      </c>
      <c r="I73" s="13" t="s">
        <v>55</v>
      </c>
      <c r="J73" s="13" t="s">
        <v>56</v>
      </c>
      <c r="K73" s="23" t="s">
        <v>57</v>
      </c>
      <c r="L73" s="23" t="s">
        <v>58</v>
      </c>
      <c r="M73" s="13" t="s">
        <v>59</v>
      </c>
      <c r="N73" s="23" t="s">
        <v>60</v>
      </c>
      <c r="O73" s="13" t="s">
        <v>61</v>
      </c>
      <c r="P73" s="13" t="s">
        <v>62</v>
      </c>
      <c r="Q73" s="23" t="s">
        <v>63</v>
      </c>
      <c r="R73" s="23" t="s">
        <v>64</v>
      </c>
      <c r="S73" s="4" t="s">
        <v>65</v>
      </c>
      <c r="T73" s="3" t="s">
        <v>66</v>
      </c>
      <c r="U73" s="3"/>
      <c r="V73" s="4" t="s">
        <v>65</v>
      </c>
      <c r="W73" s="3" t="s">
        <v>66</v>
      </c>
      <c r="X73" s="3"/>
      <c r="Y73" s="4" t="s">
        <v>65</v>
      </c>
      <c r="Z73" s="3" t="s">
        <v>66</v>
      </c>
      <c r="AA73" s="3"/>
      <c r="AB73" s="4" t="s">
        <v>65</v>
      </c>
      <c r="AC73" s="3" t="s">
        <v>66</v>
      </c>
      <c r="AD73" s="3"/>
      <c r="AE73" s="4" t="s">
        <v>65</v>
      </c>
      <c r="AF73" s="3" t="s">
        <v>66</v>
      </c>
      <c r="AG73" s="3"/>
      <c r="AH73" s="4" t="s">
        <v>65</v>
      </c>
      <c r="AI73" s="3" t="s">
        <v>66</v>
      </c>
      <c r="AJ73" s="3"/>
      <c r="AK73" s="4" t="s">
        <v>65</v>
      </c>
      <c r="AL73" s="3" t="s">
        <v>66</v>
      </c>
      <c r="AM73" s="3"/>
      <c r="AN73" s="4" t="s">
        <v>65</v>
      </c>
      <c r="AO73" s="3" t="s">
        <v>66</v>
      </c>
      <c r="AP73" s="3"/>
      <c r="AQ73" s="35" t="s">
        <v>65</v>
      </c>
      <c r="AR73" s="35" t="s">
        <v>66</v>
      </c>
      <c r="AS73" s="35"/>
      <c r="AT73" s="2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22</v>
      </c>
      <c r="E74" s="16"/>
      <c r="F74" s="16"/>
      <c r="G74" s="13">
        <v>1</v>
      </c>
      <c r="H74" s="18">
        <f t="shared" ref="H74:H85" si="57">E75</f>
        <v>22</v>
      </c>
      <c r="I74" s="18">
        <f t="shared" ref="I74:I85" si="58">H74+273.15</f>
        <v>295.15</v>
      </c>
      <c r="J74" s="18">
        <f t="shared" ref="J74:J85" si="59">EXP(($C$16*(I74-$C$14))/($C$17*I74*$C$14))</f>
        <v>0.248390618599517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0.12946615822644</v>
      </c>
      <c r="Q74" s="25">
        <f t="shared" ref="Q74:Q85" si="63">P74*$B$76</f>
        <v>0.0336612011388745</v>
      </c>
      <c r="R74" s="18">
        <f t="shared" ref="R74:R85" si="64">L74*$B$76</f>
        <v>0.1355172</v>
      </c>
      <c r="S74" s="26">
        <f t="shared" ref="S74:S85" si="65">Q74/R74</f>
        <v>0.248390618599517</v>
      </c>
      <c r="T74" s="3">
        <v>0.01</v>
      </c>
      <c r="U74" s="27">
        <f t="shared" ref="U74:U85" si="66">S74*T74</f>
        <v>0.00248390618599517</v>
      </c>
      <c r="V74" s="26"/>
      <c r="W74" s="3"/>
      <c r="X74" s="3"/>
      <c r="Y74" s="29"/>
      <c r="Z74" s="3"/>
      <c r="AA74" s="28"/>
      <c r="AB74" s="3"/>
      <c r="AC74" s="3"/>
      <c r="AD74" s="28"/>
      <c r="AE74" s="26">
        <v>0.001</v>
      </c>
      <c r="AF74" s="3">
        <v>0.49</v>
      </c>
      <c r="AG74" s="27">
        <f t="shared" ref="AG74:AG85" si="67">AF74*AE74</f>
        <v>0.00049</v>
      </c>
      <c r="AH74" s="36"/>
      <c r="AI74" s="3"/>
      <c r="AJ74" s="27"/>
      <c r="AK74" s="37"/>
      <c r="AL74" s="28"/>
      <c r="AM74" s="28"/>
      <c r="AN74" s="37"/>
      <c r="AO74" s="28"/>
      <c r="AP74" s="27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0.00797390618599517</v>
      </c>
      <c r="AU74" s="30">
        <f t="shared" ref="AU74:AU85" si="70">$B$74/12</f>
        <v>52.122</v>
      </c>
      <c r="AV74" s="1">
        <f t="shared" ref="AV74:AV85" si="71">$B$76</f>
        <v>0.26</v>
      </c>
      <c r="AW74" s="2">
        <f t="shared" ref="AW74:AW85" si="72">$E$8</f>
        <v>0</v>
      </c>
      <c r="AX74" s="1">
        <f t="shared" ref="AX74:AX85" si="73">AW74*10000*AV74*0.67*AU74*AT74</f>
        <v>0</v>
      </c>
    </row>
    <row r="75" s="1" customFormat="1" spans="1:50">
      <c r="A75" s="13" t="s">
        <v>74</v>
      </c>
      <c r="B75" s="13">
        <v>1</v>
      </c>
      <c r="C75" s="16">
        <v>1</v>
      </c>
      <c r="D75" s="19">
        <v>23.2687096774194</v>
      </c>
      <c r="E75" s="20">
        <f t="shared" ref="E75:E86" si="74">D74</f>
        <v>22</v>
      </c>
      <c r="F75" s="16" t="s">
        <v>73</v>
      </c>
      <c r="G75" s="13">
        <v>2</v>
      </c>
      <c r="H75" s="18">
        <f t="shared" si="57"/>
        <v>23.2687096774194</v>
      </c>
      <c r="I75" s="18">
        <f t="shared" si="58"/>
        <v>296.418709677419</v>
      </c>
      <c r="J75" s="18">
        <f t="shared" si="59"/>
        <v>0.286059814494058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5">L75+O74-P74-N75</f>
        <v>0.91297384177356</v>
      </c>
      <c r="P75" s="18">
        <f t="shared" si="62"/>
        <v>0.261165127815672</v>
      </c>
      <c r="Q75" s="25">
        <f t="shared" si="63"/>
        <v>0.0679029332320747</v>
      </c>
      <c r="R75" s="18">
        <f t="shared" si="64"/>
        <v>0.1355172</v>
      </c>
      <c r="S75" s="26">
        <f t="shared" si="65"/>
        <v>0.501065054709474</v>
      </c>
      <c r="T75" s="3">
        <v>0.01</v>
      </c>
      <c r="U75" s="27">
        <f t="shared" si="66"/>
        <v>0.00501065054709474</v>
      </c>
      <c r="V75" s="26"/>
      <c r="W75" s="3"/>
      <c r="X75" s="3"/>
      <c r="Y75" s="29"/>
      <c r="Z75" s="3"/>
      <c r="AA75" s="28"/>
      <c r="AB75" s="3"/>
      <c r="AC75" s="3"/>
      <c r="AD75" s="28"/>
      <c r="AE75" s="26">
        <v>0.001</v>
      </c>
      <c r="AF75" s="3">
        <v>0.49</v>
      </c>
      <c r="AG75" s="27">
        <f t="shared" si="67"/>
        <v>0.00049</v>
      </c>
      <c r="AH75" s="36"/>
      <c r="AI75" s="3"/>
      <c r="AJ75" s="27"/>
      <c r="AK75" s="37"/>
      <c r="AL75" s="28"/>
      <c r="AM75" s="28"/>
      <c r="AN75" s="37"/>
      <c r="AO75" s="28"/>
      <c r="AP75" s="27"/>
      <c r="AQ75" s="3">
        <v>0.01</v>
      </c>
      <c r="AR75" s="3">
        <v>0.5</v>
      </c>
      <c r="AS75" s="3">
        <f t="shared" si="68"/>
        <v>0.005</v>
      </c>
      <c r="AT75" s="2">
        <f t="shared" si="69"/>
        <v>0.0105006505470947</v>
      </c>
      <c r="AU75" s="30">
        <f t="shared" si="70"/>
        <v>52.122</v>
      </c>
      <c r="AV75" s="1">
        <f t="shared" si="71"/>
        <v>0.26</v>
      </c>
      <c r="AW75" s="2">
        <f t="shared" si="72"/>
        <v>0</v>
      </c>
      <c r="AX75" s="1">
        <f t="shared" si="73"/>
        <v>0</v>
      </c>
    </row>
    <row r="76" s="1" customFormat="1" spans="1:50">
      <c r="A76" s="13" t="s">
        <v>36</v>
      </c>
      <c r="B76" s="13">
        <f>H8</f>
        <v>0.26</v>
      </c>
      <c r="C76" s="16">
        <v>2</v>
      </c>
      <c r="D76" s="21">
        <v>23.4542857142857</v>
      </c>
      <c r="E76" s="20">
        <f t="shared" si="74"/>
        <v>23.2687096774194</v>
      </c>
      <c r="F76" s="16" t="s">
        <v>73</v>
      </c>
      <c r="G76" s="13">
        <v>3</v>
      </c>
      <c r="H76" s="18">
        <f t="shared" si="57"/>
        <v>23.4542857142857</v>
      </c>
      <c r="I76" s="18">
        <f t="shared" si="58"/>
        <v>296.604285714286</v>
      </c>
      <c r="J76" s="18">
        <f t="shared" si="59"/>
        <v>0.29199975284323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5"/>
        <v>1.17302871395789</v>
      </c>
      <c r="P76" s="18">
        <f t="shared" si="62"/>
        <v>0.342524094553715</v>
      </c>
      <c r="Q76" s="25">
        <f t="shared" si="63"/>
        <v>0.089056264583966</v>
      </c>
      <c r="R76" s="18">
        <f t="shared" si="64"/>
        <v>0.1355172</v>
      </c>
      <c r="S76" s="26">
        <f t="shared" si="65"/>
        <v>0.657158387156508</v>
      </c>
      <c r="T76" s="3">
        <v>0.01</v>
      </c>
      <c r="U76" s="27">
        <f t="shared" si="66"/>
        <v>0.00657158387156508</v>
      </c>
      <c r="V76" s="26"/>
      <c r="W76" s="3"/>
      <c r="X76" s="3"/>
      <c r="Y76" s="29"/>
      <c r="Z76" s="3"/>
      <c r="AA76" s="28"/>
      <c r="AB76" s="3"/>
      <c r="AC76" s="3"/>
      <c r="AD76" s="28"/>
      <c r="AE76" s="26">
        <v>0.001</v>
      </c>
      <c r="AF76" s="3">
        <v>0.49</v>
      </c>
      <c r="AG76" s="27">
        <f t="shared" si="67"/>
        <v>0.00049</v>
      </c>
      <c r="AH76" s="36"/>
      <c r="AI76" s="3"/>
      <c r="AJ76" s="27"/>
      <c r="AK76" s="37"/>
      <c r="AL76" s="28"/>
      <c r="AM76" s="28"/>
      <c r="AN76" s="37"/>
      <c r="AO76" s="28"/>
      <c r="AP76" s="27"/>
      <c r="AQ76" s="3">
        <v>0.01</v>
      </c>
      <c r="AR76" s="3">
        <v>0.5</v>
      </c>
      <c r="AS76" s="3">
        <f t="shared" si="68"/>
        <v>0.005</v>
      </c>
      <c r="AT76" s="2">
        <f t="shared" si="69"/>
        <v>0.0120615838715651</v>
      </c>
      <c r="AU76" s="30">
        <f t="shared" si="70"/>
        <v>52.122</v>
      </c>
      <c r="AV76" s="1">
        <f t="shared" si="71"/>
        <v>0.26</v>
      </c>
      <c r="AW76" s="2">
        <f t="shared" si="72"/>
        <v>0</v>
      </c>
      <c r="AX76" s="1">
        <f t="shared" si="73"/>
        <v>0</v>
      </c>
    </row>
    <row r="77" s="1" customFormat="1" spans="1:50">
      <c r="A77" s="13"/>
      <c r="B77" s="13"/>
      <c r="C77" s="16">
        <v>3</v>
      </c>
      <c r="D77" s="21">
        <v>23.9246774193548</v>
      </c>
      <c r="E77" s="20">
        <f t="shared" si="74"/>
        <v>23.4542857142857</v>
      </c>
      <c r="F77" s="16" t="s">
        <v>73</v>
      </c>
      <c r="G77" s="13">
        <v>4</v>
      </c>
      <c r="H77" s="18">
        <f t="shared" si="57"/>
        <v>23.9246774193548</v>
      </c>
      <c r="I77" s="18">
        <f t="shared" si="58"/>
        <v>297.074677419355</v>
      </c>
      <c r="J77" s="18">
        <f t="shared" si="59"/>
        <v>0.30757916080075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5"/>
        <v>1.35172461940417</v>
      </c>
      <c r="P77" s="18">
        <f t="shared" si="62"/>
        <v>0.415762324070049</v>
      </c>
      <c r="Q77" s="25">
        <f t="shared" si="63"/>
        <v>0.108098204258213</v>
      </c>
      <c r="R77" s="18">
        <f t="shared" si="64"/>
        <v>0.1355172</v>
      </c>
      <c r="S77" s="26">
        <f t="shared" si="65"/>
        <v>0.797671470914486</v>
      </c>
      <c r="T77" s="3">
        <v>0.01</v>
      </c>
      <c r="U77" s="27">
        <f t="shared" si="66"/>
        <v>0.00797671470914486</v>
      </c>
      <c r="V77" s="26"/>
      <c r="W77" s="3"/>
      <c r="X77" s="3"/>
      <c r="Y77" s="29"/>
      <c r="Z77" s="3"/>
      <c r="AA77" s="28"/>
      <c r="AB77" s="3"/>
      <c r="AC77" s="3"/>
      <c r="AD77" s="28"/>
      <c r="AE77" s="26">
        <v>0.001</v>
      </c>
      <c r="AF77" s="3">
        <v>0.49</v>
      </c>
      <c r="AG77" s="27">
        <f t="shared" si="67"/>
        <v>0.00049</v>
      </c>
      <c r="AH77" s="36"/>
      <c r="AI77" s="3"/>
      <c r="AJ77" s="27"/>
      <c r="AK77" s="37"/>
      <c r="AL77" s="28"/>
      <c r="AM77" s="28"/>
      <c r="AN77" s="37"/>
      <c r="AO77" s="28"/>
      <c r="AP77" s="27"/>
      <c r="AQ77" s="3">
        <v>0.01</v>
      </c>
      <c r="AR77" s="3">
        <v>0.5</v>
      </c>
      <c r="AS77" s="3">
        <f t="shared" si="68"/>
        <v>0.005</v>
      </c>
      <c r="AT77" s="2">
        <f t="shared" si="69"/>
        <v>0.0134667147091449</v>
      </c>
      <c r="AU77" s="30">
        <f t="shared" si="70"/>
        <v>52.122</v>
      </c>
      <c r="AV77" s="1">
        <f t="shared" si="71"/>
        <v>0.26</v>
      </c>
      <c r="AW77" s="2">
        <f t="shared" si="72"/>
        <v>0</v>
      </c>
      <c r="AX77" s="1">
        <f t="shared" si="73"/>
        <v>0</v>
      </c>
    </row>
    <row r="78" s="1" customFormat="1" spans="1:50">
      <c r="A78" s="13"/>
      <c r="B78" s="13"/>
      <c r="C78" s="16">
        <v>4</v>
      </c>
      <c r="D78" s="21">
        <v>24.6017666666667</v>
      </c>
      <c r="E78" s="20">
        <f t="shared" si="74"/>
        <v>23.9246774193548</v>
      </c>
      <c r="F78" s="16" t="s">
        <v>73</v>
      </c>
      <c r="G78" s="13">
        <v>5</v>
      </c>
      <c r="H78" s="18">
        <f t="shared" si="57"/>
        <v>24.6017666666667</v>
      </c>
      <c r="I78" s="18">
        <f t="shared" si="58"/>
        <v>297.751766666667</v>
      </c>
      <c r="J78" s="18">
        <f t="shared" si="59"/>
        <v>0.331379519493772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0.889164180567418</v>
      </c>
      <c r="O78" s="18">
        <f t="shared" si="75"/>
        <v>0.568018114766706</v>
      </c>
      <c r="P78" s="18">
        <f t="shared" si="62"/>
        <v>0.188229569935149</v>
      </c>
      <c r="Q78" s="25">
        <f t="shared" si="63"/>
        <v>0.0489396881831388</v>
      </c>
      <c r="R78" s="18">
        <f t="shared" si="64"/>
        <v>0.1355172</v>
      </c>
      <c r="S78" s="26">
        <f t="shared" si="65"/>
        <v>0.361132669381738</v>
      </c>
      <c r="T78" s="3">
        <v>0.01</v>
      </c>
      <c r="U78" s="27">
        <f t="shared" si="66"/>
        <v>0.00361132669381738</v>
      </c>
      <c r="V78" s="26"/>
      <c r="W78" s="3"/>
      <c r="X78" s="3"/>
      <c r="Y78" s="29"/>
      <c r="Z78" s="3"/>
      <c r="AA78" s="28"/>
      <c r="AB78" s="3"/>
      <c r="AC78" s="3"/>
      <c r="AD78" s="28"/>
      <c r="AE78" s="26">
        <v>0.005</v>
      </c>
      <c r="AF78" s="3">
        <v>0.49</v>
      </c>
      <c r="AG78" s="27">
        <f t="shared" si="67"/>
        <v>0.00245</v>
      </c>
      <c r="AH78" s="36"/>
      <c r="AI78" s="3"/>
      <c r="AJ78" s="27"/>
      <c r="AK78" s="37"/>
      <c r="AL78" s="28"/>
      <c r="AM78" s="28"/>
      <c r="AN78" s="37"/>
      <c r="AO78" s="28"/>
      <c r="AP78" s="27"/>
      <c r="AQ78" s="3">
        <v>0.015</v>
      </c>
      <c r="AR78" s="3">
        <v>0.5</v>
      </c>
      <c r="AS78" s="3">
        <f t="shared" si="68"/>
        <v>0.0075</v>
      </c>
      <c r="AT78" s="2">
        <f t="shared" si="69"/>
        <v>0.0135613266938174</v>
      </c>
      <c r="AU78" s="30">
        <f t="shared" si="70"/>
        <v>52.122</v>
      </c>
      <c r="AV78" s="1">
        <f t="shared" si="71"/>
        <v>0.26</v>
      </c>
      <c r="AW78" s="2">
        <f t="shared" si="72"/>
        <v>0</v>
      </c>
      <c r="AX78" s="1">
        <f t="shared" si="73"/>
        <v>0</v>
      </c>
    </row>
    <row r="79" s="1" customFormat="1" spans="1:50">
      <c r="A79" s="13"/>
      <c r="B79" s="13"/>
      <c r="C79" s="16">
        <v>5</v>
      </c>
      <c r="D79" s="21">
        <v>24.4542258064516</v>
      </c>
      <c r="E79" s="20">
        <f t="shared" si="74"/>
        <v>24.6017666666667</v>
      </c>
      <c r="F79" s="16" t="s">
        <v>75</v>
      </c>
      <c r="G79" s="13">
        <v>6</v>
      </c>
      <c r="H79" s="18">
        <f t="shared" si="57"/>
        <v>24.4542258064516</v>
      </c>
      <c r="I79" s="18">
        <f t="shared" si="58"/>
        <v>297.604225806452</v>
      </c>
      <c r="J79" s="18">
        <f t="shared" si="59"/>
        <v>0.326050532260215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5"/>
        <v>0.901008544831557</v>
      </c>
      <c r="P79" s="18">
        <f t="shared" si="62"/>
        <v>0.293774315613331</v>
      </c>
      <c r="Q79" s="25">
        <f t="shared" si="63"/>
        <v>0.076381322059466</v>
      </c>
      <c r="R79" s="18">
        <f t="shared" si="64"/>
        <v>0.1355172</v>
      </c>
      <c r="S79" s="26">
        <f t="shared" si="65"/>
        <v>0.563628248366008</v>
      </c>
      <c r="T79" s="3">
        <v>0.01</v>
      </c>
      <c r="U79" s="27">
        <f t="shared" si="66"/>
        <v>0.00563628248366008</v>
      </c>
      <c r="V79" s="26"/>
      <c r="W79" s="3"/>
      <c r="X79" s="3"/>
      <c r="Y79" s="29"/>
      <c r="Z79" s="3"/>
      <c r="AA79" s="28"/>
      <c r="AB79" s="3"/>
      <c r="AC79" s="3"/>
      <c r="AD79" s="28"/>
      <c r="AE79" s="26">
        <v>0.005</v>
      </c>
      <c r="AF79" s="3">
        <v>0.49</v>
      </c>
      <c r="AG79" s="27">
        <f t="shared" si="67"/>
        <v>0.00245</v>
      </c>
      <c r="AH79" s="36"/>
      <c r="AI79" s="3"/>
      <c r="AJ79" s="27"/>
      <c r="AK79" s="37"/>
      <c r="AL79" s="28"/>
      <c r="AM79" s="28"/>
      <c r="AN79" s="37"/>
      <c r="AO79" s="28"/>
      <c r="AP79" s="27"/>
      <c r="AQ79" s="3">
        <v>0.015</v>
      </c>
      <c r="AR79" s="3">
        <v>0.5</v>
      </c>
      <c r="AS79" s="3">
        <f t="shared" si="68"/>
        <v>0.0075</v>
      </c>
      <c r="AT79" s="2">
        <f t="shared" si="69"/>
        <v>0.0155862824836601</v>
      </c>
      <c r="AU79" s="30">
        <f t="shared" si="70"/>
        <v>52.122</v>
      </c>
      <c r="AV79" s="1">
        <f t="shared" si="71"/>
        <v>0.26</v>
      </c>
      <c r="AW79" s="2">
        <f t="shared" si="72"/>
        <v>0</v>
      </c>
      <c r="AX79" s="1">
        <f t="shared" si="73"/>
        <v>0</v>
      </c>
    </row>
    <row r="80" s="1" customFormat="1" spans="1:50">
      <c r="A80" s="13"/>
      <c r="B80" s="13"/>
      <c r="C80" s="16">
        <v>6</v>
      </c>
      <c r="D80" s="21">
        <v>25.6395</v>
      </c>
      <c r="E80" s="20">
        <f t="shared" si="74"/>
        <v>24.4542258064516</v>
      </c>
      <c r="F80" s="16" t="s">
        <v>73</v>
      </c>
      <c r="G80" s="13">
        <v>7</v>
      </c>
      <c r="H80" s="18">
        <f t="shared" si="57"/>
        <v>25.6395</v>
      </c>
      <c r="I80" s="18">
        <f t="shared" si="58"/>
        <v>298.7895</v>
      </c>
      <c r="J80" s="18">
        <f t="shared" si="59"/>
        <v>0.371236404937717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5"/>
        <v>1.12845422921823</v>
      </c>
      <c r="P80" s="18">
        <f t="shared" si="62"/>
        <v>0.418923291191737</v>
      </c>
      <c r="Q80" s="25">
        <f t="shared" si="63"/>
        <v>0.108920055709852</v>
      </c>
      <c r="R80" s="18">
        <f t="shared" si="64"/>
        <v>0.1355172</v>
      </c>
      <c r="S80" s="26">
        <f t="shared" si="65"/>
        <v>0.803736025462831</v>
      </c>
      <c r="T80" s="3">
        <v>0.01</v>
      </c>
      <c r="U80" s="27">
        <f t="shared" si="66"/>
        <v>0.00803736025462831</v>
      </c>
      <c r="V80" s="26"/>
      <c r="W80" s="3"/>
      <c r="X80" s="3"/>
      <c r="Y80" s="29"/>
      <c r="Z80" s="3"/>
      <c r="AA80" s="28"/>
      <c r="AB80" s="3"/>
      <c r="AC80" s="3"/>
      <c r="AD80" s="28"/>
      <c r="AE80" s="26">
        <v>0.005</v>
      </c>
      <c r="AF80" s="3">
        <v>0.49</v>
      </c>
      <c r="AG80" s="27">
        <f t="shared" si="67"/>
        <v>0.00245</v>
      </c>
      <c r="AH80" s="36"/>
      <c r="AI80" s="3"/>
      <c r="AJ80" s="27"/>
      <c r="AK80" s="37"/>
      <c r="AL80" s="28"/>
      <c r="AM80" s="28"/>
      <c r="AN80" s="37"/>
      <c r="AO80" s="28"/>
      <c r="AP80" s="27"/>
      <c r="AQ80" s="3">
        <v>0.015</v>
      </c>
      <c r="AR80" s="3">
        <v>0.5</v>
      </c>
      <c r="AS80" s="3">
        <f t="shared" si="68"/>
        <v>0.0075</v>
      </c>
      <c r="AT80" s="2">
        <f t="shared" si="69"/>
        <v>0.0179873602546283</v>
      </c>
      <c r="AU80" s="30">
        <f t="shared" si="70"/>
        <v>52.122</v>
      </c>
      <c r="AV80" s="1">
        <f t="shared" si="71"/>
        <v>0.26</v>
      </c>
      <c r="AW80" s="2">
        <f t="shared" si="72"/>
        <v>0</v>
      </c>
      <c r="AX80" s="1">
        <f t="shared" si="73"/>
        <v>0</v>
      </c>
    </row>
    <row r="81" s="1" customFormat="1" spans="1:50">
      <c r="A81" s="13"/>
      <c r="B81" s="13"/>
      <c r="C81" s="16">
        <v>7</v>
      </c>
      <c r="D81" s="21">
        <v>25.8459032258064</v>
      </c>
      <c r="E81" s="20">
        <f t="shared" si="74"/>
        <v>25.6395</v>
      </c>
      <c r="F81" s="16" t="s">
        <v>73</v>
      </c>
      <c r="G81" s="13">
        <v>8</v>
      </c>
      <c r="H81" s="18">
        <f t="shared" si="57"/>
        <v>25.8459032258064</v>
      </c>
      <c r="I81" s="18">
        <f t="shared" si="58"/>
        <v>298.995903225806</v>
      </c>
      <c r="J81" s="18">
        <f t="shared" si="59"/>
        <v>0.379682311937834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5"/>
        <v>1.23075093802649</v>
      </c>
      <c r="P81" s="18">
        <f t="shared" si="62"/>
        <v>0.467294361569555</v>
      </c>
      <c r="Q81" s="25">
        <f t="shared" si="63"/>
        <v>0.121496534008084</v>
      </c>
      <c r="R81" s="18">
        <f t="shared" si="64"/>
        <v>0.1355172</v>
      </c>
      <c r="S81" s="26">
        <f t="shared" si="65"/>
        <v>0.896539583226959</v>
      </c>
      <c r="T81" s="3">
        <v>0.01</v>
      </c>
      <c r="U81" s="27">
        <f t="shared" si="66"/>
        <v>0.00896539583226959</v>
      </c>
      <c r="V81" s="26"/>
      <c r="W81" s="3"/>
      <c r="X81" s="3"/>
      <c r="Y81" s="29"/>
      <c r="Z81" s="3"/>
      <c r="AA81" s="28"/>
      <c r="AB81" s="3"/>
      <c r="AC81" s="3"/>
      <c r="AD81" s="28"/>
      <c r="AE81" s="26">
        <v>0.005</v>
      </c>
      <c r="AF81" s="3">
        <v>0.49</v>
      </c>
      <c r="AG81" s="27">
        <f t="shared" si="67"/>
        <v>0.00245</v>
      </c>
      <c r="AH81" s="36"/>
      <c r="AI81" s="3"/>
      <c r="AJ81" s="27"/>
      <c r="AK81" s="37"/>
      <c r="AL81" s="28"/>
      <c r="AM81" s="28"/>
      <c r="AN81" s="37"/>
      <c r="AO81" s="28"/>
      <c r="AP81" s="27"/>
      <c r="AQ81" s="3">
        <v>0.015</v>
      </c>
      <c r="AR81" s="3">
        <v>0.5</v>
      </c>
      <c r="AS81" s="3">
        <f t="shared" si="68"/>
        <v>0.0075</v>
      </c>
      <c r="AT81" s="2">
        <f t="shared" si="69"/>
        <v>0.0189153958322696</v>
      </c>
      <c r="AU81" s="30">
        <f t="shared" si="70"/>
        <v>52.122</v>
      </c>
      <c r="AV81" s="1">
        <f t="shared" si="71"/>
        <v>0.26</v>
      </c>
      <c r="AW81" s="2">
        <f t="shared" si="72"/>
        <v>0</v>
      </c>
      <c r="AX81" s="1">
        <f t="shared" si="73"/>
        <v>0</v>
      </c>
    </row>
    <row r="82" s="1" customFormat="1" spans="1:50">
      <c r="A82" s="13"/>
      <c r="B82" s="13"/>
      <c r="C82" s="16">
        <v>8</v>
      </c>
      <c r="D82" s="21">
        <v>25.7849677419355</v>
      </c>
      <c r="E82" s="20">
        <f t="shared" si="74"/>
        <v>25.8459032258064</v>
      </c>
      <c r="F82" s="16" t="s">
        <v>73</v>
      </c>
      <c r="G82" s="13">
        <v>9</v>
      </c>
      <c r="H82" s="18">
        <f t="shared" si="57"/>
        <v>25.7849677419355</v>
      </c>
      <c r="I82" s="18">
        <f t="shared" si="58"/>
        <v>298.934967741935</v>
      </c>
      <c r="J82" s="18">
        <f t="shared" si="59"/>
        <v>0.377170287915474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5"/>
        <v>1.28467657645693</v>
      </c>
      <c r="P82" s="18">
        <f t="shared" si="62"/>
        <v>0.484541834220527</v>
      </c>
      <c r="Q82" s="25">
        <f t="shared" si="63"/>
        <v>0.125980876897337</v>
      </c>
      <c r="R82" s="18">
        <f t="shared" si="64"/>
        <v>0.1355172</v>
      </c>
      <c r="S82" s="26">
        <f t="shared" si="65"/>
        <v>0.929630164269459</v>
      </c>
      <c r="T82" s="3">
        <v>0.01</v>
      </c>
      <c r="U82" s="27">
        <f t="shared" si="66"/>
        <v>0.00929630164269459</v>
      </c>
      <c r="V82" s="26"/>
      <c r="W82" s="3"/>
      <c r="X82" s="3"/>
      <c r="Y82" s="29"/>
      <c r="Z82" s="3"/>
      <c r="AA82" s="28"/>
      <c r="AB82" s="3"/>
      <c r="AC82" s="3"/>
      <c r="AD82" s="28"/>
      <c r="AE82" s="26">
        <v>0.005</v>
      </c>
      <c r="AF82" s="3">
        <v>0.49</v>
      </c>
      <c r="AG82" s="27">
        <f t="shared" si="67"/>
        <v>0.00245</v>
      </c>
      <c r="AH82" s="36"/>
      <c r="AI82" s="3"/>
      <c r="AJ82" s="27"/>
      <c r="AK82" s="37"/>
      <c r="AL82" s="28"/>
      <c r="AM82" s="28"/>
      <c r="AN82" s="37"/>
      <c r="AO82" s="28"/>
      <c r="AP82" s="27"/>
      <c r="AQ82" s="3">
        <v>0.015</v>
      </c>
      <c r="AR82" s="3">
        <v>0.5</v>
      </c>
      <c r="AS82" s="3">
        <f t="shared" si="68"/>
        <v>0.0075</v>
      </c>
      <c r="AT82" s="2">
        <f t="shared" si="69"/>
        <v>0.0192463016426946</v>
      </c>
      <c r="AU82" s="30">
        <f t="shared" si="70"/>
        <v>52.122</v>
      </c>
      <c r="AV82" s="1">
        <f t="shared" si="71"/>
        <v>0.26</v>
      </c>
      <c r="AW82" s="2">
        <f t="shared" si="72"/>
        <v>0</v>
      </c>
      <c r="AX82" s="1">
        <f t="shared" si="73"/>
        <v>0</v>
      </c>
    </row>
    <row r="83" s="1" customFormat="1" spans="1:50">
      <c r="A83" s="13"/>
      <c r="B83" s="13"/>
      <c r="C83" s="16">
        <v>9</v>
      </c>
      <c r="D83" s="21">
        <v>25.2896333333333</v>
      </c>
      <c r="E83" s="20">
        <f t="shared" si="74"/>
        <v>25.7849677419355</v>
      </c>
      <c r="F83" s="16" t="s">
        <v>73</v>
      </c>
      <c r="G83" s="13">
        <v>10</v>
      </c>
      <c r="H83" s="18">
        <f t="shared" si="57"/>
        <v>25.2896333333333</v>
      </c>
      <c r="I83" s="18">
        <f t="shared" si="58"/>
        <v>298.439633333333</v>
      </c>
      <c r="J83" s="18">
        <f t="shared" si="59"/>
        <v>0.357321577885639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5"/>
        <v>1.32135474223641</v>
      </c>
      <c r="P83" s="18">
        <f t="shared" si="62"/>
        <v>0.472148561442585</v>
      </c>
      <c r="Q83" s="25">
        <f t="shared" si="63"/>
        <v>0.122758625975072</v>
      </c>
      <c r="R83" s="18">
        <f t="shared" si="64"/>
        <v>0.1355172</v>
      </c>
      <c r="S83" s="26">
        <f t="shared" si="65"/>
        <v>0.905852732900857</v>
      </c>
      <c r="T83" s="3">
        <v>0.01</v>
      </c>
      <c r="U83" s="27">
        <f t="shared" si="66"/>
        <v>0.00905852732900857</v>
      </c>
      <c r="V83" s="26"/>
      <c r="W83" s="3"/>
      <c r="X83" s="3"/>
      <c r="Y83" s="29"/>
      <c r="Z83" s="3"/>
      <c r="AA83" s="28"/>
      <c r="AB83" s="3"/>
      <c r="AC83" s="3"/>
      <c r="AD83" s="28"/>
      <c r="AE83" s="26">
        <v>0.005</v>
      </c>
      <c r="AF83" s="3">
        <v>0.49</v>
      </c>
      <c r="AG83" s="27">
        <f t="shared" si="67"/>
        <v>0.00245</v>
      </c>
      <c r="AH83" s="36"/>
      <c r="AI83" s="3"/>
      <c r="AJ83" s="27"/>
      <c r="AK83" s="37"/>
      <c r="AL83" s="28"/>
      <c r="AM83" s="28"/>
      <c r="AN83" s="37"/>
      <c r="AO83" s="28"/>
      <c r="AP83" s="27"/>
      <c r="AQ83" s="3">
        <v>0.015</v>
      </c>
      <c r="AR83" s="3">
        <v>0.5</v>
      </c>
      <c r="AS83" s="3">
        <f t="shared" si="68"/>
        <v>0.0075</v>
      </c>
      <c r="AT83" s="2">
        <f t="shared" si="69"/>
        <v>0.0190085273290086</v>
      </c>
      <c r="AU83" s="30">
        <f t="shared" si="70"/>
        <v>52.122</v>
      </c>
      <c r="AV83" s="1">
        <f t="shared" si="71"/>
        <v>0.26</v>
      </c>
      <c r="AW83" s="2">
        <f t="shared" si="72"/>
        <v>0</v>
      </c>
      <c r="AX83" s="1">
        <f t="shared" si="73"/>
        <v>0</v>
      </c>
    </row>
    <row r="84" s="1" customFormat="1" spans="1:50">
      <c r="A84" s="13"/>
      <c r="B84" s="13"/>
      <c r="C84" s="16">
        <v>10</v>
      </c>
      <c r="D84" s="21">
        <v>25.2462903225806</v>
      </c>
      <c r="E84" s="20">
        <f t="shared" si="74"/>
        <v>25.2896333333333</v>
      </c>
      <c r="F84" s="16" t="s">
        <v>73</v>
      </c>
      <c r="G84" s="13">
        <v>11</v>
      </c>
      <c r="H84" s="18">
        <f t="shared" si="57"/>
        <v>25.2462903225806</v>
      </c>
      <c r="I84" s="18">
        <f t="shared" si="58"/>
        <v>298.396290322581</v>
      </c>
      <c r="J84" s="18">
        <f t="shared" si="59"/>
        <v>0.355632243913554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0.806745871754131</v>
      </c>
      <c r="O84" s="18">
        <f t="shared" si="75"/>
        <v>0.563680309039691</v>
      </c>
      <c r="P84" s="18">
        <f t="shared" si="62"/>
        <v>0.200462893153671</v>
      </c>
      <c r="Q84" s="25">
        <f t="shared" si="63"/>
        <v>0.0521203522199544</v>
      </c>
      <c r="R84" s="18">
        <f t="shared" si="64"/>
        <v>0.1355172</v>
      </c>
      <c r="S84" s="26">
        <f t="shared" si="65"/>
        <v>0.384603225420496</v>
      </c>
      <c r="T84" s="3">
        <v>0.01</v>
      </c>
      <c r="U84" s="27">
        <f t="shared" si="66"/>
        <v>0.00384603225420496</v>
      </c>
      <c r="V84" s="26"/>
      <c r="W84" s="3"/>
      <c r="X84" s="3"/>
      <c r="Y84" s="29"/>
      <c r="Z84" s="3"/>
      <c r="AA84" s="28"/>
      <c r="AB84" s="3"/>
      <c r="AC84" s="3"/>
      <c r="AD84" s="28"/>
      <c r="AE84" s="26">
        <v>0.005</v>
      </c>
      <c r="AF84" s="3">
        <v>0.49</v>
      </c>
      <c r="AG84" s="27">
        <f t="shared" si="67"/>
        <v>0.00245</v>
      </c>
      <c r="AH84" s="36"/>
      <c r="AI84" s="3"/>
      <c r="AJ84" s="27"/>
      <c r="AK84" s="37"/>
      <c r="AL84" s="28"/>
      <c r="AM84" s="28"/>
      <c r="AN84" s="37"/>
      <c r="AO84" s="28"/>
      <c r="AP84" s="27"/>
      <c r="AQ84" s="3">
        <v>0.015</v>
      </c>
      <c r="AR84" s="3">
        <v>0.5</v>
      </c>
      <c r="AS84" s="3">
        <f t="shared" si="68"/>
        <v>0.0075</v>
      </c>
      <c r="AT84" s="2">
        <f t="shared" si="69"/>
        <v>0.013796032254205</v>
      </c>
      <c r="AU84" s="30">
        <f t="shared" si="70"/>
        <v>52.122</v>
      </c>
      <c r="AV84" s="1">
        <f t="shared" si="71"/>
        <v>0.26</v>
      </c>
      <c r="AW84" s="2">
        <f t="shared" si="72"/>
        <v>0</v>
      </c>
      <c r="AX84" s="1">
        <f t="shared" si="73"/>
        <v>0</v>
      </c>
    </row>
    <row r="85" s="1" customFormat="1" spans="1:51">
      <c r="A85" s="13"/>
      <c r="B85" s="13"/>
      <c r="C85" s="16">
        <v>11</v>
      </c>
      <c r="D85" s="21">
        <v>24.2345333333333</v>
      </c>
      <c r="E85" s="20">
        <f t="shared" si="74"/>
        <v>25.2462903225806</v>
      </c>
      <c r="F85" s="16" t="s">
        <v>75</v>
      </c>
      <c r="G85" s="13">
        <v>12</v>
      </c>
      <c r="H85" s="18">
        <f t="shared" si="57"/>
        <v>24.2345333333333</v>
      </c>
      <c r="I85" s="18">
        <f t="shared" si="58"/>
        <v>297.384533333333</v>
      </c>
      <c r="J85" s="18">
        <f t="shared" si="59"/>
        <v>0.318264422075571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5"/>
        <v>0.88443741588602</v>
      </c>
      <c r="P85" s="18">
        <f t="shared" si="62"/>
        <v>0.281484963028976</v>
      </c>
      <c r="Q85" s="25">
        <f t="shared" si="63"/>
        <v>0.0731860903875337</v>
      </c>
      <c r="R85" s="18">
        <f t="shared" si="64"/>
        <v>0.1355172</v>
      </c>
      <c r="S85" s="26">
        <f t="shared" si="65"/>
        <v>0.540050195750308</v>
      </c>
      <c r="T85" s="3">
        <v>0.01</v>
      </c>
      <c r="U85" s="27">
        <f t="shared" si="66"/>
        <v>0.00540050195750308</v>
      </c>
      <c r="V85" s="26"/>
      <c r="W85" s="3"/>
      <c r="X85" s="3"/>
      <c r="Y85" s="29"/>
      <c r="Z85" s="3"/>
      <c r="AA85" s="28"/>
      <c r="AB85" s="3"/>
      <c r="AC85" s="3"/>
      <c r="AD85" s="28"/>
      <c r="AE85" s="26">
        <v>0.005</v>
      </c>
      <c r="AF85" s="3">
        <v>0.49</v>
      </c>
      <c r="AG85" s="27">
        <f t="shared" si="67"/>
        <v>0.00245</v>
      </c>
      <c r="AH85" s="36"/>
      <c r="AI85" s="3"/>
      <c r="AJ85" s="27"/>
      <c r="AK85" s="37"/>
      <c r="AL85" s="28"/>
      <c r="AM85" s="28"/>
      <c r="AN85" s="37"/>
      <c r="AO85" s="28"/>
      <c r="AP85" s="27"/>
      <c r="AQ85" s="3">
        <v>0.015</v>
      </c>
      <c r="AR85" s="3">
        <v>0.5</v>
      </c>
      <c r="AS85" s="3">
        <f t="shared" si="68"/>
        <v>0.0075</v>
      </c>
      <c r="AT85" s="2">
        <f t="shared" si="69"/>
        <v>0.0153505019575031</v>
      </c>
      <c r="AU85" s="30">
        <f t="shared" si="70"/>
        <v>52.122</v>
      </c>
      <c r="AV85" s="1">
        <f t="shared" si="71"/>
        <v>0.26</v>
      </c>
      <c r="AW85" s="2">
        <f t="shared" si="72"/>
        <v>0</v>
      </c>
      <c r="AX85" s="1">
        <f t="shared" si="73"/>
        <v>0</v>
      </c>
      <c r="AY85" s="1">
        <f>SUM(AX74:AX85)</f>
        <v>0</v>
      </c>
    </row>
    <row r="86" s="1" customFormat="1" spans="1:46">
      <c r="A86" s="13"/>
      <c r="B86" s="13"/>
      <c r="C86" s="16">
        <v>12</v>
      </c>
      <c r="D86" s="21">
        <v>23.1633548387097</v>
      </c>
      <c r="E86" s="20">
        <f t="shared" si="74"/>
        <v>24.2345333333333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4" t="s">
        <v>43</v>
      </c>
      <c r="T88" s="24"/>
      <c r="U88" s="24"/>
      <c r="V88" s="24" t="s">
        <v>44</v>
      </c>
      <c r="W88" s="24"/>
      <c r="X88" s="24"/>
      <c r="Y88" s="24" t="s">
        <v>45</v>
      </c>
      <c r="Z88" s="24"/>
      <c r="AA88" s="24"/>
      <c r="AB88" s="24" t="s">
        <v>46</v>
      </c>
      <c r="AC88" s="24"/>
      <c r="AD88" s="24"/>
      <c r="AE88" s="24" t="s">
        <v>47</v>
      </c>
      <c r="AF88" s="24"/>
      <c r="AG88" s="24"/>
      <c r="AH88" s="24" t="s">
        <v>48</v>
      </c>
      <c r="AI88" s="24"/>
      <c r="AJ88" s="24"/>
      <c r="AK88" s="32" t="s">
        <v>78</v>
      </c>
      <c r="AL88" s="33"/>
      <c r="AM88" s="34"/>
      <c r="AN88" s="33" t="s">
        <v>79</v>
      </c>
      <c r="AO88" s="33"/>
      <c r="AP88" s="34"/>
      <c r="AQ88" s="24" t="s">
        <v>50</v>
      </c>
      <c r="AR88" s="24"/>
      <c r="AS88" s="24"/>
      <c r="AT88" s="2"/>
    </row>
    <row r="89" s="1" customFormat="1" spans="1:53">
      <c r="A89" s="15" t="s">
        <v>80</v>
      </c>
      <c r="B89" s="15"/>
      <c r="C89" s="16" t="s">
        <v>51</v>
      </c>
      <c r="D89" s="16" t="s">
        <v>52</v>
      </c>
      <c r="E89" s="16" t="s">
        <v>53</v>
      </c>
      <c r="F89" s="16" t="s">
        <v>54</v>
      </c>
      <c r="G89" s="13" t="s">
        <v>51</v>
      </c>
      <c r="H89" s="13" t="s">
        <v>53</v>
      </c>
      <c r="I89" s="13" t="s">
        <v>55</v>
      </c>
      <c r="J89" s="13" t="s">
        <v>56</v>
      </c>
      <c r="K89" s="23" t="s">
        <v>57</v>
      </c>
      <c r="L89" s="23" t="s">
        <v>58</v>
      </c>
      <c r="M89" s="13" t="s">
        <v>59</v>
      </c>
      <c r="N89" s="23" t="s">
        <v>60</v>
      </c>
      <c r="O89" s="13" t="s">
        <v>61</v>
      </c>
      <c r="P89" s="13" t="s">
        <v>62</v>
      </c>
      <c r="Q89" s="23" t="s">
        <v>63</v>
      </c>
      <c r="R89" s="23" t="s">
        <v>64</v>
      </c>
      <c r="S89" s="4" t="s">
        <v>65</v>
      </c>
      <c r="T89" s="3" t="s">
        <v>66</v>
      </c>
      <c r="U89" s="3"/>
      <c r="V89" s="4" t="s">
        <v>65</v>
      </c>
      <c r="W89" s="3" t="s">
        <v>66</v>
      </c>
      <c r="X89" s="3"/>
      <c r="Y89" s="4" t="s">
        <v>65</v>
      </c>
      <c r="Z89" s="3" t="s">
        <v>66</v>
      </c>
      <c r="AA89" s="3"/>
      <c r="AB89" s="4" t="s">
        <v>65</v>
      </c>
      <c r="AC89" s="3" t="s">
        <v>66</v>
      </c>
      <c r="AD89" s="3"/>
      <c r="AE89" s="4" t="s">
        <v>65</v>
      </c>
      <c r="AF89" s="3" t="s">
        <v>66</v>
      </c>
      <c r="AG89" s="3"/>
      <c r="AH89" s="4" t="s">
        <v>65</v>
      </c>
      <c r="AI89" s="3" t="s">
        <v>66</v>
      </c>
      <c r="AJ89" s="3"/>
      <c r="AK89" s="4" t="s">
        <v>65</v>
      </c>
      <c r="AL89" s="3" t="s">
        <v>66</v>
      </c>
      <c r="AM89" s="3"/>
      <c r="AN89" s="4" t="s">
        <v>65</v>
      </c>
      <c r="AO89" s="3" t="s">
        <v>66</v>
      </c>
      <c r="AP89" s="3"/>
      <c r="AQ89" s="35" t="s">
        <v>65</v>
      </c>
      <c r="AR89" s="35" t="s">
        <v>66</v>
      </c>
      <c r="AS89" s="35"/>
      <c r="AT89" s="2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22</v>
      </c>
      <c r="E90" s="16"/>
      <c r="F90" s="16"/>
      <c r="G90" s="13">
        <v>1</v>
      </c>
      <c r="H90" s="18">
        <f t="shared" ref="H90:H101" si="76">E91</f>
        <v>22</v>
      </c>
      <c r="I90" s="18">
        <f t="shared" ref="I90:I101" si="77">H90+273.15</f>
        <v>295.15</v>
      </c>
      <c r="J90" s="18">
        <f t="shared" ref="J90:J101" si="78">EXP(($C$16*(I90-$C$14))/($C$17*I90*$C$14))</f>
        <v>0.248390618599517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0.0707168091152825</v>
      </c>
      <c r="Q90" s="25">
        <f t="shared" ref="Q90:Q101" si="82">P90*$B$76</f>
        <v>0.0183863703699735</v>
      </c>
      <c r="R90" s="18">
        <f t="shared" ref="R90:R101" si="83">L90*$B$76</f>
        <v>0.074022</v>
      </c>
      <c r="S90" s="26">
        <f t="shared" ref="S90:S101" si="84">Q90/R90</f>
        <v>0.248390618599517</v>
      </c>
      <c r="T90" s="3">
        <v>0.01</v>
      </c>
      <c r="U90" s="27">
        <f t="shared" ref="U90:U101" si="85">S90*T90</f>
        <v>0.00248390618599517</v>
      </c>
      <c r="V90" s="26"/>
      <c r="W90" s="3"/>
      <c r="X90" s="3"/>
      <c r="Y90" s="29"/>
      <c r="Z90" s="3"/>
      <c r="AA90" s="28"/>
      <c r="AB90" s="3"/>
      <c r="AC90" s="3"/>
      <c r="AD90" s="28"/>
      <c r="AE90" s="26">
        <v>0.001</v>
      </c>
      <c r="AF90" s="3">
        <v>0.49</v>
      </c>
      <c r="AG90" s="27">
        <f t="shared" ref="AG90:AG101" si="86">AF90*AE90</f>
        <v>0.00049</v>
      </c>
      <c r="AH90" s="36"/>
      <c r="AI90" s="3"/>
      <c r="AJ90" s="27"/>
      <c r="AK90" s="37"/>
      <c r="AL90" s="28"/>
      <c r="AM90" s="28"/>
      <c r="AN90" s="37"/>
      <c r="AO90" s="28"/>
      <c r="AP90" s="27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0.00797390618599517</v>
      </c>
      <c r="AU90" s="30">
        <f t="shared" ref="AU90:AU101" si="89">$B$90/12</f>
        <v>28.47</v>
      </c>
      <c r="AV90" s="1">
        <f t="shared" ref="AV90:AV101" si="90">$B$76</f>
        <v>0.26</v>
      </c>
      <c r="AW90" s="2">
        <f t="shared" ref="AW90:AW101" si="91">$E$9</f>
        <v>0</v>
      </c>
      <c r="AX90" s="1">
        <f t="shared" ref="AX90:AX101" si="92">AW90*10000*AV90*0.67*AU90*AT90</f>
        <v>0</v>
      </c>
      <c r="AZ90" s="2">
        <f t="shared" ref="AZ90:AZ101" si="93">$E$10</f>
        <v>0</v>
      </c>
      <c r="BA90" s="1">
        <f t="shared" ref="BA90:BA101" si="94">AZ90*10000*AV90*0.67*AU90*AT90</f>
        <v>0</v>
      </c>
    </row>
    <row r="91" s="1" customFormat="1" spans="1:53">
      <c r="A91" s="13" t="s">
        <v>74</v>
      </c>
      <c r="B91" s="13">
        <v>1</v>
      </c>
      <c r="C91" s="16">
        <v>1</v>
      </c>
      <c r="D91" s="19">
        <v>23.2687096774194</v>
      </c>
      <c r="E91" s="20">
        <f t="shared" ref="E91:E102" si="95">D90</f>
        <v>22</v>
      </c>
      <c r="F91" s="16" t="s">
        <v>73</v>
      </c>
      <c r="G91" s="13">
        <v>2</v>
      </c>
      <c r="H91" s="18">
        <f t="shared" si="76"/>
        <v>23.2687096774194</v>
      </c>
      <c r="I91" s="18">
        <f t="shared" si="77"/>
        <v>296.418709677419</v>
      </c>
      <c r="J91" s="18">
        <f t="shared" si="78"/>
        <v>0.286059814494058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6">L91+O90-P90-N91</f>
        <v>0.498683190884718</v>
      </c>
      <c r="P91" s="18">
        <f t="shared" si="81"/>
        <v>0.142653221075787</v>
      </c>
      <c r="Q91" s="25">
        <f t="shared" si="82"/>
        <v>0.0370898374797047</v>
      </c>
      <c r="R91" s="18">
        <f t="shared" si="83"/>
        <v>0.074022</v>
      </c>
      <c r="S91" s="26">
        <f t="shared" si="84"/>
        <v>0.501065054709474</v>
      </c>
      <c r="T91" s="3">
        <v>0.01</v>
      </c>
      <c r="U91" s="27">
        <f t="shared" si="85"/>
        <v>0.00501065054709474</v>
      </c>
      <c r="V91" s="26"/>
      <c r="W91" s="3"/>
      <c r="X91" s="3"/>
      <c r="Y91" s="29"/>
      <c r="Z91" s="3"/>
      <c r="AA91" s="28"/>
      <c r="AB91" s="3"/>
      <c r="AC91" s="3"/>
      <c r="AD91" s="28"/>
      <c r="AE91" s="26">
        <v>0.001</v>
      </c>
      <c r="AF91" s="3">
        <v>0.49</v>
      </c>
      <c r="AG91" s="27">
        <f t="shared" si="86"/>
        <v>0.00049</v>
      </c>
      <c r="AH91" s="36"/>
      <c r="AI91" s="3"/>
      <c r="AJ91" s="27"/>
      <c r="AK91" s="37"/>
      <c r="AL91" s="28"/>
      <c r="AM91" s="28"/>
      <c r="AN91" s="37"/>
      <c r="AO91" s="28"/>
      <c r="AP91" s="27"/>
      <c r="AQ91" s="3">
        <v>0.01</v>
      </c>
      <c r="AR91" s="3">
        <v>0.5</v>
      </c>
      <c r="AS91" s="3">
        <f t="shared" si="87"/>
        <v>0.005</v>
      </c>
      <c r="AT91" s="2">
        <f t="shared" si="88"/>
        <v>0.0105006505470947</v>
      </c>
      <c r="AU91" s="30">
        <f t="shared" si="89"/>
        <v>28.47</v>
      </c>
      <c r="AV91" s="1">
        <f t="shared" si="90"/>
        <v>0.26</v>
      </c>
      <c r="AW91" s="2">
        <f t="shared" si="91"/>
        <v>0</v>
      </c>
      <c r="AX91" s="1">
        <f t="shared" si="92"/>
        <v>0</v>
      </c>
      <c r="AZ91" s="2">
        <f t="shared" si="93"/>
        <v>0</v>
      </c>
      <c r="BA91" s="1">
        <f t="shared" si="94"/>
        <v>0</v>
      </c>
    </row>
    <row r="92" s="1" customFormat="1" spans="1:53">
      <c r="A92" s="13" t="s">
        <v>36</v>
      </c>
      <c r="B92" s="13">
        <f>H9</f>
        <v>0.26</v>
      </c>
      <c r="C92" s="16">
        <v>2</v>
      </c>
      <c r="D92" s="21">
        <v>23.4542857142857</v>
      </c>
      <c r="E92" s="20">
        <f t="shared" si="95"/>
        <v>23.2687096774194</v>
      </c>
      <c r="F92" s="16" t="s">
        <v>73</v>
      </c>
      <c r="G92" s="13">
        <v>3</v>
      </c>
      <c r="H92" s="18">
        <f t="shared" si="76"/>
        <v>23.4542857142857</v>
      </c>
      <c r="I92" s="18">
        <f t="shared" si="77"/>
        <v>296.604285714286</v>
      </c>
      <c r="J92" s="18">
        <f t="shared" si="78"/>
        <v>0.29199975284323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6"/>
        <v>0.64072996980893</v>
      </c>
      <c r="P92" s="18">
        <f t="shared" si="81"/>
        <v>0.187092992823458</v>
      </c>
      <c r="Q92" s="25">
        <f t="shared" si="82"/>
        <v>0.048644178134099</v>
      </c>
      <c r="R92" s="18">
        <f t="shared" si="83"/>
        <v>0.074022</v>
      </c>
      <c r="S92" s="26">
        <f t="shared" si="84"/>
        <v>0.657158387156508</v>
      </c>
      <c r="T92" s="3">
        <v>0.01</v>
      </c>
      <c r="U92" s="27">
        <f t="shared" si="85"/>
        <v>0.00657158387156508</v>
      </c>
      <c r="V92" s="26"/>
      <c r="W92" s="3"/>
      <c r="X92" s="3"/>
      <c r="Y92" s="29"/>
      <c r="Z92" s="3"/>
      <c r="AA92" s="28"/>
      <c r="AB92" s="3"/>
      <c r="AC92" s="3"/>
      <c r="AD92" s="28"/>
      <c r="AE92" s="26">
        <v>0.001</v>
      </c>
      <c r="AF92" s="3">
        <v>0.49</v>
      </c>
      <c r="AG92" s="27">
        <f t="shared" si="86"/>
        <v>0.00049</v>
      </c>
      <c r="AH92" s="36"/>
      <c r="AI92" s="3"/>
      <c r="AJ92" s="27"/>
      <c r="AK92" s="37"/>
      <c r="AL92" s="28"/>
      <c r="AM92" s="28"/>
      <c r="AN92" s="37"/>
      <c r="AO92" s="28"/>
      <c r="AP92" s="27"/>
      <c r="AQ92" s="3">
        <v>0.01</v>
      </c>
      <c r="AR92" s="3">
        <v>0.5</v>
      </c>
      <c r="AS92" s="3">
        <f t="shared" si="87"/>
        <v>0.005</v>
      </c>
      <c r="AT92" s="2">
        <f t="shared" si="88"/>
        <v>0.0120615838715651</v>
      </c>
      <c r="AU92" s="30">
        <f t="shared" si="89"/>
        <v>28.47</v>
      </c>
      <c r="AV92" s="1">
        <f t="shared" si="90"/>
        <v>0.26</v>
      </c>
      <c r="AW92" s="2">
        <f t="shared" si="91"/>
        <v>0</v>
      </c>
      <c r="AX92" s="1">
        <f t="shared" si="92"/>
        <v>0</v>
      </c>
      <c r="AZ92" s="2">
        <f t="shared" si="93"/>
        <v>0</v>
      </c>
      <c r="BA92" s="1">
        <f t="shared" si="94"/>
        <v>0</v>
      </c>
    </row>
    <row r="93" s="1" customFormat="1" spans="1:53">
      <c r="A93" s="13"/>
      <c r="B93" s="13"/>
      <c r="C93" s="16">
        <v>3</v>
      </c>
      <c r="D93" s="21">
        <v>23.9246774193548</v>
      </c>
      <c r="E93" s="20">
        <f t="shared" si="95"/>
        <v>23.4542857142857</v>
      </c>
      <c r="F93" s="16" t="s">
        <v>73</v>
      </c>
      <c r="G93" s="13">
        <v>4</v>
      </c>
      <c r="H93" s="18">
        <f t="shared" si="76"/>
        <v>23.9246774193548</v>
      </c>
      <c r="I93" s="18">
        <f t="shared" si="77"/>
        <v>297.074677419355</v>
      </c>
      <c r="J93" s="18">
        <f t="shared" si="78"/>
        <v>0.30757916080075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6"/>
        <v>0.738336976985472</v>
      </c>
      <c r="P93" s="18">
        <f t="shared" si="81"/>
        <v>0.227097067769354</v>
      </c>
      <c r="Q93" s="25">
        <f t="shared" si="82"/>
        <v>0.0590452376200321</v>
      </c>
      <c r="R93" s="18">
        <f t="shared" si="83"/>
        <v>0.074022</v>
      </c>
      <c r="S93" s="26">
        <f t="shared" si="84"/>
        <v>0.797671470914486</v>
      </c>
      <c r="T93" s="3">
        <v>0.01</v>
      </c>
      <c r="U93" s="27">
        <f t="shared" si="85"/>
        <v>0.00797671470914486</v>
      </c>
      <c r="V93" s="26"/>
      <c r="W93" s="3"/>
      <c r="X93" s="3"/>
      <c r="Y93" s="29"/>
      <c r="Z93" s="3"/>
      <c r="AA93" s="28"/>
      <c r="AB93" s="3"/>
      <c r="AC93" s="3"/>
      <c r="AD93" s="28"/>
      <c r="AE93" s="26">
        <v>0.001</v>
      </c>
      <c r="AF93" s="3">
        <v>0.49</v>
      </c>
      <c r="AG93" s="27">
        <f t="shared" si="86"/>
        <v>0.00049</v>
      </c>
      <c r="AH93" s="36"/>
      <c r="AI93" s="3"/>
      <c r="AJ93" s="27"/>
      <c r="AK93" s="37"/>
      <c r="AL93" s="28"/>
      <c r="AM93" s="28"/>
      <c r="AN93" s="37"/>
      <c r="AO93" s="28"/>
      <c r="AP93" s="27"/>
      <c r="AQ93" s="3">
        <v>0.01</v>
      </c>
      <c r="AR93" s="3">
        <v>0.5</v>
      </c>
      <c r="AS93" s="3">
        <f t="shared" si="87"/>
        <v>0.005</v>
      </c>
      <c r="AT93" s="2">
        <f t="shared" si="88"/>
        <v>0.0134667147091449</v>
      </c>
      <c r="AU93" s="30">
        <f t="shared" si="89"/>
        <v>28.47</v>
      </c>
      <c r="AV93" s="1">
        <f t="shared" si="90"/>
        <v>0.26</v>
      </c>
      <c r="AW93" s="2">
        <f t="shared" si="91"/>
        <v>0</v>
      </c>
      <c r="AX93" s="1">
        <f t="shared" si="92"/>
        <v>0</v>
      </c>
      <c r="AZ93" s="2">
        <f t="shared" si="93"/>
        <v>0</v>
      </c>
      <c r="BA93" s="1">
        <f t="shared" si="94"/>
        <v>0</v>
      </c>
    </row>
    <row r="94" s="1" customFormat="1" spans="1:53">
      <c r="A94" s="13"/>
      <c r="B94" s="13"/>
      <c r="C94" s="16">
        <v>4</v>
      </c>
      <c r="D94" s="21">
        <v>24.6017666666667</v>
      </c>
      <c r="E94" s="20">
        <f t="shared" si="95"/>
        <v>23.9246774193548</v>
      </c>
      <c r="F94" s="16" t="s">
        <v>73</v>
      </c>
      <c r="G94" s="13">
        <v>5</v>
      </c>
      <c r="H94" s="18">
        <f t="shared" si="76"/>
        <v>24.6017666666667</v>
      </c>
      <c r="I94" s="18">
        <f t="shared" si="77"/>
        <v>297.751766666667</v>
      </c>
      <c r="J94" s="18">
        <f t="shared" si="78"/>
        <v>0.331379519493772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0.485677913755312</v>
      </c>
      <c r="O94" s="18">
        <f t="shared" si="96"/>
        <v>0.310261995460806</v>
      </c>
      <c r="P94" s="18">
        <f t="shared" si="81"/>
        <v>0.102814470972981</v>
      </c>
      <c r="Q94" s="25">
        <f t="shared" si="82"/>
        <v>0.026731762452975</v>
      </c>
      <c r="R94" s="18">
        <f t="shared" si="83"/>
        <v>0.074022</v>
      </c>
      <c r="S94" s="26">
        <f t="shared" si="84"/>
        <v>0.361132669381738</v>
      </c>
      <c r="T94" s="3">
        <v>0.01</v>
      </c>
      <c r="U94" s="27">
        <f t="shared" si="85"/>
        <v>0.00361132669381738</v>
      </c>
      <c r="V94" s="26"/>
      <c r="W94" s="3"/>
      <c r="X94" s="3"/>
      <c r="Y94" s="29"/>
      <c r="Z94" s="3"/>
      <c r="AA94" s="28"/>
      <c r="AB94" s="3"/>
      <c r="AC94" s="3"/>
      <c r="AD94" s="28"/>
      <c r="AE94" s="26">
        <v>0.005</v>
      </c>
      <c r="AF94" s="3">
        <v>0.49</v>
      </c>
      <c r="AG94" s="27">
        <f t="shared" si="86"/>
        <v>0.00245</v>
      </c>
      <c r="AH94" s="36"/>
      <c r="AI94" s="3"/>
      <c r="AJ94" s="27"/>
      <c r="AK94" s="37"/>
      <c r="AL94" s="28"/>
      <c r="AM94" s="28"/>
      <c r="AN94" s="37"/>
      <c r="AO94" s="28"/>
      <c r="AP94" s="27"/>
      <c r="AQ94" s="3">
        <v>0.015</v>
      </c>
      <c r="AR94" s="3">
        <v>0.5</v>
      </c>
      <c r="AS94" s="3">
        <f t="shared" si="87"/>
        <v>0.0075</v>
      </c>
      <c r="AT94" s="2">
        <f t="shared" si="88"/>
        <v>0.0135613266938174</v>
      </c>
      <c r="AU94" s="30">
        <f t="shared" si="89"/>
        <v>28.47</v>
      </c>
      <c r="AV94" s="1">
        <f t="shared" si="90"/>
        <v>0.26</v>
      </c>
      <c r="AW94" s="2">
        <f t="shared" si="91"/>
        <v>0</v>
      </c>
      <c r="AX94" s="1">
        <f t="shared" si="92"/>
        <v>0</v>
      </c>
      <c r="AZ94" s="2">
        <f t="shared" si="93"/>
        <v>0</v>
      </c>
      <c r="BA94" s="1">
        <f t="shared" si="94"/>
        <v>0</v>
      </c>
    </row>
    <row r="95" s="1" customFormat="1" spans="1:53">
      <c r="A95" s="13"/>
      <c r="B95" s="13"/>
      <c r="C95" s="16">
        <v>5</v>
      </c>
      <c r="D95" s="21">
        <v>24.4542258064516</v>
      </c>
      <c r="E95" s="20">
        <f t="shared" si="95"/>
        <v>24.6017666666667</v>
      </c>
      <c r="F95" s="16" t="s">
        <v>75</v>
      </c>
      <c r="G95" s="13">
        <v>6</v>
      </c>
      <c r="H95" s="18">
        <f t="shared" si="76"/>
        <v>24.4542258064516</v>
      </c>
      <c r="I95" s="18">
        <f t="shared" si="77"/>
        <v>297.604225806452</v>
      </c>
      <c r="J95" s="18">
        <f t="shared" si="78"/>
        <v>0.326050532260215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6"/>
        <v>0.492147524487825</v>
      </c>
      <c r="P95" s="18">
        <f t="shared" si="81"/>
        <v>0.160464962309803</v>
      </c>
      <c r="Q95" s="25">
        <f t="shared" si="82"/>
        <v>0.0417208902005487</v>
      </c>
      <c r="R95" s="18">
        <f t="shared" si="83"/>
        <v>0.074022</v>
      </c>
      <c r="S95" s="26">
        <f t="shared" si="84"/>
        <v>0.563628248366008</v>
      </c>
      <c r="T95" s="3">
        <v>0.01</v>
      </c>
      <c r="U95" s="27">
        <f t="shared" si="85"/>
        <v>0.00563628248366008</v>
      </c>
      <c r="V95" s="26"/>
      <c r="W95" s="3"/>
      <c r="X95" s="3"/>
      <c r="Y95" s="29"/>
      <c r="Z95" s="3"/>
      <c r="AA95" s="28"/>
      <c r="AB95" s="3"/>
      <c r="AC95" s="3"/>
      <c r="AD95" s="28"/>
      <c r="AE95" s="26">
        <v>0.005</v>
      </c>
      <c r="AF95" s="3">
        <v>0.49</v>
      </c>
      <c r="AG95" s="27">
        <f t="shared" si="86"/>
        <v>0.00245</v>
      </c>
      <c r="AH95" s="36"/>
      <c r="AI95" s="3"/>
      <c r="AJ95" s="27"/>
      <c r="AK95" s="37"/>
      <c r="AL95" s="28"/>
      <c r="AM95" s="28"/>
      <c r="AN95" s="37"/>
      <c r="AO95" s="28"/>
      <c r="AP95" s="27"/>
      <c r="AQ95" s="3">
        <v>0.015</v>
      </c>
      <c r="AR95" s="3">
        <v>0.5</v>
      </c>
      <c r="AS95" s="3">
        <f t="shared" si="87"/>
        <v>0.0075</v>
      </c>
      <c r="AT95" s="2">
        <f t="shared" si="88"/>
        <v>0.0155862824836601</v>
      </c>
      <c r="AU95" s="30">
        <f t="shared" si="89"/>
        <v>28.47</v>
      </c>
      <c r="AV95" s="1">
        <f t="shared" si="90"/>
        <v>0.26</v>
      </c>
      <c r="AW95" s="2">
        <f t="shared" si="91"/>
        <v>0</v>
      </c>
      <c r="AX95" s="1">
        <f t="shared" si="92"/>
        <v>0</v>
      </c>
      <c r="AZ95" s="2">
        <f t="shared" si="93"/>
        <v>0</v>
      </c>
      <c r="BA95" s="1">
        <f t="shared" si="94"/>
        <v>0</v>
      </c>
    </row>
    <row r="96" s="1" customFormat="1" spans="1:53">
      <c r="A96" s="13"/>
      <c r="B96" s="13"/>
      <c r="C96" s="16">
        <v>6</v>
      </c>
      <c r="D96" s="21">
        <v>25.6395</v>
      </c>
      <c r="E96" s="20">
        <f t="shared" si="95"/>
        <v>24.4542258064516</v>
      </c>
      <c r="F96" s="16" t="s">
        <v>73</v>
      </c>
      <c r="G96" s="13">
        <v>7</v>
      </c>
      <c r="H96" s="18">
        <f t="shared" si="76"/>
        <v>25.6395</v>
      </c>
      <c r="I96" s="18">
        <f t="shared" si="77"/>
        <v>298.7895</v>
      </c>
      <c r="J96" s="18">
        <f t="shared" si="78"/>
        <v>0.371236404937717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6"/>
        <v>0.616382562178023</v>
      </c>
      <c r="P96" s="18">
        <f t="shared" si="81"/>
        <v>0.228823646449268</v>
      </c>
      <c r="Q96" s="25">
        <f t="shared" si="82"/>
        <v>0.0594941480768097</v>
      </c>
      <c r="R96" s="18">
        <f t="shared" si="83"/>
        <v>0.074022</v>
      </c>
      <c r="S96" s="26">
        <f t="shared" si="84"/>
        <v>0.803736025462831</v>
      </c>
      <c r="T96" s="3">
        <v>0.01</v>
      </c>
      <c r="U96" s="27">
        <f t="shared" si="85"/>
        <v>0.00803736025462831</v>
      </c>
      <c r="V96" s="26"/>
      <c r="W96" s="3"/>
      <c r="X96" s="3"/>
      <c r="Y96" s="29"/>
      <c r="Z96" s="3"/>
      <c r="AA96" s="28"/>
      <c r="AB96" s="3"/>
      <c r="AC96" s="3"/>
      <c r="AD96" s="28"/>
      <c r="AE96" s="26">
        <v>0.005</v>
      </c>
      <c r="AF96" s="3">
        <v>0.49</v>
      </c>
      <c r="AG96" s="27">
        <f t="shared" si="86"/>
        <v>0.00245</v>
      </c>
      <c r="AH96" s="36"/>
      <c r="AI96" s="3"/>
      <c r="AJ96" s="27"/>
      <c r="AK96" s="37"/>
      <c r="AL96" s="28"/>
      <c r="AM96" s="28"/>
      <c r="AN96" s="37"/>
      <c r="AO96" s="28"/>
      <c r="AP96" s="27"/>
      <c r="AQ96" s="3">
        <v>0.015</v>
      </c>
      <c r="AR96" s="3">
        <v>0.5</v>
      </c>
      <c r="AS96" s="3">
        <f t="shared" si="87"/>
        <v>0.0075</v>
      </c>
      <c r="AT96" s="2">
        <f t="shared" si="88"/>
        <v>0.0179873602546283</v>
      </c>
      <c r="AU96" s="30">
        <f t="shared" si="89"/>
        <v>28.47</v>
      </c>
      <c r="AV96" s="1">
        <f t="shared" si="90"/>
        <v>0.26</v>
      </c>
      <c r="AW96" s="2">
        <f t="shared" si="91"/>
        <v>0</v>
      </c>
      <c r="AX96" s="1">
        <f t="shared" si="92"/>
        <v>0</v>
      </c>
      <c r="AZ96" s="2">
        <f t="shared" si="93"/>
        <v>0</v>
      </c>
      <c r="BA96" s="1">
        <f t="shared" si="94"/>
        <v>0</v>
      </c>
    </row>
    <row r="97" s="1" customFormat="1" spans="1:53">
      <c r="A97" s="13"/>
      <c r="B97" s="13"/>
      <c r="C97" s="16">
        <v>7</v>
      </c>
      <c r="D97" s="21">
        <v>25.8459032258064</v>
      </c>
      <c r="E97" s="20">
        <f t="shared" si="95"/>
        <v>25.6395</v>
      </c>
      <c r="F97" s="16" t="s">
        <v>73</v>
      </c>
      <c r="G97" s="13">
        <v>8</v>
      </c>
      <c r="H97" s="18">
        <f t="shared" si="76"/>
        <v>25.8459032258064</v>
      </c>
      <c r="I97" s="18">
        <f t="shared" si="77"/>
        <v>298.995903225806</v>
      </c>
      <c r="J97" s="18">
        <f t="shared" si="78"/>
        <v>0.379682311937834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6"/>
        <v>0.672258915728755</v>
      </c>
      <c r="P97" s="18">
        <f t="shared" si="81"/>
        <v>0.255244819344715</v>
      </c>
      <c r="Q97" s="25">
        <f t="shared" si="82"/>
        <v>0.0663636530296259</v>
      </c>
      <c r="R97" s="18">
        <f t="shared" si="83"/>
        <v>0.074022</v>
      </c>
      <c r="S97" s="26">
        <f t="shared" si="84"/>
        <v>0.896539583226959</v>
      </c>
      <c r="T97" s="3">
        <v>0.01</v>
      </c>
      <c r="U97" s="27">
        <f t="shared" si="85"/>
        <v>0.00896539583226959</v>
      </c>
      <c r="V97" s="26"/>
      <c r="W97" s="3"/>
      <c r="X97" s="3"/>
      <c r="Y97" s="29"/>
      <c r="Z97" s="3"/>
      <c r="AA97" s="28"/>
      <c r="AB97" s="3"/>
      <c r="AC97" s="3"/>
      <c r="AD97" s="28"/>
      <c r="AE97" s="26">
        <v>0.005</v>
      </c>
      <c r="AF97" s="3">
        <v>0.49</v>
      </c>
      <c r="AG97" s="27">
        <f t="shared" si="86"/>
        <v>0.00245</v>
      </c>
      <c r="AH97" s="36"/>
      <c r="AI97" s="3"/>
      <c r="AJ97" s="27"/>
      <c r="AK97" s="37"/>
      <c r="AL97" s="28"/>
      <c r="AM97" s="28"/>
      <c r="AN97" s="37"/>
      <c r="AO97" s="28"/>
      <c r="AP97" s="27"/>
      <c r="AQ97" s="3">
        <v>0.015</v>
      </c>
      <c r="AR97" s="3">
        <v>0.5</v>
      </c>
      <c r="AS97" s="3">
        <f t="shared" si="87"/>
        <v>0.0075</v>
      </c>
      <c r="AT97" s="2">
        <f t="shared" si="88"/>
        <v>0.0189153958322696</v>
      </c>
      <c r="AU97" s="30">
        <f t="shared" si="89"/>
        <v>28.47</v>
      </c>
      <c r="AV97" s="1">
        <f t="shared" si="90"/>
        <v>0.26</v>
      </c>
      <c r="AW97" s="2">
        <f t="shared" si="91"/>
        <v>0</v>
      </c>
      <c r="AX97" s="1">
        <f t="shared" si="92"/>
        <v>0</v>
      </c>
      <c r="AZ97" s="2">
        <f t="shared" si="93"/>
        <v>0</v>
      </c>
      <c r="BA97" s="1">
        <f t="shared" si="94"/>
        <v>0</v>
      </c>
    </row>
    <row r="98" s="1" customFormat="1" spans="1:53">
      <c r="A98" s="13"/>
      <c r="B98" s="13"/>
      <c r="C98" s="16">
        <v>8</v>
      </c>
      <c r="D98" s="21">
        <v>25.7849677419355</v>
      </c>
      <c r="E98" s="20">
        <f t="shared" si="95"/>
        <v>25.8459032258064</v>
      </c>
      <c r="F98" s="16" t="s">
        <v>73</v>
      </c>
      <c r="G98" s="13">
        <v>9</v>
      </c>
      <c r="H98" s="18">
        <f t="shared" si="76"/>
        <v>25.7849677419355</v>
      </c>
      <c r="I98" s="18">
        <f t="shared" si="77"/>
        <v>298.934967741935</v>
      </c>
      <c r="J98" s="18">
        <f t="shared" si="78"/>
        <v>0.377170287915474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6"/>
        <v>0.701714096384039</v>
      </c>
      <c r="P98" s="18">
        <f t="shared" si="81"/>
        <v>0.264665707767515</v>
      </c>
      <c r="Q98" s="25">
        <f t="shared" si="82"/>
        <v>0.0688130840195539</v>
      </c>
      <c r="R98" s="18">
        <f t="shared" si="83"/>
        <v>0.074022</v>
      </c>
      <c r="S98" s="26">
        <f t="shared" si="84"/>
        <v>0.929630164269459</v>
      </c>
      <c r="T98" s="3">
        <v>0.01</v>
      </c>
      <c r="U98" s="27">
        <f t="shared" si="85"/>
        <v>0.00929630164269459</v>
      </c>
      <c r="V98" s="26"/>
      <c r="W98" s="3"/>
      <c r="X98" s="3"/>
      <c r="Y98" s="29"/>
      <c r="Z98" s="3"/>
      <c r="AA98" s="28"/>
      <c r="AB98" s="3"/>
      <c r="AC98" s="3"/>
      <c r="AD98" s="28"/>
      <c r="AE98" s="26">
        <v>0.005</v>
      </c>
      <c r="AF98" s="3">
        <v>0.49</v>
      </c>
      <c r="AG98" s="27">
        <f t="shared" si="86"/>
        <v>0.00245</v>
      </c>
      <c r="AH98" s="36"/>
      <c r="AI98" s="3"/>
      <c r="AJ98" s="27"/>
      <c r="AK98" s="37"/>
      <c r="AL98" s="28"/>
      <c r="AM98" s="28"/>
      <c r="AN98" s="37"/>
      <c r="AO98" s="28"/>
      <c r="AP98" s="27"/>
      <c r="AQ98" s="3">
        <v>0.015</v>
      </c>
      <c r="AR98" s="3">
        <v>0.5</v>
      </c>
      <c r="AS98" s="3">
        <f t="shared" si="87"/>
        <v>0.0075</v>
      </c>
      <c r="AT98" s="2">
        <f t="shared" si="88"/>
        <v>0.0192463016426946</v>
      </c>
      <c r="AU98" s="30">
        <f t="shared" si="89"/>
        <v>28.47</v>
      </c>
      <c r="AV98" s="1">
        <f t="shared" si="90"/>
        <v>0.26</v>
      </c>
      <c r="AW98" s="2">
        <f t="shared" si="91"/>
        <v>0</v>
      </c>
      <c r="AX98" s="1">
        <f t="shared" si="92"/>
        <v>0</v>
      </c>
      <c r="AZ98" s="2">
        <f t="shared" si="93"/>
        <v>0</v>
      </c>
      <c r="BA98" s="1">
        <f t="shared" si="94"/>
        <v>0</v>
      </c>
    </row>
    <row r="99" s="1" customFormat="1" spans="1:53">
      <c r="A99" s="13"/>
      <c r="B99" s="13"/>
      <c r="C99" s="16">
        <v>9</v>
      </c>
      <c r="D99" s="21">
        <v>25.2896333333333</v>
      </c>
      <c r="E99" s="20">
        <f t="shared" si="95"/>
        <v>25.7849677419355</v>
      </c>
      <c r="F99" s="16" t="s">
        <v>73</v>
      </c>
      <c r="G99" s="13">
        <v>10</v>
      </c>
      <c r="H99" s="18">
        <f t="shared" si="76"/>
        <v>25.2896333333333</v>
      </c>
      <c r="I99" s="18">
        <f t="shared" si="77"/>
        <v>298.439633333333</v>
      </c>
      <c r="J99" s="18">
        <f t="shared" si="78"/>
        <v>0.357321577885639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6"/>
        <v>0.721748388616525</v>
      </c>
      <c r="P99" s="18">
        <f t="shared" si="81"/>
        <v>0.257896273056874</v>
      </c>
      <c r="Q99" s="25">
        <f t="shared" si="82"/>
        <v>0.0670530309947872</v>
      </c>
      <c r="R99" s="18">
        <f t="shared" si="83"/>
        <v>0.074022</v>
      </c>
      <c r="S99" s="26">
        <f t="shared" si="84"/>
        <v>0.905852732900857</v>
      </c>
      <c r="T99" s="3">
        <v>0.01</v>
      </c>
      <c r="U99" s="27">
        <f t="shared" si="85"/>
        <v>0.00905852732900857</v>
      </c>
      <c r="V99" s="26"/>
      <c r="W99" s="3"/>
      <c r="X99" s="3"/>
      <c r="Y99" s="29"/>
      <c r="Z99" s="3"/>
      <c r="AA99" s="28"/>
      <c r="AB99" s="3"/>
      <c r="AC99" s="3"/>
      <c r="AD99" s="28"/>
      <c r="AE99" s="26">
        <v>0.005</v>
      </c>
      <c r="AF99" s="3">
        <v>0.49</v>
      </c>
      <c r="AG99" s="27">
        <f t="shared" si="86"/>
        <v>0.00245</v>
      </c>
      <c r="AH99" s="36"/>
      <c r="AI99" s="3"/>
      <c r="AJ99" s="27"/>
      <c r="AK99" s="37"/>
      <c r="AL99" s="28"/>
      <c r="AM99" s="28"/>
      <c r="AN99" s="37"/>
      <c r="AO99" s="28"/>
      <c r="AP99" s="27"/>
      <c r="AQ99" s="3">
        <v>0.015</v>
      </c>
      <c r="AR99" s="3">
        <v>0.5</v>
      </c>
      <c r="AS99" s="3">
        <f t="shared" si="87"/>
        <v>0.0075</v>
      </c>
      <c r="AT99" s="2">
        <f t="shared" si="88"/>
        <v>0.0190085273290086</v>
      </c>
      <c r="AU99" s="30">
        <f t="shared" si="89"/>
        <v>28.47</v>
      </c>
      <c r="AV99" s="1">
        <f t="shared" si="90"/>
        <v>0.26</v>
      </c>
      <c r="AW99" s="2">
        <f t="shared" si="91"/>
        <v>0</v>
      </c>
      <c r="AX99" s="1">
        <f t="shared" si="92"/>
        <v>0</v>
      </c>
      <c r="AZ99" s="2">
        <f t="shared" si="93"/>
        <v>0</v>
      </c>
      <c r="BA99" s="1">
        <f t="shared" si="94"/>
        <v>0</v>
      </c>
    </row>
    <row r="100" s="1" customFormat="1" spans="1:53">
      <c r="A100" s="13"/>
      <c r="B100" s="13"/>
      <c r="C100" s="16">
        <v>10</v>
      </c>
      <c r="D100" s="21">
        <v>25.2462903225806</v>
      </c>
      <c r="E100" s="20">
        <f t="shared" si="95"/>
        <v>25.2896333333333</v>
      </c>
      <c r="F100" s="16" t="s">
        <v>73</v>
      </c>
      <c r="G100" s="13">
        <v>11</v>
      </c>
      <c r="H100" s="18">
        <f t="shared" si="76"/>
        <v>25.2462903225806</v>
      </c>
      <c r="I100" s="18">
        <f t="shared" si="77"/>
        <v>298.396290322581</v>
      </c>
      <c r="J100" s="18">
        <f t="shared" si="78"/>
        <v>0.355632243913554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0.440659509781668</v>
      </c>
      <c r="O100" s="18">
        <f t="shared" si="96"/>
        <v>0.307892605777983</v>
      </c>
      <c r="P100" s="18">
        <f t="shared" si="81"/>
        <v>0.109496538277215</v>
      </c>
      <c r="Q100" s="25">
        <f t="shared" si="82"/>
        <v>0.028469099952076</v>
      </c>
      <c r="R100" s="18">
        <f t="shared" si="83"/>
        <v>0.074022</v>
      </c>
      <c r="S100" s="26">
        <f t="shared" si="84"/>
        <v>0.384603225420496</v>
      </c>
      <c r="T100" s="3">
        <v>0.01</v>
      </c>
      <c r="U100" s="27">
        <f t="shared" si="85"/>
        <v>0.00384603225420496</v>
      </c>
      <c r="V100" s="26"/>
      <c r="W100" s="3"/>
      <c r="X100" s="3"/>
      <c r="Y100" s="29"/>
      <c r="Z100" s="3"/>
      <c r="AA100" s="28"/>
      <c r="AB100" s="3"/>
      <c r="AC100" s="3"/>
      <c r="AD100" s="28"/>
      <c r="AE100" s="26">
        <v>0.005</v>
      </c>
      <c r="AF100" s="3">
        <v>0.49</v>
      </c>
      <c r="AG100" s="27">
        <f t="shared" si="86"/>
        <v>0.00245</v>
      </c>
      <c r="AH100" s="36"/>
      <c r="AI100" s="3"/>
      <c r="AJ100" s="27"/>
      <c r="AK100" s="37"/>
      <c r="AL100" s="28"/>
      <c r="AM100" s="28"/>
      <c r="AN100" s="37"/>
      <c r="AO100" s="28"/>
      <c r="AP100" s="27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0.013796032254205</v>
      </c>
      <c r="AU100" s="30">
        <f t="shared" si="89"/>
        <v>28.47</v>
      </c>
      <c r="AV100" s="1">
        <f t="shared" si="90"/>
        <v>0.26</v>
      </c>
      <c r="AW100" s="2">
        <f t="shared" si="91"/>
        <v>0</v>
      </c>
      <c r="AX100" s="1">
        <f t="shared" si="92"/>
        <v>0</v>
      </c>
      <c r="AZ100" s="2">
        <f t="shared" si="93"/>
        <v>0</v>
      </c>
      <c r="BA100" s="1">
        <f t="shared" si="94"/>
        <v>0</v>
      </c>
    </row>
    <row r="101" s="1" customFormat="1" spans="1:54">
      <c r="A101" s="13"/>
      <c r="B101" s="13"/>
      <c r="C101" s="16">
        <v>11</v>
      </c>
      <c r="D101" s="21">
        <v>24.2345333333333</v>
      </c>
      <c r="E101" s="20">
        <f t="shared" si="95"/>
        <v>25.2462903225806</v>
      </c>
      <c r="F101" s="16" t="s">
        <v>75</v>
      </c>
      <c r="G101" s="13">
        <v>12</v>
      </c>
      <c r="H101" s="18">
        <f t="shared" si="76"/>
        <v>24.2345333333333</v>
      </c>
      <c r="I101" s="18">
        <f t="shared" si="77"/>
        <v>297.384533333333</v>
      </c>
      <c r="J101" s="18">
        <f t="shared" si="78"/>
        <v>0.318264422075571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6"/>
        <v>0.483096067500767</v>
      </c>
      <c r="P101" s="18">
        <f t="shared" si="81"/>
        <v>0.153752290730113</v>
      </c>
      <c r="Q101" s="25">
        <f t="shared" si="82"/>
        <v>0.0399755955898293</v>
      </c>
      <c r="R101" s="18">
        <f t="shared" si="83"/>
        <v>0.074022</v>
      </c>
      <c r="S101" s="26">
        <f t="shared" si="84"/>
        <v>0.540050195750308</v>
      </c>
      <c r="T101" s="3">
        <v>0.01</v>
      </c>
      <c r="U101" s="27">
        <f t="shared" si="85"/>
        <v>0.00540050195750308</v>
      </c>
      <c r="V101" s="26"/>
      <c r="W101" s="3"/>
      <c r="X101" s="3"/>
      <c r="Y101" s="29"/>
      <c r="Z101" s="3"/>
      <c r="AA101" s="28"/>
      <c r="AB101" s="3"/>
      <c r="AC101" s="3"/>
      <c r="AD101" s="28"/>
      <c r="AE101" s="26">
        <v>0.005</v>
      </c>
      <c r="AF101" s="3">
        <v>0.49</v>
      </c>
      <c r="AG101" s="27">
        <f t="shared" si="86"/>
        <v>0.00245</v>
      </c>
      <c r="AH101" s="36"/>
      <c r="AI101" s="3"/>
      <c r="AJ101" s="27"/>
      <c r="AK101" s="37"/>
      <c r="AL101" s="28"/>
      <c r="AM101" s="28"/>
      <c r="AN101" s="37"/>
      <c r="AO101" s="28"/>
      <c r="AP101" s="27"/>
      <c r="AQ101" s="3">
        <v>0.015</v>
      </c>
      <c r="AR101" s="3">
        <v>0.5</v>
      </c>
      <c r="AS101" s="3">
        <f t="shared" si="87"/>
        <v>0.0075</v>
      </c>
      <c r="AT101" s="2">
        <f t="shared" si="88"/>
        <v>0.0153505019575031</v>
      </c>
      <c r="AU101" s="30">
        <f t="shared" si="89"/>
        <v>28.47</v>
      </c>
      <c r="AV101" s="1">
        <f t="shared" si="90"/>
        <v>0.26</v>
      </c>
      <c r="AW101" s="2">
        <f t="shared" si="91"/>
        <v>0</v>
      </c>
      <c r="AX101" s="1">
        <f t="shared" si="92"/>
        <v>0</v>
      </c>
      <c r="AY101" s="1">
        <f>SUM(AX90:AX101)</f>
        <v>0</v>
      </c>
      <c r="AZ101" s="2">
        <f t="shared" si="93"/>
        <v>0</v>
      </c>
      <c r="BA101" s="1">
        <f t="shared" si="94"/>
        <v>0</v>
      </c>
      <c r="BB101" s="1">
        <f>SUM(BA90:BA101)</f>
        <v>0</v>
      </c>
    </row>
    <row r="102" s="1" customFormat="1" spans="1:46">
      <c r="A102" s="13"/>
      <c r="B102" s="13"/>
      <c r="C102" s="16">
        <v>12</v>
      </c>
      <c r="D102" s="21">
        <v>23.1633548387097</v>
      </c>
      <c r="E102" s="20">
        <f t="shared" si="95"/>
        <v>24.2345333333333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workbookViewId="0">
      <selection activeCell="F17" sqref="F17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36</v>
      </c>
      <c r="M1" s="2"/>
    </row>
    <row r="2" s="1" customFormat="1" spans="1:13">
      <c r="A2" s="4" t="s">
        <v>4</v>
      </c>
      <c r="B2" s="5" t="s">
        <v>5</v>
      </c>
      <c r="C2" s="3"/>
      <c r="D2" s="3"/>
      <c r="E2" s="6">
        <v>187.5004</v>
      </c>
      <c r="F2" s="3">
        <v>1069.523</v>
      </c>
      <c r="G2" s="7">
        <f>(F2+F3+F4)/3</f>
        <v>1305.751</v>
      </c>
      <c r="H2" s="3">
        <v>0.13</v>
      </c>
      <c r="I2" s="22">
        <f>(H2+H3+H4)/3</f>
        <v>0.12</v>
      </c>
      <c r="M2" s="2"/>
    </row>
    <row r="3" s="1" customFormat="1" spans="1:13">
      <c r="A3" s="4"/>
      <c r="B3" s="5" t="s">
        <v>6</v>
      </c>
      <c r="C3" s="3"/>
      <c r="D3" s="3"/>
      <c r="E3" s="8"/>
      <c r="F3" s="3">
        <v>1192.09</v>
      </c>
      <c r="G3" s="9"/>
      <c r="H3" s="3">
        <v>0.13</v>
      </c>
      <c r="I3" s="22"/>
      <c r="M3" s="2"/>
    </row>
    <row r="4" s="1" customFormat="1" spans="1:13">
      <c r="A4" s="4"/>
      <c r="B4" s="5" t="s">
        <v>7</v>
      </c>
      <c r="C4" s="3"/>
      <c r="D4" s="3"/>
      <c r="E4" s="10"/>
      <c r="F4" s="3">
        <v>1655.64</v>
      </c>
      <c r="G4" s="11"/>
      <c r="H4" s="3">
        <v>0.1</v>
      </c>
      <c r="I4" s="22"/>
      <c r="M4" s="2"/>
    </row>
    <row r="5" s="1" customFormat="1" spans="1:13">
      <c r="A5" s="4" t="s">
        <v>8</v>
      </c>
      <c r="B5" s="5" t="s">
        <v>9</v>
      </c>
      <c r="C5" s="3"/>
      <c r="D5" s="3"/>
      <c r="E5" s="6">
        <v>564.478684931507</v>
      </c>
      <c r="F5" s="3">
        <v>91.104</v>
      </c>
      <c r="G5" s="7">
        <f>(F5+F6)/2</f>
        <v>92.50925</v>
      </c>
      <c r="H5" s="3">
        <v>0.13</v>
      </c>
      <c r="I5" s="22">
        <f>(H5+H6)/2</f>
        <v>0.13</v>
      </c>
      <c r="M5" s="2"/>
    </row>
    <row r="6" s="1" customFormat="1" spans="1:13">
      <c r="A6" s="4"/>
      <c r="B6" s="5" t="s">
        <v>10</v>
      </c>
      <c r="C6" s="3"/>
      <c r="D6" s="3"/>
      <c r="E6" s="10"/>
      <c r="F6" s="3">
        <v>93.9145</v>
      </c>
      <c r="G6" s="11"/>
      <c r="H6" s="3">
        <v>0.13</v>
      </c>
      <c r="I6" s="22"/>
      <c r="M6" s="2"/>
    </row>
    <row r="7" s="1" customFormat="1" spans="1:13">
      <c r="A7" s="4" t="s">
        <v>11</v>
      </c>
      <c r="B7" s="5"/>
      <c r="C7" s="3"/>
      <c r="D7" s="3"/>
      <c r="E7" s="12">
        <v>2516.81577851692</v>
      </c>
      <c r="F7" s="3">
        <v>122.786</v>
      </c>
      <c r="G7" s="3"/>
      <c r="H7" s="3">
        <v>0.29</v>
      </c>
      <c r="M7" s="2"/>
    </row>
    <row r="8" s="1" customFormat="1" spans="1:13">
      <c r="A8" s="4" t="s">
        <v>12</v>
      </c>
      <c r="B8" s="5"/>
      <c r="C8" s="3"/>
      <c r="D8" s="3"/>
      <c r="E8" s="3">
        <v>1.81</v>
      </c>
      <c r="F8" s="3">
        <v>625.464</v>
      </c>
      <c r="G8" s="3"/>
      <c r="H8" s="3">
        <v>0.26</v>
      </c>
      <c r="M8" s="2"/>
    </row>
    <row r="9" s="1" customFormat="1" spans="1:13">
      <c r="A9" s="4" t="s">
        <v>13</v>
      </c>
      <c r="B9" s="5"/>
      <c r="C9" s="3"/>
      <c r="D9" s="3"/>
      <c r="E9" s="3">
        <v>0.28</v>
      </c>
      <c r="F9" s="3">
        <v>341.64</v>
      </c>
      <c r="G9" s="3"/>
      <c r="H9" s="3">
        <v>0.26</v>
      </c>
      <c r="M9" s="2"/>
    </row>
    <row r="10" s="1" customFormat="1" spans="1:13">
      <c r="A10" s="4" t="s">
        <v>14</v>
      </c>
      <c r="B10" s="5"/>
      <c r="C10" s="3"/>
      <c r="D10" s="3"/>
      <c r="E10" s="3">
        <v>0.89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15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16</v>
      </c>
      <c r="B14" s="4" t="s">
        <v>17</v>
      </c>
      <c r="C14" s="4">
        <v>308.16</v>
      </c>
      <c r="D14" s="13"/>
      <c r="E14" s="13"/>
      <c r="F14" s="13"/>
      <c r="G14" s="14" t="s">
        <v>18</v>
      </c>
      <c r="H14" s="14" t="s">
        <v>19</v>
      </c>
      <c r="I14" s="14">
        <f>(AV38+AV53+AY85+AY101+BB101+AG69)</f>
        <v>80452678.88934</v>
      </c>
      <c r="J14" s="14" t="s">
        <v>20</v>
      </c>
      <c r="K14" s="14">
        <f>I14/(10000*1000)</f>
        <v>8.045267888934</v>
      </c>
      <c r="L14" s="14" t="s">
        <v>21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22</v>
      </c>
      <c r="B15" s="4" t="s">
        <v>17</v>
      </c>
      <c r="C15" s="4"/>
      <c r="D15" s="13"/>
      <c r="E15" s="13"/>
      <c r="F15" s="13"/>
      <c r="G15" s="14"/>
      <c r="H15" s="14" t="s">
        <v>23</v>
      </c>
      <c r="I15" s="14">
        <v>48155570.5458741</v>
      </c>
      <c r="J15" s="14" t="s">
        <v>20</v>
      </c>
      <c r="K15" s="14">
        <f>I15/(10000*1000)</f>
        <v>4.81555705458741</v>
      </c>
      <c r="L15" s="14" t="s">
        <v>21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24</v>
      </c>
      <c r="B16" s="4" t="s">
        <v>25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26</v>
      </c>
      <c r="B17" s="4" t="s">
        <v>27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29</v>
      </c>
      <c r="AT17" s="2"/>
    </row>
    <row r="18" s="1" customFormat="1" spans="1:46">
      <c r="A18" s="4" t="s">
        <v>30</v>
      </c>
      <c r="B18" s="4" t="s">
        <v>31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33</v>
      </c>
      <c r="B19" s="4" t="s">
        <v>31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36</v>
      </c>
      <c r="B20" s="4" t="s">
        <v>37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38</v>
      </c>
      <c r="B21" s="4" t="s">
        <v>39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40</v>
      </c>
      <c r="B22" s="4" t="s">
        <v>35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41</v>
      </c>
      <c r="B23" s="4" t="s">
        <v>42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4" t="s">
        <v>43</v>
      </c>
      <c r="T25" s="24"/>
      <c r="U25" s="24"/>
      <c r="V25" s="24" t="s">
        <v>44</v>
      </c>
      <c r="W25" s="24"/>
      <c r="X25" s="24"/>
      <c r="Y25" s="24" t="s">
        <v>45</v>
      </c>
      <c r="Z25" s="24"/>
      <c r="AA25" s="24"/>
      <c r="AB25" s="24" t="s">
        <v>46</v>
      </c>
      <c r="AC25" s="24"/>
      <c r="AD25" s="24"/>
      <c r="AE25" s="24" t="s">
        <v>47</v>
      </c>
      <c r="AF25" s="24"/>
      <c r="AG25" s="24"/>
      <c r="AH25" s="24" t="s">
        <v>48</v>
      </c>
      <c r="AI25" s="24"/>
      <c r="AJ25" s="24"/>
      <c r="AK25" s="32" t="s">
        <v>49</v>
      </c>
      <c r="AL25" s="33"/>
      <c r="AM25" s="34"/>
      <c r="AN25" s="24" t="s">
        <v>50</v>
      </c>
      <c r="AO25" s="24"/>
      <c r="AP25" s="24"/>
      <c r="AT25" s="2"/>
    </row>
    <row r="26" s="1" customFormat="1" spans="1:47">
      <c r="A26" s="15" t="s">
        <v>4</v>
      </c>
      <c r="B26" s="15"/>
      <c r="C26" s="16" t="s">
        <v>51</v>
      </c>
      <c r="D26" s="16" t="s">
        <v>52</v>
      </c>
      <c r="E26" s="16" t="s">
        <v>53</v>
      </c>
      <c r="F26" s="16" t="s">
        <v>54</v>
      </c>
      <c r="G26" s="13" t="s">
        <v>51</v>
      </c>
      <c r="H26" s="13" t="s">
        <v>53</v>
      </c>
      <c r="I26" s="13" t="s">
        <v>55</v>
      </c>
      <c r="J26" s="13" t="s">
        <v>56</v>
      </c>
      <c r="K26" s="23" t="s">
        <v>57</v>
      </c>
      <c r="L26" s="23" t="s">
        <v>58</v>
      </c>
      <c r="M26" s="13" t="s">
        <v>59</v>
      </c>
      <c r="N26" s="23" t="s">
        <v>60</v>
      </c>
      <c r="O26" s="13" t="s">
        <v>61</v>
      </c>
      <c r="P26" s="13" t="s">
        <v>62</v>
      </c>
      <c r="Q26" s="23" t="s">
        <v>63</v>
      </c>
      <c r="R26" s="23" t="s">
        <v>64</v>
      </c>
      <c r="S26" s="4" t="s">
        <v>65</v>
      </c>
      <c r="T26" s="3" t="s">
        <v>66</v>
      </c>
      <c r="U26" s="3"/>
      <c r="V26" s="4" t="s">
        <v>65</v>
      </c>
      <c r="W26" s="3" t="s">
        <v>66</v>
      </c>
      <c r="X26" s="3"/>
      <c r="Y26" s="4" t="s">
        <v>65</v>
      </c>
      <c r="Z26" s="3" t="s">
        <v>66</v>
      </c>
      <c r="AA26" s="3"/>
      <c r="AB26" s="4" t="s">
        <v>65</v>
      </c>
      <c r="AC26" s="3" t="s">
        <v>66</v>
      </c>
      <c r="AD26" s="3"/>
      <c r="AE26" s="4" t="s">
        <v>65</v>
      </c>
      <c r="AF26" s="3" t="s">
        <v>66</v>
      </c>
      <c r="AG26" s="3"/>
      <c r="AH26" s="4" t="s">
        <v>65</v>
      </c>
      <c r="AI26" s="3" t="s">
        <v>66</v>
      </c>
      <c r="AJ26" s="3"/>
      <c r="AK26" s="4" t="s">
        <v>65</v>
      </c>
      <c r="AL26" s="3" t="s">
        <v>66</v>
      </c>
      <c r="AM26" s="3"/>
      <c r="AN26" s="35" t="s">
        <v>65</v>
      </c>
      <c r="AO26" s="35" t="s">
        <v>66</v>
      </c>
      <c r="AP26" s="35"/>
      <c r="AQ26" s="1" t="s">
        <v>67</v>
      </c>
      <c r="AR26" s="1" t="s">
        <v>68</v>
      </c>
      <c r="AS26" s="1" t="s">
        <v>36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1305.751</v>
      </c>
      <c r="C27" s="16" t="s">
        <v>72</v>
      </c>
      <c r="D27" s="17">
        <v>15</v>
      </c>
      <c r="E27" s="16"/>
      <c r="F27" s="16"/>
      <c r="G27" s="13">
        <v>1</v>
      </c>
      <c r="H27" s="18">
        <f t="shared" ref="H27:H38" si="0">E28</f>
        <v>15</v>
      </c>
      <c r="I27" s="18">
        <f t="shared" ref="I27:I38" si="1">H27+273.15</f>
        <v>288.15</v>
      </c>
      <c r="J27" s="18">
        <f t="shared" ref="J27:J38" si="2">EXP(($C$16*(I27-$C$14))/($C$17*I27*$C$14))</f>
        <v>0.11145232763902</v>
      </c>
      <c r="K27" s="18">
        <f t="shared" ref="K27:K38" si="3">$B$27/12</f>
        <v>108.812583333333</v>
      </c>
      <c r="L27" s="18">
        <f t="shared" ref="L27:L38" si="4">K27*$B$28/100</f>
        <v>1.08812583333333</v>
      </c>
      <c r="M27" s="13" t="s">
        <v>73</v>
      </c>
      <c r="N27" s="13"/>
      <c r="O27" s="18">
        <f>L27</f>
        <v>1.08812583333333</v>
      </c>
      <c r="P27" s="18">
        <f t="shared" ref="P27:P38" si="5">O27*J27</f>
        <v>0.121274156889148</v>
      </c>
      <c r="Q27" s="25">
        <f t="shared" ref="Q27:Q38" si="6">P27*$B$29</f>
        <v>0.0145528988266978</v>
      </c>
      <c r="R27" s="18">
        <f t="shared" ref="R27:R38" si="7">L27*$B$29</f>
        <v>0.1305751</v>
      </c>
      <c r="S27" s="26">
        <f t="shared" ref="S27:S38" si="8">Q27/R27</f>
        <v>0.11145232763902</v>
      </c>
      <c r="T27" s="3">
        <v>0.01</v>
      </c>
      <c r="U27" s="27">
        <f t="shared" ref="U27:U38" si="9">S27*T27</f>
        <v>0.0011145232763902</v>
      </c>
      <c r="V27" s="26"/>
      <c r="W27" s="3"/>
      <c r="X27" s="27"/>
      <c r="Y27" s="29">
        <v>0.02</v>
      </c>
      <c r="Z27" s="3">
        <v>0.21</v>
      </c>
      <c r="AA27" s="28">
        <f t="shared" ref="AA27:AA38" si="10">Y27*Z27</f>
        <v>0.0042</v>
      </c>
      <c r="AB27" s="3">
        <v>0.01</v>
      </c>
      <c r="AC27" s="3">
        <v>0.29</v>
      </c>
      <c r="AD27" s="28">
        <f t="shared" ref="AD27:AD38" si="11">AB27*AC27</f>
        <v>0.0029</v>
      </c>
      <c r="AE27" s="26"/>
      <c r="AF27" s="3"/>
      <c r="AG27" s="27"/>
      <c r="AH27" s="26"/>
      <c r="AI27" s="3"/>
      <c r="AJ27" s="27"/>
      <c r="AK27" s="1">
        <v>0.1</v>
      </c>
      <c r="AL27" s="28">
        <v>0.11</v>
      </c>
      <c r="AM27" s="28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0.0230145232763902</v>
      </c>
      <c r="AR27" s="30">
        <f t="shared" ref="AR27:AR38" si="15">$B$27/12</f>
        <v>108.812583333333</v>
      </c>
      <c r="AS27" s="1">
        <f t="shared" ref="AS27:AS38" si="16">$B$29</f>
        <v>0.12</v>
      </c>
      <c r="AT27" s="2">
        <f>$E$2/12</f>
        <v>15.6250333333333</v>
      </c>
      <c r="AU27" s="1">
        <f t="shared" ref="AU27:AU38" si="17">AT27*10000*AS27*0.67*AR27*AQ27</f>
        <v>31459.9556212862</v>
      </c>
    </row>
    <row r="28" s="1" customFormat="1" spans="1:47">
      <c r="A28" s="13" t="s">
        <v>74</v>
      </c>
      <c r="B28" s="13">
        <v>1</v>
      </c>
      <c r="C28" s="16">
        <v>1</v>
      </c>
      <c r="D28" s="19">
        <v>19.9015161290323</v>
      </c>
      <c r="E28" s="20">
        <f t="shared" ref="E28:E39" si="18">D27</f>
        <v>15</v>
      </c>
      <c r="F28" s="16" t="s">
        <v>73</v>
      </c>
      <c r="G28" s="13">
        <v>2</v>
      </c>
      <c r="H28" s="18">
        <f t="shared" si="0"/>
        <v>19.9015161290323</v>
      </c>
      <c r="I28" s="18">
        <f t="shared" si="1"/>
        <v>293.051516129032</v>
      </c>
      <c r="J28" s="18">
        <f t="shared" si="2"/>
        <v>0.196129039038424</v>
      </c>
      <c r="K28" s="18">
        <f t="shared" si="3"/>
        <v>108.812583333333</v>
      </c>
      <c r="L28" s="18">
        <f t="shared" si="4"/>
        <v>1.08812583333333</v>
      </c>
      <c r="M28" s="13" t="s">
        <v>73</v>
      </c>
      <c r="N28" s="13"/>
      <c r="O28" s="18">
        <f t="shared" ref="O28:O38" si="19">L28+O27-P27-N28</f>
        <v>2.05497750977752</v>
      </c>
      <c r="P28" s="18">
        <f t="shared" si="5"/>
        <v>0.403040764238238</v>
      </c>
      <c r="Q28" s="25">
        <f t="shared" si="6"/>
        <v>0.0483648917085886</v>
      </c>
      <c r="R28" s="18">
        <f t="shared" si="7"/>
        <v>0.1305751</v>
      </c>
      <c r="S28" s="26">
        <f t="shared" si="8"/>
        <v>0.370399040158411</v>
      </c>
      <c r="T28" s="3">
        <v>0.01</v>
      </c>
      <c r="U28" s="27">
        <f t="shared" si="9"/>
        <v>0.00370399040158411</v>
      </c>
      <c r="V28" s="26"/>
      <c r="W28" s="3"/>
      <c r="X28" s="27"/>
      <c r="Y28" s="29">
        <v>0.02</v>
      </c>
      <c r="Z28" s="3">
        <v>0.21</v>
      </c>
      <c r="AA28" s="28">
        <f t="shared" si="10"/>
        <v>0.0042</v>
      </c>
      <c r="AB28" s="3">
        <v>0.01</v>
      </c>
      <c r="AC28" s="3">
        <v>0.29</v>
      </c>
      <c r="AD28" s="28">
        <f t="shared" si="11"/>
        <v>0.0029</v>
      </c>
      <c r="AE28" s="26"/>
      <c r="AF28" s="3"/>
      <c r="AG28" s="27"/>
      <c r="AH28" s="26"/>
      <c r="AI28" s="3"/>
      <c r="AJ28" s="27"/>
      <c r="AK28" s="28">
        <v>0.1</v>
      </c>
      <c r="AL28" s="28">
        <v>0.11</v>
      </c>
      <c r="AM28" s="28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0.0256039904015841</v>
      </c>
      <c r="AR28" s="30">
        <f t="shared" si="15"/>
        <v>108.812583333333</v>
      </c>
      <c r="AS28" s="1">
        <f t="shared" si="16"/>
        <v>0.12</v>
      </c>
      <c r="AT28" s="2">
        <f t="shared" ref="AT28:AT38" si="20">$E$2/12</f>
        <v>15.6250333333333</v>
      </c>
      <c r="AU28" s="1">
        <f t="shared" si="17"/>
        <v>34999.6561774543</v>
      </c>
    </row>
    <row r="29" s="1" customFormat="1" spans="1:47">
      <c r="A29" s="13" t="s">
        <v>36</v>
      </c>
      <c r="B29" s="13">
        <f>I2</f>
        <v>0.12</v>
      </c>
      <c r="C29" s="16">
        <v>2</v>
      </c>
      <c r="D29" s="21">
        <v>20.8526071428571</v>
      </c>
      <c r="E29" s="20">
        <f t="shared" si="18"/>
        <v>19.9015161290323</v>
      </c>
      <c r="F29" s="16" t="s">
        <v>73</v>
      </c>
      <c r="G29" s="13">
        <v>3</v>
      </c>
      <c r="H29" s="18">
        <f t="shared" si="0"/>
        <v>20.8526071428571</v>
      </c>
      <c r="I29" s="18">
        <f t="shared" si="1"/>
        <v>294.002607142857</v>
      </c>
      <c r="J29" s="18">
        <f t="shared" si="2"/>
        <v>0.218384337157702</v>
      </c>
      <c r="K29" s="18">
        <f t="shared" si="3"/>
        <v>108.812583333333</v>
      </c>
      <c r="L29" s="18">
        <f t="shared" si="4"/>
        <v>1.08812583333333</v>
      </c>
      <c r="M29" s="13" t="s">
        <v>73</v>
      </c>
      <c r="N29" s="13"/>
      <c r="O29" s="18">
        <f t="shared" si="19"/>
        <v>2.74006257887261</v>
      </c>
      <c r="P29" s="18">
        <f t="shared" si="5"/>
        <v>0.598386750057719</v>
      </c>
      <c r="Q29" s="25">
        <f t="shared" si="6"/>
        <v>0.0718064100069263</v>
      </c>
      <c r="R29" s="18">
        <f t="shared" si="7"/>
        <v>0.1305751</v>
      </c>
      <c r="S29" s="26">
        <f t="shared" si="8"/>
        <v>0.549924219908132</v>
      </c>
      <c r="T29" s="3">
        <v>0.01</v>
      </c>
      <c r="U29" s="27">
        <f t="shared" si="9"/>
        <v>0.00549924219908132</v>
      </c>
      <c r="V29" s="26"/>
      <c r="W29" s="3"/>
      <c r="X29" s="27"/>
      <c r="Y29" s="29">
        <v>0.02</v>
      </c>
      <c r="Z29" s="3">
        <v>0.21</v>
      </c>
      <c r="AA29" s="28">
        <f t="shared" si="10"/>
        <v>0.0042</v>
      </c>
      <c r="AB29" s="3">
        <v>0.01</v>
      </c>
      <c r="AC29" s="3">
        <v>0.29</v>
      </c>
      <c r="AD29" s="28">
        <f t="shared" si="11"/>
        <v>0.0029</v>
      </c>
      <c r="AE29" s="26"/>
      <c r="AF29" s="3"/>
      <c r="AG29" s="27"/>
      <c r="AH29" s="26"/>
      <c r="AI29" s="3"/>
      <c r="AJ29" s="27"/>
      <c r="AK29" s="1">
        <v>0.1</v>
      </c>
      <c r="AL29" s="28">
        <v>0.11</v>
      </c>
      <c r="AM29" s="28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0.0273992421990813</v>
      </c>
      <c r="AR29" s="30">
        <f t="shared" si="15"/>
        <v>108.812583333333</v>
      </c>
      <c r="AS29" s="1">
        <f t="shared" si="16"/>
        <v>0.12</v>
      </c>
      <c r="AT29" s="2">
        <f t="shared" si="20"/>
        <v>15.6250333333333</v>
      </c>
      <c r="AU29" s="1">
        <f t="shared" si="17"/>
        <v>37453.6953595839</v>
      </c>
    </row>
    <row r="30" s="1" customFormat="1" spans="1:47">
      <c r="A30" s="13"/>
      <c r="B30" s="13"/>
      <c r="C30" s="16">
        <v>3</v>
      </c>
      <c r="D30" s="21">
        <v>19.6273870967742</v>
      </c>
      <c r="E30" s="20">
        <f t="shared" si="18"/>
        <v>20.8526071428571</v>
      </c>
      <c r="F30" s="16" t="s">
        <v>73</v>
      </c>
      <c r="G30" s="13">
        <v>4</v>
      </c>
      <c r="H30" s="18">
        <f t="shared" si="0"/>
        <v>19.6273870967742</v>
      </c>
      <c r="I30" s="18">
        <f t="shared" si="1"/>
        <v>292.777387096774</v>
      </c>
      <c r="J30" s="18">
        <f t="shared" si="2"/>
        <v>0.190121543965652</v>
      </c>
      <c r="K30" s="18">
        <f t="shared" si="3"/>
        <v>108.812583333333</v>
      </c>
      <c r="L30" s="18">
        <f t="shared" si="4"/>
        <v>1.08812583333333</v>
      </c>
      <c r="M30" s="13" t="s">
        <v>73</v>
      </c>
      <c r="N30" s="13"/>
      <c r="O30" s="18">
        <f t="shared" si="19"/>
        <v>3.22980166214823</v>
      </c>
      <c r="P30" s="18">
        <f t="shared" si="5"/>
        <v>0.61405487871045</v>
      </c>
      <c r="Q30" s="25">
        <f t="shared" si="6"/>
        <v>0.073686585445254</v>
      </c>
      <c r="R30" s="18">
        <f t="shared" si="7"/>
        <v>0.1305751</v>
      </c>
      <c r="S30" s="26">
        <f t="shared" si="8"/>
        <v>0.564323408101958</v>
      </c>
      <c r="T30" s="3">
        <v>0.01</v>
      </c>
      <c r="U30" s="27">
        <f t="shared" si="9"/>
        <v>0.00564323408101958</v>
      </c>
      <c r="V30" s="26"/>
      <c r="W30" s="3"/>
      <c r="X30" s="27"/>
      <c r="Y30" s="29">
        <v>0.02</v>
      </c>
      <c r="Z30" s="3">
        <v>0.21</v>
      </c>
      <c r="AA30" s="28">
        <f t="shared" si="10"/>
        <v>0.0042</v>
      </c>
      <c r="AB30" s="3">
        <v>0.01</v>
      </c>
      <c r="AC30" s="3">
        <v>0.29</v>
      </c>
      <c r="AD30" s="28">
        <f t="shared" si="11"/>
        <v>0.0029</v>
      </c>
      <c r="AE30" s="26"/>
      <c r="AF30" s="3"/>
      <c r="AG30" s="27"/>
      <c r="AH30" s="26"/>
      <c r="AI30" s="3"/>
      <c r="AJ30" s="27"/>
      <c r="AK30" s="28">
        <v>0.1</v>
      </c>
      <c r="AL30" s="28">
        <v>0.11</v>
      </c>
      <c r="AM30" s="28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0.0275432340810196</v>
      </c>
      <c r="AR30" s="30">
        <f t="shared" si="15"/>
        <v>108.812583333333</v>
      </c>
      <c r="AS30" s="1">
        <f t="shared" si="16"/>
        <v>0.12</v>
      </c>
      <c r="AT30" s="2">
        <f t="shared" si="20"/>
        <v>15.6250333333333</v>
      </c>
      <c r="AU30" s="1">
        <f t="shared" si="17"/>
        <v>37650.5266456897</v>
      </c>
    </row>
    <row r="31" s="1" customFormat="1" spans="1:47">
      <c r="A31" s="13"/>
      <c r="B31" s="13"/>
      <c r="C31" s="16">
        <v>4</v>
      </c>
      <c r="D31" s="21">
        <v>21.2391666666667</v>
      </c>
      <c r="E31" s="20">
        <f t="shared" si="18"/>
        <v>19.6273870967742</v>
      </c>
      <c r="F31" s="16" t="s">
        <v>73</v>
      </c>
      <c r="G31" s="13">
        <v>5</v>
      </c>
      <c r="H31" s="18">
        <f t="shared" si="0"/>
        <v>21.2391666666667</v>
      </c>
      <c r="I31" s="18">
        <f t="shared" si="1"/>
        <v>294.389166666667</v>
      </c>
      <c r="J31" s="18">
        <f t="shared" si="2"/>
        <v>0.228090731218819</v>
      </c>
      <c r="K31" s="18">
        <f t="shared" si="3"/>
        <v>108.812583333333</v>
      </c>
      <c r="L31" s="18">
        <f t="shared" si="4"/>
        <v>1.08812583333333</v>
      </c>
      <c r="M31" s="13" t="s">
        <v>75</v>
      </c>
      <c r="N31" s="18">
        <f>(O30-P30)*C22/100</f>
        <v>2.48495944426589</v>
      </c>
      <c r="O31" s="18">
        <f t="shared" si="19"/>
        <v>1.21891317250522</v>
      </c>
      <c r="P31" s="18">
        <f t="shared" si="5"/>
        <v>0.278022796808967</v>
      </c>
      <c r="Q31" s="25">
        <f t="shared" si="6"/>
        <v>0.033362735617076</v>
      </c>
      <c r="R31" s="18">
        <f t="shared" si="7"/>
        <v>0.1305751</v>
      </c>
      <c r="S31" s="26">
        <f t="shared" si="8"/>
        <v>0.255506108110015</v>
      </c>
      <c r="T31" s="3">
        <v>0.01</v>
      </c>
      <c r="U31" s="27">
        <f t="shared" si="9"/>
        <v>0.00255506108110015</v>
      </c>
      <c r="V31" s="26"/>
      <c r="W31" s="3"/>
      <c r="X31" s="27"/>
      <c r="Y31" s="29">
        <v>0.04</v>
      </c>
      <c r="Z31" s="3">
        <v>0.21</v>
      </c>
      <c r="AA31" s="28">
        <f t="shared" si="10"/>
        <v>0.0084</v>
      </c>
      <c r="AB31" s="3">
        <v>0.015</v>
      </c>
      <c r="AC31" s="3">
        <v>0.29</v>
      </c>
      <c r="AD31" s="28">
        <f t="shared" si="11"/>
        <v>0.00435</v>
      </c>
      <c r="AE31" s="26"/>
      <c r="AF31" s="3"/>
      <c r="AG31" s="27"/>
      <c r="AH31" s="26"/>
      <c r="AI31" s="3"/>
      <c r="AJ31" s="27"/>
      <c r="AK31" s="1">
        <v>0.1</v>
      </c>
      <c r="AL31" s="28">
        <v>0.11</v>
      </c>
      <c r="AM31" s="28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0.0320050610811001</v>
      </c>
      <c r="AR31" s="30">
        <f t="shared" si="15"/>
        <v>108.812583333333</v>
      </c>
      <c r="AS31" s="1">
        <f t="shared" si="16"/>
        <v>0.12</v>
      </c>
      <c r="AT31" s="2">
        <f t="shared" si="20"/>
        <v>15.6250333333333</v>
      </c>
      <c r="AU31" s="1">
        <f t="shared" si="17"/>
        <v>43749.6701181244</v>
      </c>
    </row>
    <row r="32" s="1" customFormat="1" spans="1:47">
      <c r="A32" s="13"/>
      <c r="B32" s="13"/>
      <c r="C32" s="16">
        <v>5</v>
      </c>
      <c r="D32" s="21">
        <v>22.8965806451613</v>
      </c>
      <c r="E32" s="20">
        <f t="shared" si="18"/>
        <v>21.2391666666667</v>
      </c>
      <c r="F32" s="16" t="s">
        <v>75</v>
      </c>
      <c r="G32" s="13">
        <v>6</v>
      </c>
      <c r="H32" s="18">
        <f t="shared" si="0"/>
        <v>22.8965806451613</v>
      </c>
      <c r="I32" s="18">
        <f t="shared" si="1"/>
        <v>296.046580645161</v>
      </c>
      <c r="J32" s="18">
        <f t="shared" si="2"/>
        <v>0.274488961534766</v>
      </c>
      <c r="K32" s="18">
        <f t="shared" si="3"/>
        <v>108.812583333333</v>
      </c>
      <c r="L32" s="18">
        <f t="shared" si="4"/>
        <v>1.08812583333333</v>
      </c>
      <c r="M32" s="13" t="s">
        <v>73</v>
      </c>
      <c r="N32" s="13"/>
      <c r="O32" s="18">
        <f t="shared" si="19"/>
        <v>2.02901620902959</v>
      </c>
      <c r="P32" s="18">
        <f t="shared" si="5"/>
        <v>0.55694255215374</v>
      </c>
      <c r="Q32" s="25">
        <f t="shared" si="6"/>
        <v>0.0668331062584487</v>
      </c>
      <c r="R32" s="18">
        <f t="shared" si="7"/>
        <v>0.1305751</v>
      </c>
      <c r="S32" s="26">
        <f t="shared" si="8"/>
        <v>0.511836531302283</v>
      </c>
      <c r="T32" s="3">
        <v>0.01</v>
      </c>
      <c r="U32" s="27">
        <f t="shared" si="9"/>
        <v>0.00511836531302283</v>
      </c>
      <c r="V32" s="26"/>
      <c r="W32" s="3"/>
      <c r="X32" s="27"/>
      <c r="Y32" s="29">
        <v>0.04</v>
      </c>
      <c r="Z32" s="3">
        <v>0.21</v>
      </c>
      <c r="AA32" s="28">
        <f t="shared" si="10"/>
        <v>0.0084</v>
      </c>
      <c r="AB32" s="3">
        <v>0.015</v>
      </c>
      <c r="AC32" s="3">
        <v>0.29</v>
      </c>
      <c r="AD32" s="28">
        <f t="shared" si="11"/>
        <v>0.00435</v>
      </c>
      <c r="AE32" s="26"/>
      <c r="AF32" s="3"/>
      <c r="AG32" s="27"/>
      <c r="AH32" s="26"/>
      <c r="AI32" s="3"/>
      <c r="AJ32" s="27"/>
      <c r="AK32" s="28">
        <v>0.1</v>
      </c>
      <c r="AL32" s="28">
        <v>0.11</v>
      </c>
      <c r="AM32" s="28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0.0345683653130228</v>
      </c>
      <c r="AR32" s="30">
        <f t="shared" si="15"/>
        <v>108.812583333333</v>
      </c>
      <c r="AS32" s="1">
        <f t="shared" si="16"/>
        <v>0.12</v>
      </c>
      <c r="AT32" s="2">
        <f t="shared" si="20"/>
        <v>15.6250333333333</v>
      </c>
      <c r="AU32" s="1">
        <f t="shared" si="17"/>
        <v>47253.6070196925</v>
      </c>
    </row>
    <row r="33" s="1" customFormat="1" spans="1:47">
      <c r="A33" s="13"/>
      <c r="B33" s="13"/>
      <c r="C33" s="16">
        <v>6</v>
      </c>
      <c r="D33" s="21">
        <v>24.9069</v>
      </c>
      <c r="E33" s="20">
        <f t="shared" si="18"/>
        <v>22.8965806451613</v>
      </c>
      <c r="F33" s="16" t="s">
        <v>73</v>
      </c>
      <c r="G33" s="13">
        <v>7</v>
      </c>
      <c r="H33" s="18">
        <f t="shared" si="0"/>
        <v>24.9069</v>
      </c>
      <c r="I33" s="18">
        <f t="shared" si="1"/>
        <v>298.0569</v>
      </c>
      <c r="J33" s="18">
        <f t="shared" si="2"/>
        <v>0.342661032871825</v>
      </c>
      <c r="K33" s="18">
        <f t="shared" si="3"/>
        <v>108.812583333333</v>
      </c>
      <c r="L33" s="18">
        <f t="shared" si="4"/>
        <v>1.08812583333333</v>
      </c>
      <c r="M33" s="13" t="s">
        <v>73</v>
      </c>
      <c r="N33" s="13"/>
      <c r="O33" s="18">
        <f t="shared" si="19"/>
        <v>2.56019949020918</v>
      </c>
      <c r="P33" s="18">
        <f t="shared" si="5"/>
        <v>0.877280601672998</v>
      </c>
      <c r="Q33" s="25">
        <f t="shared" si="6"/>
        <v>0.10527367220076</v>
      </c>
      <c r="R33" s="18">
        <f t="shared" si="7"/>
        <v>0.1305751</v>
      </c>
      <c r="S33" s="26">
        <f t="shared" si="8"/>
        <v>0.806230837278775</v>
      </c>
      <c r="T33" s="3">
        <v>0.01</v>
      </c>
      <c r="U33" s="27">
        <f t="shared" si="9"/>
        <v>0.00806230837278775</v>
      </c>
      <c r="V33" s="26"/>
      <c r="W33" s="3"/>
      <c r="X33" s="27"/>
      <c r="Y33" s="29">
        <v>0.04</v>
      </c>
      <c r="Z33" s="3">
        <v>0.21</v>
      </c>
      <c r="AA33" s="28">
        <f t="shared" si="10"/>
        <v>0.0084</v>
      </c>
      <c r="AB33" s="3">
        <v>0.015</v>
      </c>
      <c r="AC33" s="3">
        <v>0.29</v>
      </c>
      <c r="AD33" s="28">
        <f t="shared" si="11"/>
        <v>0.00435</v>
      </c>
      <c r="AE33" s="26"/>
      <c r="AF33" s="3"/>
      <c r="AG33" s="27"/>
      <c r="AH33" s="26"/>
      <c r="AI33" s="3"/>
      <c r="AJ33" s="27"/>
      <c r="AK33" s="1">
        <v>0.1</v>
      </c>
      <c r="AL33" s="28">
        <v>0.11</v>
      </c>
      <c r="AM33" s="28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0.0375123083727878</v>
      </c>
      <c r="AR33" s="30">
        <f t="shared" si="15"/>
        <v>108.812583333333</v>
      </c>
      <c r="AS33" s="1">
        <f t="shared" si="16"/>
        <v>0.12</v>
      </c>
      <c r="AT33" s="2">
        <f t="shared" si="20"/>
        <v>15.6250333333333</v>
      </c>
      <c r="AU33" s="1">
        <f t="shared" si="17"/>
        <v>51277.8623518379</v>
      </c>
    </row>
    <row r="34" s="1" customFormat="1" spans="1:47">
      <c r="A34" s="13"/>
      <c r="B34" s="13"/>
      <c r="C34" s="16">
        <v>7</v>
      </c>
      <c r="D34" s="21">
        <v>26.7607419354839</v>
      </c>
      <c r="E34" s="20">
        <f t="shared" si="18"/>
        <v>24.9069</v>
      </c>
      <c r="F34" s="16" t="s">
        <v>73</v>
      </c>
      <c r="G34" s="13">
        <v>8</v>
      </c>
      <c r="H34" s="18">
        <f t="shared" si="0"/>
        <v>26.7607419354839</v>
      </c>
      <c r="I34" s="18">
        <f t="shared" si="1"/>
        <v>299.910741935484</v>
      </c>
      <c r="J34" s="18">
        <f t="shared" si="2"/>
        <v>0.419334969993897</v>
      </c>
      <c r="K34" s="18">
        <f t="shared" si="3"/>
        <v>108.812583333333</v>
      </c>
      <c r="L34" s="18">
        <f t="shared" si="4"/>
        <v>1.08812583333333</v>
      </c>
      <c r="M34" s="13" t="s">
        <v>73</v>
      </c>
      <c r="N34" s="13"/>
      <c r="O34" s="18">
        <f t="shared" si="19"/>
        <v>2.77104472186952</v>
      </c>
      <c r="P34" s="18">
        <f t="shared" si="5"/>
        <v>1.1619959552969</v>
      </c>
      <c r="Q34" s="25">
        <f t="shared" si="6"/>
        <v>0.139439514635628</v>
      </c>
      <c r="R34" s="18">
        <f t="shared" si="7"/>
        <v>0.1305751</v>
      </c>
      <c r="S34" s="26">
        <f t="shared" si="8"/>
        <v>1.06788748111721</v>
      </c>
      <c r="T34" s="3">
        <v>0.01</v>
      </c>
      <c r="U34" s="27">
        <f t="shared" si="9"/>
        <v>0.0106788748111721</v>
      </c>
      <c r="V34" s="26"/>
      <c r="W34" s="3"/>
      <c r="X34" s="27"/>
      <c r="Y34" s="29">
        <v>0.04</v>
      </c>
      <c r="Z34" s="3">
        <v>0.21</v>
      </c>
      <c r="AA34" s="28">
        <f t="shared" si="10"/>
        <v>0.0084</v>
      </c>
      <c r="AB34" s="3">
        <v>0.015</v>
      </c>
      <c r="AC34" s="3">
        <v>0.29</v>
      </c>
      <c r="AD34" s="28">
        <f t="shared" si="11"/>
        <v>0.00435</v>
      </c>
      <c r="AE34" s="26"/>
      <c r="AF34" s="3"/>
      <c r="AG34" s="27"/>
      <c r="AH34" s="26"/>
      <c r="AI34" s="3"/>
      <c r="AJ34" s="27"/>
      <c r="AK34" s="28">
        <v>0.1</v>
      </c>
      <c r="AL34" s="28">
        <v>0.11</v>
      </c>
      <c r="AM34" s="28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0.0401288748111721</v>
      </c>
      <c r="AR34" s="30">
        <f t="shared" si="15"/>
        <v>108.812583333333</v>
      </c>
      <c r="AS34" s="1">
        <f t="shared" si="16"/>
        <v>0.12</v>
      </c>
      <c r="AT34" s="2">
        <f t="shared" si="20"/>
        <v>15.6250333333333</v>
      </c>
      <c r="AU34" s="1">
        <f t="shared" si="17"/>
        <v>54854.6066121097</v>
      </c>
    </row>
    <row r="35" s="1" customFormat="1" spans="1:47">
      <c r="A35" s="13"/>
      <c r="B35" s="13"/>
      <c r="C35" s="16">
        <v>8</v>
      </c>
      <c r="D35" s="21">
        <v>26.8271935483871</v>
      </c>
      <c r="E35" s="20">
        <f t="shared" si="18"/>
        <v>26.7607419354839</v>
      </c>
      <c r="F35" s="16" t="s">
        <v>73</v>
      </c>
      <c r="G35" s="13">
        <v>9</v>
      </c>
      <c r="H35" s="18">
        <f t="shared" si="0"/>
        <v>26.8271935483871</v>
      </c>
      <c r="I35" s="18">
        <f t="shared" si="1"/>
        <v>299.977193548387</v>
      </c>
      <c r="J35" s="18">
        <f t="shared" si="2"/>
        <v>0.422361637689105</v>
      </c>
      <c r="K35" s="18">
        <f t="shared" si="3"/>
        <v>108.812583333333</v>
      </c>
      <c r="L35" s="18">
        <f t="shared" si="4"/>
        <v>1.08812583333333</v>
      </c>
      <c r="M35" s="13" t="s">
        <v>73</v>
      </c>
      <c r="N35" s="13"/>
      <c r="O35" s="18">
        <f t="shared" si="19"/>
        <v>2.69717459990595</v>
      </c>
      <c r="P35" s="18">
        <f t="shared" si="5"/>
        <v>1.13918308114973</v>
      </c>
      <c r="Q35" s="25">
        <f t="shared" si="6"/>
        <v>0.136701969737968</v>
      </c>
      <c r="R35" s="18">
        <f t="shared" si="7"/>
        <v>0.1305751</v>
      </c>
      <c r="S35" s="26">
        <f t="shared" si="8"/>
        <v>1.04692219066245</v>
      </c>
      <c r="T35" s="3">
        <v>0.01</v>
      </c>
      <c r="U35" s="27">
        <f t="shared" si="9"/>
        <v>0.0104692219066245</v>
      </c>
      <c r="V35" s="26"/>
      <c r="W35" s="3"/>
      <c r="X35" s="27"/>
      <c r="Y35" s="29">
        <v>0.04</v>
      </c>
      <c r="Z35" s="3">
        <v>0.21</v>
      </c>
      <c r="AA35" s="28">
        <f t="shared" si="10"/>
        <v>0.0084</v>
      </c>
      <c r="AB35" s="3">
        <v>0.015</v>
      </c>
      <c r="AC35" s="3">
        <v>0.29</v>
      </c>
      <c r="AD35" s="28">
        <f t="shared" si="11"/>
        <v>0.00435</v>
      </c>
      <c r="AE35" s="26"/>
      <c r="AF35" s="3"/>
      <c r="AG35" s="27"/>
      <c r="AH35" s="26"/>
      <c r="AI35" s="3"/>
      <c r="AJ35" s="27"/>
      <c r="AK35" s="1">
        <v>0.1</v>
      </c>
      <c r="AL35" s="28">
        <v>0.11</v>
      </c>
      <c r="AM35" s="28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0.0399192219066245</v>
      </c>
      <c r="AR35" s="30">
        <f t="shared" si="15"/>
        <v>108.812583333333</v>
      </c>
      <c r="AS35" s="1">
        <f t="shared" si="16"/>
        <v>0.12</v>
      </c>
      <c r="AT35" s="2">
        <f t="shared" si="20"/>
        <v>15.6250333333333</v>
      </c>
      <c r="AU35" s="1">
        <f t="shared" si="17"/>
        <v>54568.0192692509</v>
      </c>
    </row>
    <row r="36" s="1" customFormat="1" spans="1:47">
      <c r="A36" s="13"/>
      <c r="B36" s="13"/>
      <c r="C36" s="16">
        <v>9</v>
      </c>
      <c r="D36" s="21">
        <v>26.4168333333333</v>
      </c>
      <c r="E36" s="20">
        <f t="shared" si="18"/>
        <v>26.8271935483871</v>
      </c>
      <c r="F36" s="16" t="s">
        <v>73</v>
      </c>
      <c r="G36" s="13">
        <v>10</v>
      </c>
      <c r="H36" s="18">
        <f t="shared" si="0"/>
        <v>26.4168333333333</v>
      </c>
      <c r="I36" s="18">
        <f t="shared" si="1"/>
        <v>299.566833333333</v>
      </c>
      <c r="J36" s="18">
        <f t="shared" si="2"/>
        <v>0.403993536564054</v>
      </c>
      <c r="K36" s="18">
        <f t="shared" si="3"/>
        <v>108.812583333333</v>
      </c>
      <c r="L36" s="18">
        <f t="shared" si="4"/>
        <v>1.08812583333333</v>
      </c>
      <c r="M36" s="13" t="s">
        <v>73</v>
      </c>
      <c r="N36" s="13"/>
      <c r="O36" s="18">
        <f t="shared" si="19"/>
        <v>2.64611735208955</v>
      </c>
      <c r="P36" s="18">
        <f t="shared" si="5"/>
        <v>1.06901430723417</v>
      </c>
      <c r="Q36" s="25">
        <f t="shared" si="6"/>
        <v>0.1282817168681</v>
      </c>
      <c r="R36" s="18">
        <f t="shared" si="7"/>
        <v>0.1305751</v>
      </c>
      <c r="S36" s="26">
        <f t="shared" si="8"/>
        <v>0.982436290442053</v>
      </c>
      <c r="T36" s="3">
        <v>0.01</v>
      </c>
      <c r="U36" s="27">
        <f t="shared" si="9"/>
        <v>0.00982436290442053</v>
      </c>
      <c r="V36" s="26"/>
      <c r="W36" s="3"/>
      <c r="X36" s="27"/>
      <c r="Y36" s="29">
        <v>0.04</v>
      </c>
      <c r="Z36" s="3">
        <v>0.21</v>
      </c>
      <c r="AA36" s="28">
        <f t="shared" si="10"/>
        <v>0.0084</v>
      </c>
      <c r="AB36" s="3">
        <v>0.015</v>
      </c>
      <c r="AC36" s="3">
        <v>0.29</v>
      </c>
      <c r="AD36" s="28">
        <f t="shared" si="11"/>
        <v>0.00435</v>
      </c>
      <c r="AE36" s="26"/>
      <c r="AF36" s="3"/>
      <c r="AG36" s="27"/>
      <c r="AH36" s="26"/>
      <c r="AI36" s="3"/>
      <c r="AJ36" s="27"/>
      <c r="AK36" s="28">
        <v>0.1</v>
      </c>
      <c r="AL36" s="28">
        <v>0.11</v>
      </c>
      <c r="AM36" s="28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0.0392743629044205</v>
      </c>
      <c r="AR36" s="30">
        <f t="shared" si="15"/>
        <v>108.812583333333</v>
      </c>
      <c r="AS36" s="1">
        <f t="shared" si="16"/>
        <v>0.12</v>
      </c>
      <c r="AT36" s="2">
        <f t="shared" si="20"/>
        <v>15.6250333333333</v>
      </c>
      <c r="AU36" s="1">
        <f t="shared" si="17"/>
        <v>53686.5221664134</v>
      </c>
    </row>
    <row r="37" s="1" customFormat="1" spans="1:47">
      <c r="A37" s="13"/>
      <c r="B37" s="13"/>
      <c r="C37" s="16">
        <v>10</v>
      </c>
      <c r="D37" s="21">
        <v>24.887935483871</v>
      </c>
      <c r="E37" s="20">
        <f t="shared" si="18"/>
        <v>26.4168333333333</v>
      </c>
      <c r="F37" s="16" t="s">
        <v>73</v>
      </c>
      <c r="G37" s="13">
        <v>11</v>
      </c>
      <c r="H37" s="18">
        <f t="shared" si="0"/>
        <v>24.887935483871</v>
      </c>
      <c r="I37" s="18">
        <f t="shared" si="1"/>
        <v>298.037935483871</v>
      </c>
      <c r="J37" s="18">
        <f t="shared" si="2"/>
        <v>0.341949491390772</v>
      </c>
      <c r="K37" s="18">
        <f t="shared" si="3"/>
        <v>108.812583333333</v>
      </c>
      <c r="L37" s="18">
        <f t="shared" si="4"/>
        <v>1.08812583333333</v>
      </c>
      <c r="M37" s="13" t="s">
        <v>75</v>
      </c>
      <c r="N37" s="18">
        <f>(O36-P36)*C22/100</f>
        <v>1.49824789261261</v>
      </c>
      <c r="O37" s="18">
        <f t="shared" si="19"/>
        <v>1.1669809855761</v>
      </c>
      <c r="P37" s="18">
        <f t="shared" si="5"/>
        <v>0.39904855448045</v>
      </c>
      <c r="Q37" s="25">
        <f t="shared" si="6"/>
        <v>0.047885826537654</v>
      </c>
      <c r="R37" s="18">
        <f t="shared" si="7"/>
        <v>0.1305751</v>
      </c>
      <c r="S37" s="26">
        <f t="shared" si="8"/>
        <v>0.366730154046629</v>
      </c>
      <c r="T37" s="3">
        <v>0.01</v>
      </c>
      <c r="U37" s="27">
        <f t="shared" si="9"/>
        <v>0.00366730154046629</v>
      </c>
      <c r="V37" s="26"/>
      <c r="W37" s="3"/>
      <c r="X37" s="27"/>
      <c r="Y37" s="29">
        <v>0.04</v>
      </c>
      <c r="Z37" s="3">
        <v>0.21</v>
      </c>
      <c r="AA37" s="28">
        <f t="shared" si="10"/>
        <v>0.0084</v>
      </c>
      <c r="AB37" s="3">
        <v>0.015</v>
      </c>
      <c r="AC37" s="3">
        <v>0.29</v>
      </c>
      <c r="AD37" s="28">
        <f t="shared" si="11"/>
        <v>0.00435</v>
      </c>
      <c r="AE37" s="26"/>
      <c r="AF37" s="3"/>
      <c r="AG37" s="27"/>
      <c r="AH37" s="26"/>
      <c r="AI37" s="3"/>
      <c r="AJ37" s="27"/>
      <c r="AK37" s="1">
        <v>0.1</v>
      </c>
      <c r="AL37" s="28">
        <v>0.11</v>
      </c>
      <c r="AM37" s="28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0.0331173015404663</v>
      </c>
      <c r="AR37" s="30">
        <f t="shared" si="15"/>
        <v>108.812583333333</v>
      </c>
      <c r="AS37" s="1">
        <f t="shared" si="16"/>
        <v>0.12</v>
      </c>
      <c r="AT37" s="2">
        <f t="shared" si="20"/>
        <v>15.6250333333333</v>
      </c>
      <c r="AU37" s="1">
        <f t="shared" si="17"/>
        <v>45270.0594423627</v>
      </c>
    </row>
    <row r="38" s="1" customFormat="1" spans="1:48">
      <c r="A38" s="13"/>
      <c r="B38" s="13"/>
      <c r="C38" s="16">
        <v>11</v>
      </c>
      <c r="D38" s="21">
        <v>22.1274333333333</v>
      </c>
      <c r="E38" s="20">
        <f t="shared" si="18"/>
        <v>24.887935483871</v>
      </c>
      <c r="F38" s="16" t="s">
        <v>75</v>
      </c>
      <c r="G38" s="13">
        <v>12</v>
      </c>
      <c r="H38" s="18">
        <f t="shared" si="0"/>
        <v>22.1274333333333</v>
      </c>
      <c r="I38" s="18">
        <f t="shared" si="1"/>
        <v>295.277433333333</v>
      </c>
      <c r="J38" s="18">
        <f t="shared" si="2"/>
        <v>0.251952309258033</v>
      </c>
      <c r="K38" s="18">
        <f t="shared" si="3"/>
        <v>108.812583333333</v>
      </c>
      <c r="L38" s="18">
        <f t="shared" si="4"/>
        <v>1.08812583333333</v>
      </c>
      <c r="M38" s="13" t="s">
        <v>73</v>
      </c>
      <c r="N38" s="13"/>
      <c r="O38" s="18">
        <f t="shared" si="19"/>
        <v>1.85605826442899</v>
      </c>
      <c r="P38" s="18">
        <f t="shared" si="5"/>
        <v>0.46763816584034</v>
      </c>
      <c r="Q38" s="25">
        <f t="shared" si="6"/>
        <v>0.0561165799008408</v>
      </c>
      <c r="R38" s="18">
        <f t="shared" si="7"/>
        <v>0.1305751</v>
      </c>
      <c r="S38" s="26">
        <f t="shared" si="8"/>
        <v>0.429764785941889</v>
      </c>
      <c r="T38" s="3">
        <v>0.01</v>
      </c>
      <c r="U38" s="27">
        <f t="shared" si="9"/>
        <v>0.00429764785941889</v>
      </c>
      <c r="V38" s="26"/>
      <c r="W38" s="3"/>
      <c r="X38" s="27"/>
      <c r="Y38" s="29">
        <v>0.04</v>
      </c>
      <c r="Z38" s="3">
        <v>0.21</v>
      </c>
      <c r="AA38" s="28">
        <f t="shared" si="10"/>
        <v>0.0084</v>
      </c>
      <c r="AB38" s="3">
        <v>0.015</v>
      </c>
      <c r="AC38" s="3">
        <v>0.29</v>
      </c>
      <c r="AD38" s="28">
        <f t="shared" si="11"/>
        <v>0.00435</v>
      </c>
      <c r="AE38" s="26"/>
      <c r="AF38" s="3"/>
      <c r="AG38" s="27"/>
      <c r="AH38" s="26"/>
      <c r="AI38" s="3"/>
      <c r="AJ38" s="27"/>
      <c r="AK38" s="28">
        <v>0.1</v>
      </c>
      <c r="AL38" s="28">
        <v>0.11</v>
      </c>
      <c r="AM38" s="28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0.0337476478594189</v>
      </c>
      <c r="AR38" s="30">
        <f t="shared" si="15"/>
        <v>108.812583333333</v>
      </c>
      <c r="AS38" s="1">
        <f t="shared" si="16"/>
        <v>0.12</v>
      </c>
      <c r="AT38" s="2">
        <f t="shared" si="20"/>
        <v>15.6250333333333</v>
      </c>
      <c r="AU38" s="1">
        <f t="shared" si="17"/>
        <v>46131.7182732729</v>
      </c>
      <c r="AV38" s="1">
        <f>SUM(AU27:AU38)</f>
        <v>538355.899057079</v>
      </c>
    </row>
    <row r="39" s="1" customFormat="1" spans="1:46">
      <c r="A39" s="13"/>
      <c r="B39" s="13"/>
      <c r="C39" s="16">
        <v>12</v>
      </c>
      <c r="D39" s="21">
        <v>21.2577419354839</v>
      </c>
      <c r="E39" s="20">
        <f t="shared" si="18"/>
        <v>22.1274333333333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4" t="s">
        <v>43</v>
      </c>
      <c r="T40" s="24"/>
      <c r="U40" s="24"/>
      <c r="V40" s="24" t="s">
        <v>44</v>
      </c>
      <c r="W40" s="24"/>
      <c r="X40" s="24"/>
      <c r="Y40" s="24" t="s">
        <v>45</v>
      </c>
      <c r="Z40" s="24"/>
      <c r="AA40" s="24"/>
      <c r="AB40" s="24" t="s">
        <v>46</v>
      </c>
      <c r="AC40" s="24"/>
      <c r="AD40" s="24"/>
      <c r="AE40" s="24" t="s">
        <v>47</v>
      </c>
      <c r="AF40" s="24"/>
      <c r="AG40" s="24"/>
      <c r="AH40" s="24" t="s">
        <v>48</v>
      </c>
      <c r="AI40" s="24"/>
      <c r="AJ40" s="24"/>
      <c r="AK40" s="32" t="s">
        <v>49</v>
      </c>
      <c r="AL40" s="33"/>
      <c r="AM40" s="34"/>
      <c r="AN40" s="24" t="s">
        <v>50</v>
      </c>
      <c r="AO40" s="24"/>
      <c r="AP40" s="24"/>
      <c r="AT40" s="2"/>
    </row>
    <row r="41" s="1" customFormat="1" spans="1:47">
      <c r="A41" s="15" t="s">
        <v>8</v>
      </c>
      <c r="B41" s="15"/>
      <c r="C41" s="16" t="s">
        <v>51</v>
      </c>
      <c r="D41" s="16" t="s">
        <v>52</v>
      </c>
      <c r="E41" s="16" t="s">
        <v>53</v>
      </c>
      <c r="F41" s="16" t="s">
        <v>54</v>
      </c>
      <c r="G41" s="13" t="s">
        <v>51</v>
      </c>
      <c r="H41" s="13" t="s">
        <v>53</v>
      </c>
      <c r="I41" s="13" t="s">
        <v>55</v>
      </c>
      <c r="J41" s="13" t="s">
        <v>56</v>
      </c>
      <c r="K41" s="23" t="s">
        <v>57</v>
      </c>
      <c r="L41" s="23" t="s">
        <v>58</v>
      </c>
      <c r="M41" s="13" t="s">
        <v>59</v>
      </c>
      <c r="N41" s="23" t="s">
        <v>60</v>
      </c>
      <c r="O41" s="13" t="s">
        <v>61</v>
      </c>
      <c r="P41" s="13" t="s">
        <v>62</v>
      </c>
      <c r="Q41" s="23" t="s">
        <v>63</v>
      </c>
      <c r="R41" s="23" t="s">
        <v>64</v>
      </c>
      <c r="S41" s="4" t="s">
        <v>65</v>
      </c>
      <c r="T41" s="3" t="s">
        <v>66</v>
      </c>
      <c r="U41" s="3"/>
      <c r="V41" s="4" t="s">
        <v>65</v>
      </c>
      <c r="W41" s="3" t="s">
        <v>66</v>
      </c>
      <c r="X41" s="3"/>
      <c r="Y41" s="4" t="s">
        <v>65</v>
      </c>
      <c r="Z41" s="3" t="s">
        <v>66</v>
      </c>
      <c r="AA41" s="3"/>
      <c r="AB41" s="4" t="s">
        <v>65</v>
      </c>
      <c r="AC41" s="3" t="s">
        <v>66</v>
      </c>
      <c r="AD41" s="3"/>
      <c r="AE41" s="4" t="s">
        <v>65</v>
      </c>
      <c r="AF41" s="3" t="s">
        <v>66</v>
      </c>
      <c r="AG41" s="3"/>
      <c r="AH41" s="4" t="s">
        <v>65</v>
      </c>
      <c r="AI41" s="3" t="s">
        <v>66</v>
      </c>
      <c r="AJ41" s="3"/>
      <c r="AK41" s="4" t="s">
        <v>65</v>
      </c>
      <c r="AL41" s="3" t="s">
        <v>66</v>
      </c>
      <c r="AM41" s="3"/>
      <c r="AN41" s="35" t="s">
        <v>65</v>
      </c>
      <c r="AO41" s="35" t="s">
        <v>66</v>
      </c>
      <c r="AP41" s="35"/>
      <c r="AQ41" s="1" t="s">
        <v>67</v>
      </c>
      <c r="AR41" s="1" t="s">
        <v>68</v>
      </c>
      <c r="AS41" s="1" t="s">
        <v>36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15</v>
      </c>
      <c r="E42" s="16"/>
      <c r="F42" s="16"/>
      <c r="G42" s="13">
        <v>1</v>
      </c>
      <c r="H42" s="18">
        <f t="shared" ref="H42:H53" si="21">E43</f>
        <v>15</v>
      </c>
      <c r="I42" s="18">
        <f t="shared" ref="I42:I53" si="22">H42+273.15</f>
        <v>288.15</v>
      </c>
      <c r="J42" s="18">
        <f t="shared" ref="J42:J53" si="23">EXP(($C$16*(I42-$C$14))/($C$17*I42*$C$14))</f>
        <v>0.11145232763902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0.00859197603386667</v>
      </c>
      <c r="Q42" s="25">
        <f t="shared" ref="Q42:Q53" si="27">P42*$B$44</f>
        <v>0.00111695688440267</v>
      </c>
      <c r="R42" s="18">
        <f t="shared" ref="R42:R53" si="28">L42*$B$44</f>
        <v>0.0100218354166667</v>
      </c>
      <c r="S42" s="26">
        <f t="shared" ref="S42:S53" si="29">Q42/R42</f>
        <v>0.11145232763902</v>
      </c>
      <c r="T42" s="3">
        <v>0.01</v>
      </c>
      <c r="U42" s="27">
        <f t="shared" ref="U42:U53" si="30">S42*T42</f>
        <v>0.0011145232763902</v>
      </c>
      <c r="V42" s="26"/>
      <c r="W42" s="3"/>
      <c r="X42" s="27"/>
      <c r="Y42" s="29">
        <v>0.02</v>
      </c>
      <c r="Z42" s="3">
        <v>0.49</v>
      </c>
      <c r="AA42" s="28">
        <f t="shared" ref="AA42:AA53" si="31">Y42*Z42</f>
        <v>0.0098</v>
      </c>
      <c r="AB42" s="3"/>
      <c r="AC42" s="3"/>
      <c r="AD42" s="28"/>
      <c r="AE42" s="26"/>
      <c r="AF42" s="3"/>
      <c r="AG42" s="27"/>
      <c r="AH42" s="26"/>
      <c r="AI42" s="3"/>
      <c r="AJ42" s="27"/>
      <c r="AL42" s="28"/>
      <c r="AM42" s="28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0.0159145232763902</v>
      </c>
      <c r="AR42" s="30">
        <f t="shared" ref="AR42:AR53" si="34">$B$42/12</f>
        <v>7.70910416666667</v>
      </c>
      <c r="AS42" s="1">
        <f t="shared" ref="AS42:AS53" si="35">$B$44</f>
        <v>0.13</v>
      </c>
      <c r="AT42" s="2">
        <f t="shared" ref="AT42:AT53" si="36">$E$5/12</f>
        <v>47.0398904109589</v>
      </c>
      <c r="AU42" s="1">
        <f t="shared" ref="AU42:AU53" si="37">AT42*10000*AS42*0.67*AR42*AQ42</f>
        <v>5026.68885705212</v>
      </c>
    </row>
    <row r="43" s="1" customFormat="1" spans="1:47">
      <c r="A43" s="13" t="s">
        <v>74</v>
      </c>
      <c r="B43" s="13">
        <v>1</v>
      </c>
      <c r="C43" s="16">
        <v>1</v>
      </c>
      <c r="D43" s="19">
        <v>19.9015161290323</v>
      </c>
      <c r="E43" s="20">
        <f t="shared" ref="E43:E54" si="38">D42</f>
        <v>15</v>
      </c>
      <c r="F43" s="16" t="s">
        <v>73</v>
      </c>
      <c r="G43" s="13">
        <v>2</v>
      </c>
      <c r="H43" s="18">
        <f t="shared" si="21"/>
        <v>19.9015161290323</v>
      </c>
      <c r="I43" s="18">
        <f t="shared" si="22"/>
        <v>293.051516129032</v>
      </c>
      <c r="J43" s="18">
        <f t="shared" si="23"/>
        <v>0.196129039038424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9">L43+O42-P42-N43</f>
        <v>0.145590107299467</v>
      </c>
      <c r="P43" s="18">
        <f t="shared" si="26"/>
        <v>0.0285544478381454</v>
      </c>
      <c r="Q43" s="25">
        <f t="shared" si="27"/>
        <v>0.00371207821895891</v>
      </c>
      <c r="R43" s="18">
        <f t="shared" si="28"/>
        <v>0.0100218354166667</v>
      </c>
      <c r="S43" s="26">
        <f t="shared" si="29"/>
        <v>0.370399040158411</v>
      </c>
      <c r="T43" s="3">
        <v>0.01</v>
      </c>
      <c r="U43" s="27">
        <f t="shared" si="30"/>
        <v>0.00370399040158411</v>
      </c>
      <c r="V43" s="26"/>
      <c r="W43" s="3"/>
      <c r="X43" s="27"/>
      <c r="Y43" s="29">
        <v>0.02</v>
      </c>
      <c r="Z43" s="3">
        <v>0.49</v>
      </c>
      <c r="AA43" s="28">
        <f t="shared" si="31"/>
        <v>0.0098</v>
      </c>
      <c r="AB43" s="3"/>
      <c r="AC43" s="3"/>
      <c r="AD43" s="28"/>
      <c r="AE43" s="26"/>
      <c r="AF43" s="3"/>
      <c r="AG43" s="27"/>
      <c r="AH43" s="26"/>
      <c r="AI43" s="3"/>
      <c r="AJ43" s="27"/>
      <c r="AK43" s="28"/>
      <c r="AL43" s="28"/>
      <c r="AM43" s="28"/>
      <c r="AN43" s="3">
        <v>0.01</v>
      </c>
      <c r="AO43" s="3">
        <v>0.5</v>
      </c>
      <c r="AP43" s="3">
        <f t="shared" si="32"/>
        <v>0.005</v>
      </c>
      <c r="AQ43" s="1">
        <f t="shared" si="33"/>
        <v>0.0185039904015841</v>
      </c>
      <c r="AR43" s="30">
        <f t="shared" si="34"/>
        <v>7.70910416666667</v>
      </c>
      <c r="AS43" s="1">
        <f t="shared" si="35"/>
        <v>0.13</v>
      </c>
      <c r="AT43" s="2">
        <f t="shared" si="36"/>
        <v>47.0398904109589</v>
      </c>
      <c r="AU43" s="1">
        <f t="shared" si="37"/>
        <v>5844.58615236259</v>
      </c>
    </row>
    <row r="44" s="1" customFormat="1" spans="1:47">
      <c r="A44" s="13" t="s">
        <v>36</v>
      </c>
      <c r="B44" s="13">
        <f>I5</f>
        <v>0.13</v>
      </c>
      <c r="C44" s="16">
        <v>2</v>
      </c>
      <c r="D44" s="21">
        <v>20.8526071428571</v>
      </c>
      <c r="E44" s="20">
        <f t="shared" si="38"/>
        <v>19.9015161290323</v>
      </c>
      <c r="F44" s="16" t="s">
        <v>73</v>
      </c>
      <c r="G44" s="13">
        <v>3</v>
      </c>
      <c r="H44" s="18">
        <f t="shared" si="21"/>
        <v>20.8526071428571</v>
      </c>
      <c r="I44" s="18">
        <f t="shared" si="22"/>
        <v>294.002607142857</v>
      </c>
      <c r="J44" s="18">
        <f t="shared" si="23"/>
        <v>0.218384337157702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9"/>
        <v>0.194126701127988</v>
      </c>
      <c r="P44" s="18">
        <f t="shared" si="26"/>
        <v>0.042394230950447</v>
      </c>
      <c r="Q44" s="25">
        <f t="shared" si="27"/>
        <v>0.0055112500235581</v>
      </c>
      <c r="R44" s="18">
        <f t="shared" si="28"/>
        <v>0.0100218354166667</v>
      </c>
      <c r="S44" s="26">
        <f t="shared" si="29"/>
        <v>0.549924219908132</v>
      </c>
      <c r="T44" s="3">
        <v>0.01</v>
      </c>
      <c r="U44" s="27">
        <f t="shared" si="30"/>
        <v>0.00549924219908132</v>
      </c>
      <c r="V44" s="26"/>
      <c r="W44" s="3"/>
      <c r="X44" s="27"/>
      <c r="Y44" s="29">
        <v>0.02</v>
      </c>
      <c r="Z44" s="3">
        <v>0.49</v>
      </c>
      <c r="AA44" s="28">
        <f t="shared" si="31"/>
        <v>0.0098</v>
      </c>
      <c r="AB44" s="3"/>
      <c r="AC44" s="3"/>
      <c r="AD44" s="28"/>
      <c r="AE44" s="26"/>
      <c r="AF44" s="3"/>
      <c r="AG44" s="27"/>
      <c r="AH44" s="26"/>
      <c r="AI44" s="3"/>
      <c r="AJ44" s="27"/>
      <c r="AL44" s="28"/>
      <c r="AM44" s="28"/>
      <c r="AN44" s="3">
        <v>0.01</v>
      </c>
      <c r="AO44" s="3">
        <v>0.5</v>
      </c>
      <c r="AP44" s="3">
        <f t="shared" si="32"/>
        <v>0.005</v>
      </c>
      <c r="AQ44" s="1">
        <f t="shared" si="33"/>
        <v>0.0202992421990813</v>
      </c>
      <c r="AR44" s="30">
        <f t="shared" si="34"/>
        <v>7.70910416666667</v>
      </c>
      <c r="AS44" s="1">
        <f t="shared" si="35"/>
        <v>0.13</v>
      </c>
      <c r="AT44" s="2">
        <f t="shared" si="36"/>
        <v>47.0398904109589</v>
      </c>
      <c r="AU44" s="1">
        <f t="shared" si="37"/>
        <v>6411.62621063877</v>
      </c>
    </row>
    <row r="45" s="1" customFormat="1" spans="1:47">
      <c r="A45" s="13"/>
      <c r="B45" s="13"/>
      <c r="C45" s="16">
        <v>3</v>
      </c>
      <c r="D45" s="21">
        <v>19.6273870967742</v>
      </c>
      <c r="E45" s="20">
        <f t="shared" si="38"/>
        <v>20.8526071428571</v>
      </c>
      <c r="F45" s="16" t="s">
        <v>73</v>
      </c>
      <c r="G45" s="13">
        <v>4</v>
      </c>
      <c r="H45" s="18">
        <f t="shared" si="21"/>
        <v>19.6273870967742</v>
      </c>
      <c r="I45" s="18">
        <f t="shared" si="22"/>
        <v>292.777387096774</v>
      </c>
      <c r="J45" s="18">
        <f t="shared" si="23"/>
        <v>0.190121543965652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9"/>
        <v>0.228823511844208</v>
      </c>
      <c r="P45" s="18">
        <f t="shared" si="26"/>
        <v>0.0435042793674634</v>
      </c>
      <c r="Q45" s="25">
        <f t="shared" si="27"/>
        <v>0.00565555631777024</v>
      </c>
      <c r="R45" s="18">
        <f t="shared" si="28"/>
        <v>0.0100218354166667</v>
      </c>
      <c r="S45" s="26">
        <f t="shared" si="29"/>
        <v>0.564323408101958</v>
      </c>
      <c r="T45" s="3">
        <v>0.01</v>
      </c>
      <c r="U45" s="27">
        <f t="shared" si="30"/>
        <v>0.00564323408101958</v>
      </c>
      <c r="V45" s="26"/>
      <c r="W45" s="3"/>
      <c r="X45" s="27"/>
      <c r="Y45" s="29">
        <v>0.02</v>
      </c>
      <c r="Z45" s="3">
        <v>0.49</v>
      </c>
      <c r="AA45" s="28">
        <f t="shared" si="31"/>
        <v>0.0098</v>
      </c>
      <c r="AB45" s="3"/>
      <c r="AC45" s="3"/>
      <c r="AD45" s="28"/>
      <c r="AE45" s="26"/>
      <c r="AF45" s="3"/>
      <c r="AG45" s="27"/>
      <c r="AH45" s="26"/>
      <c r="AI45" s="3"/>
      <c r="AJ45" s="27"/>
      <c r="AK45" s="28"/>
      <c r="AL45" s="28"/>
      <c r="AM45" s="28"/>
      <c r="AN45" s="3">
        <v>0.01</v>
      </c>
      <c r="AO45" s="3">
        <v>0.5</v>
      </c>
      <c r="AP45" s="3">
        <f t="shared" si="32"/>
        <v>0.005</v>
      </c>
      <c r="AQ45" s="1">
        <f t="shared" si="33"/>
        <v>0.0204432340810196</v>
      </c>
      <c r="AR45" s="30">
        <f t="shared" si="34"/>
        <v>7.70910416666667</v>
      </c>
      <c r="AS45" s="1">
        <f t="shared" si="35"/>
        <v>0.13</v>
      </c>
      <c r="AT45" s="2">
        <f t="shared" si="36"/>
        <v>47.0398904109589</v>
      </c>
      <c r="AU45" s="1">
        <f t="shared" si="37"/>
        <v>6457.10683081662</v>
      </c>
    </row>
    <row r="46" s="1" customFormat="1" spans="1:47">
      <c r="A46" s="13"/>
      <c r="B46" s="13"/>
      <c r="C46" s="16">
        <v>4</v>
      </c>
      <c r="D46" s="21">
        <v>21.2391666666667</v>
      </c>
      <c r="E46" s="20">
        <f t="shared" si="38"/>
        <v>19.6273870967742</v>
      </c>
      <c r="F46" s="16" t="s">
        <v>73</v>
      </c>
      <c r="G46" s="13">
        <v>5</v>
      </c>
      <c r="H46" s="18">
        <f t="shared" si="21"/>
        <v>21.2391666666667</v>
      </c>
      <c r="I46" s="18">
        <f t="shared" si="22"/>
        <v>294.389166666667</v>
      </c>
      <c r="J46" s="18">
        <f t="shared" si="23"/>
        <v>0.228090731218819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0.176053270852907</v>
      </c>
      <c r="O46" s="18">
        <f t="shared" si="39"/>
        <v>0.0863570032905038</v>
      </c>
      <c r="P46" s="18">
        <f t="shared" si="26"/>
        <v>0.019697232026397</v>
      </c>
      <c r="Q46" s="25">
        <f t="shared" si="27"/>
        <v>0.00256064016343161</v>
      </c>
      <c r="R46" s="18">
        <f t="shared" si="28"/>
        <v>0.0100218354166667</v>
      </c>
      <c r="S46" s="26">
        <f t="shared" si="29"/>
        <v>0.255506108110015</v>
      </c>
      <c r="T46" s="3">
        <v>0.01</v>
      </c>
      <c r="U46" s="27">
        <f t="shared" si="30"/>
        <v>0.00255506108110015</v>
      </c>
      <c r="V46" s="26"/>
      <c r="W46" s="3"/>
      <c r="X46" s="27"/>
      <c r="Y46" s="29">
        <v>0.04</v>
      </c>
      <c r="Z46" s="3">
        <v>0.49</v>
      </c>
      <c r="AA46" s="28">
        <f t="shared" si="31"/>
        <v>0.0196</v>
      </c>
      <c r="AB46" s="3"/>
      <c r="AC46" s="3"/>
      <c r="AD46" s="28"/>
      <c r="AE46" s="26"/>
      <c r="AF46" s="3"/>
      <c r="AG46" s="27"/>
      <c r="AH46" s="26"/>
      <c r="AI46" s="3"/>
      <c r="AJ46" s="27"/>
      <c r="AL46" s="28"/>
      <c r="AM46" s="28"/>
      <c r="AN46" s="3">
        <v>0.015</v>
      </c>
      <c r="AO46" s="3">
        <v>0.5</v>
      </c>
      <c r="AP46" s="3">
        <f t="shared" si="32"/>
        <v>0.0075</v>
      </c>
      <c r="AQ46" s="1">
        <f t="shared" si="33"/>
        <v>0.0296550610811001</v>
      </c>
      <c r="AR46" s="30">
        <f t="shared" si="34"/>
        <v>7.70910416666667</v>
      </c>
      <c r="AS46" s="1">
        <f t="shared" si="35"/>
        <v>0.13</v>
      </c>
      <c r="AT46" s="2">
        <f t="shared" si="36"/>
        <v>47.0398904109589</v>
      </c>
      <c r="AU46" s="1">
        <f t="shared" si="37"/>
        <v>9366.71256202266</v>
      </c>
    </row>
    <row r="47" s="1" customFormat="1" spans="1:47">
      <c r="A47" s="13"/>
      <c r="B47" s="13"/>
      <c r="C47" s="16">
        <v>5</v>
      </c>
      <c r="D47" s="21">
        <v>22.8965806451613</v>
      </c>
      <c r="E47" s="20">
        <f t="shared" si="38"/>
        <v>21.2391666666667</v>
      </c>
      <c r="F47" s="16" t="s">
        <v>75</v>
      </c>
      <c r="G47" s="13">
        <v>6</v>
      </c>
      <c r="H47" s="18">
        <f t="shared" si="21"/>
        <v>22.8965806451613</v>
      </c>
      <c r="I47" s="18">
        <f t="shared" si="22"/>
        <v>296.046580645161</v>
      </c>
      <c r="J47" s="18">
        <f t="shared" si="23"/>
        <v>0.274488961534766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9"/>
        <v>0.143750812930774</v>
      </c>
      <c r="P47" s="18">
        <f t="shared" si="26"/>
        <v>0.0394580113611464</v>
      </c>
      <c r="Q47" s="25">
        <f t="shared" si="27"/>
        <v>0.00512954147694904</v>
      </c>
      <c r="R47" s="18">
        <f t="shared" si="28"/>
        <v>0.0100218354166667</v>
      </c>
      <c r="S47" s="26">
        <f t="shared" si="29"/>
        <v>0.511836531302283</v>
      </c>
      <c r="T47" s="3">
        <v>0.01</v>
      </c>
      <c r="U47" s="27">
        <f t="shared" si="30"/>
        <v>0.00511836531302283</v>
      </c>
      <c r="V47" s="26"/>
      <c r="W47" s="3"/>
      <c r="X47" s="27"/>
      <c r="Y47" s="29">
        <v>0.04</v>
      </c>
      <c r="Z47" s="3">
        <v>0.49</v>
      </c>
      <c r="AA47" s="28">
        <f t="shared" si="31"/>
        <v>0.0196</v>
      </c>
      <c r="AB47" s="3"/>
      <c r="AC47" s="3"/>
      <c r="AD47" s="28"/>
      <c r="AE47" s="26"/>
      <c r="AF47" s="3"/>
      <c r="AG47" s="27"/>
      <c r="AH47" s="26"/>
      <c r="AI47" s="3"/>
      <c r="AJ47" s="27"/>
      <c r="AK47" s="28"/>
      <c r="AL47" s="28"/>
      <c r="AM47" s="28"/>
      <c r="AN47" s="3">
        <v>0.015</v>
      </c>
      <c r="AO47" s="3">
        <v>0.5</v>
      </c>
      <c r="AP47" s="3">
        <f t="shared" si="32"/>
        <v>0.0075</v>
      </c>
      <c r="AQ47" s="1">
        <f t="shared" si="33"/>
        <v>0.0322183653130228</v>
      </c>
      <c r="AR47" s="30">
        <f t="shared" si="34"/>
        <v>7.70910416666667</v>
      </c>
      <c r="AS47" s="1">
        <f t="shared" si="35"/>
        <v>0.13</v>
      </c>
      <c r="AT47" s="2">
        <f t="shared" si="36"/>
        <v>47.0398904109589</v>
      </c>
      <c r="AU47" s="1">
        <f t="shared" si="37"/>
        <v>10176.3461649943</v>
      </c>
    </row>
    <row r="48" s="1" customFormat="1" spans="1:47">
      <c r="A48" s="13"/>
      <c r="B48" s="13"/>
      <c r="C48" s="16">
        <v>6</v>
      </c>
      <c r="D48" s="21">
        <v>24.9069</v>
      </c>
      <c r="E48" s="20">
        <f t="shared" si="38"/>
        <v>22.8965806451613</v>
      </c>
      <c r="F48" s="16" t="s">
        <v>73</v>
      </c>
      <c r="G48" s="13">
        <v>7</v>
      </c>
      <c r="H48" s="18">
        <f t="shared" si="21"/>
        <v>24.9069</v>
      </c>
      <c r="I48" s="18">
        <f t="shared" si="22"/>
        <v>298.0569</v>
      </c>
      <c r="J48" s="18">
        <f t="shared" si="23"/>
        <v>0.342661032871825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9"/>
        <v>0.181383843236294</v>
      </c>
      <c r="P48" s="18">
        <f t="shared" si="26"/>
        <v>0.0621531750696096</v>
      </c>
      <c r="Q48" s="25">
        <f t="shared" si="27"/>
        <v>0.00807991275904925</v>
      </c>
      <c r="R48" s="18">
        <f t="shared" si="28"/>
        <v>0.0100218354166667</v>
      </c>
      <c r="S48" s="26">
        <f t="shared" si="29"/>
        <v>0.806230837278775</v>
      </c>
      <c r="T48" s="3">
        <v>0.01</v>
      </c>
      <c r="U48" s="27">
        <f t="shared" si="30"/>
        <v>0.00806230837278775</v>
      </c>
      <c r="V48" s="26"/>
      <c r="W48" s="3"/>
      <c r="X48" s="27"/>
      <c r="Y48" s="29">
        <v>0.04</v>
      </c>
      <c r="Z48" s="3">
        <v>0.49</v>
      </c>
      <c r="AA48" s="28">
        <f t="shared" si="31"/>
        <v>0.0196</v>
      </c>
      <c r="AB48" s="3"/>
      <c r="AC48" s="3"/>
      <c r="AD48" s="28"/>
      <c r="AE48" s="26"/>
      <c r="AF48" s="3"/>
      <c r="AG48" s="27"/>
      <c r="AH48" s="26"/>
      <c r="AI48" s="3"/>
      <c r="AJ48" s="27"/>
      <c r="AL48" s="28"/>
      <c r="AM48" s="28"/>
      <c r="AN48" s="3">
        <v>0.015</v>
      </c>
      <c r="AO48" s="3">
        <v>0.5</v>
      </c>
      <c r="AP48" s="3">
        <f t="shared" si="32"/>
        <v>0.0075</v>
      </c>
      <c r="AQ48" s="1">
        <f t="shared" si="33"/>
        <v>0.0351623083727877</v>
      </c>
      <c r="AR48" s="30">
        <f t="shared" si="34"/>
        <v>7.70910416666667</v>
      </c>
      <c r="AS48" s="1">
        <f t="shared" si="35"/>
        <v>0.13</v>
      </c>
      <c r="AT48" s="2">
        <f t="shared" si="36"/>
        <v>47.0398904109589</v>
      </c>
      <c r="AU48" s="1">
        <f t="shared" si="37"/>
        <v>11106.2066149313</v>
      </c>
    </row>
    <row r="49" s="1" customFormat="1" spans="1:47">
      <c r="A49" s="13"/>
      <c r="B49" s="13"/>
      <c r="C49" s="16">
        <v>7</v>
      </c>
      <c r="D49" s="21">
        <v>26.7607419354839</v>
      </c>
      <c r="E49" s="20">
        <f t="shared" si="38"/>
        <v>24.9069</v>
      </c>
      <c r="F49" s="16" t="s">
        <v>73</v>
      </c>
      <c r="G49" s="13">
        <v>8</v>
      </c>
      <c r="H49" s="18">
        <f t="shared" si="21"/>
        <v>26.7607419354839</v>
      </c>
      <c r="I49" s="18">
        <f t="shared" si="22"/>
        <v>299.910741935484</v>
      </c>
      <c r="J49" s="18">
        <f t="shared" si="23"/>
        <v>0.419334969993897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9"/>
        <v>0.196321709833351</v>
      </c>
      <c r="P49" s="18">
        <f t="shared" si="26"/>
        <v>0.0823245583021187</v>
      </c>
      <c r="Q49" s="25">
        <f t="shared" si="27"/>
        <v>0.0107021925792754</v>
      </c>
      <c r="R49" s="18">
        <f t="shared" si="28"/>
        <v>0.0100218354166667</v>
      </c>
      <c r="S49" s="26">
        <f t="shared" si="29"/>
        <v>1.06788748111721</v>
      </c>
      <c r="T49" s="3">
        <v>0.01</v>
      </c>
      <c r="U49" s="27">
        <f t="shared" si="30"/>
        <v>0.0106788748111721</v>
      </c>
      <c r="V49" s="26"/>
      <c r="W49" s="3"/>
      <c r="X49" s="27"/>
      <c r="Y49" s="29">
        <v>0.04</v>
      </c>
      <c r="Z49" s="3">
        <v>0.49</v>
      </c>
      <c r="AA49" s="28">
        <f t="shared" si="31"/>
        <v>0.0196</v>
      </c>
      <c r="AB49" s="3"/>
      <c r="AC49" s="3"/>
      <c r="AD49" s="28"/>
      <c r="AE49" s="26"/>
      <c r="AF49" s="3"/>
      <c r="AG49" s="27"/>
      <c r="AH49" s="26"/>
      <c r="AI49" s="3"/>
      <c r="AJ49" s="27"/>
      <c r="AK49" s="28"/>
      <c r="AL49" s="28"/>
      <c r="AM49" s="28"/>
      <c r="AN49" s="3">
        <v>0.015</v>
      </c>
      <c r="AO49" s="3">
        <v>0.5</v>
      </c>
      <c r="AP49" s="3">
        <f t="shared" si="32"/>
        <v>0.0075</v>
      </c>
      <c r="AQ49" s="1">
        <f t="shared" si="33"/>
        <v>0.0377788748111721</v>
      </c>
      <c r="AR49" s="30">
        <f t="shared" si="34"/>
        <v>7.70910416666667</v>
      </c>
      <c r="AS49" s="1">
        <f t="shared" si="35"/>
        <v>0.13</v>
      </c>
      <c r="AT49" s="2">
        <f t="shared" si="36"/>
        <v>47.0398904109589</v>
      </c>
      <c r="AU49" s="1">
        <f t="shared" si="37"/>
        <v>11932.6633759124</v>
      </c>
    </row>
    <row r="50" s="1" customFormat="1" spans="1:47">
      <c r="A50" s="13"/>
      <c r="B50" s="13"/>
      <c r="C50" s="16">
        <v>8</v>
      </c>
      <c r="D50" s="21">
        <v>26.8271935483871</v>
      </c>
      <c r="E50" s="20">
        <f t="shared" si="38"/>
        <v>26.7607419354839</v>
      </c>
      <c r="F50" s="16" t="s">
        <v>73</v>
      </c>
      <c r="G50" s="13">
        <v>9</v>
      </c>
      <c r="H50" s="18">
        <f t="shared" si="21"/>
        <v>26.8271935483871</v>
      </c>
      <c r="I50" s="18">
        <f t="shared" si="22"/>
        <v>299.977193548387</v>
      </c>
      <c r="J50" s="18">
        <f t="shared" si="23"/>
        <v>0.422361637689105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9"/>
        <v>0.191088193197899</v>
      </c>
      <c r="P50" s="18">
        <f t="shared" si="26"/>
        <v>0.0807083222221166</v>
      </c>
      <c r="Q50" s="25">
        <f t="shared" si="27"/>
        <v>0.0104920818888752</v>
      </c>
      <c r="R50" s="18">
        <f t="shared" si="28"/>
        <v>0.0100218354166667</v>
      </c>
      <c r="S50" s="26">
        <f t="shared" si="29"/>
        <v>1.04692219066245</v>
      </c>
      <c r="T50" s="3">
        <v>0.01</v>
      </c>
      <c r="U50" s="27">
        <f t="shared" si="30"/>
        <v>0.0104692219066245</v>
      </c>
      <c r="V50" s="26"/>
      <c r="W50" s="3"/>
      <c r="X50" s="27"/>
      <c r="Y50" s="29">
        <v>0.04</v>
      </c>
      <c r="Z50" s="3">
        <v>0.49</v>
      </c>
      <c r="AA50" s="28">
        <f t="shared" si="31"/>
        <v>0.0196</v>
      </c>
      <c r="AB50" s="3"/>
      <c r="AC50" s="3"/>
      <c r="AD50" s="28"/>
      <c r="AE50" s="26"/>
      <c r="AF50" s="3"/>
      <c r="AG50" s="27"/>
      <c r="AH50" s="26"/>
      <c r="AI50" s="3"/>
      <c r="AJ50" s="27"/>
      <c r="AL50" s="28"/>
      <c r="AM50" s="28"/>
      <c r="AN50" s="3">
        <v>0.015</v>
      </c>
      <c r="AO50" s="3">
        <v>0.5</v>
      </c>
      <c r="AP50" s="3">
        <f t="shared" si="32"/>
        <v>0.0075</v>
      </c>
      <c r="AQ50" s="1">
        <f t="shared" si="33"/>
        <v>0.0375692219066245</v>
      </c>
      <c r="AR50" s="30">
        <f t="shared" si="34"/>
        <v>7.70910416666667</v>
      </c>
      <c r="AS50" s="1">
        <f t="shared" si="35"/>
        <v>0.13</v>
      </c>
      <c r="AT50" s="2">
        <f t="shared" si="36"/>
        <v>47.0398904109589</v>
      </c>
      <c r="AU50" s="1">
        <f t="shared" si="37"/>
        <v>11866.4433641133</v>
      </c>
    </row>
    <row r="51" s="1" customFormat="1" spans="1:47">
      <c r="A51" s="13"/>
      <c r="B51" s="13"/>
      <c r="C51" s="16">
        <v>9</v>
      </c>
      <c r="D51" s="21">
        <v>26.4168333333333</v>
      </c>
      <c r="E51" s="20">
        <f t="shared" si="38"/>
        <v>26.8271935483871</v>
      </c>
      <c r="F51" s="16" t="s">
        <v>73</v>
      </c>
      <c r="G51" s="13">
        <v>10</v>
      </c>
      <c r="H51" s="18">
        <f t="shared" si="21"/>
        <v>26.4168333333333</v>
      </c>
      <c r="I51" s="18">
        <f t="shared" si="22"/>
        <v>299.566833333333</v>
      </c>
      <c r="J51" s="18">
        <f t="shared" si="23"/>
        <v>0.403993536564054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9"/>
        <v>0.187470912642449</v>
      </c>
      <c r="P51" s="18">
        <f t="shared" si="26"/>
        <v>0.0757370370013137</v>
      </c>
      <c r="Q51" s="25">
        <f t="shared" si="27"/>
        <v>0.00984581481017079</v>
      </c>
      <c r="R51" s="18">
        <f t="shared" si="28"/>
        <v>0.0100218354166667</v>
      </c>
      <c r="S51" s="26">
        <f t="shared" si="29"/>
        <v>0.982436290442053</v>
      </c>
      <c r="T51" s="3">
        <v>0.01</v>
      </c>
      <c r="U51" s="27">
        <f t="shared" si="30"/>
        <v>0.00982436290442053</v>
      </c>
      <c r="V51" s="26"/>
      <c r="W51" s="3"/>
      <c r="X51" s="27"/>
      <c r="Y51" s="29">
        <v>0.04</v>
      </c>
      <c r="Z51" s="3">
        <v>0.49</v>
      </c>
      <c r="AA51" s="28">
        <f t="shared" si="31"/>
        <v>0.0196</v>
      </c>
      <c r="AB51" s="3"/>
      <c r="AC51" s="3"/>
      <c r="AD51" s="28"/>
      <c r="AE51" s="26"/>
      <c r="AF51" s="3"/>
      <c r="AG51" s="27"/>
      <c r="AH51" s="26"/>
      <c r="AI51" s="3"/>
      <c r="AJ51" s="27"/>
      <c r="AK51" s="28"/>
      <c r="AL51" s="28"/>
      <c r="AM51" s="28"/>
      <c r="AN51" s="3">
        <v>0.015</v>
      </c>
      <c r="AO51" s="3">
        <v>0.5</v>
      </c>
      <c r="AP51" s="3">
        <f t="shared" si="32"/>
        <v>0.0075</v>
      </c>
      <c r="AQ51" s="1">
        <f t="shared" si="33"/>
        <v>0.0369243629044205</v>
      </c>
      <c r="AR51" s="30">
        <f t="shared" si="34"/>
        <v>7.70910416666667</v>
      </c>
      <c r="AS51" s="1">
        <f t="shared" si="35"/>
        <v>0.13</v>
      </c>
      <c r="AT51" s="2">
        <f t="shared" si="36"/>
        <v>47.0398904109589</v>
      </c>
      <c r="AU51" s="1">
        <f t="shared" si="37"/>
        <v>11662.7611359716</v>
      </c>
    </row>
    <row r="52" s="1" customFormat="1" spans="1:47">
      <c r="A52" s="13"/>
      <c r="B52" s="13"/>
      <c r="C52" s="16">
        <v>10</v>
      </c>
      <c r="D52" s="21">
        <v>24.887935483871</v>
      </c>
      <c r="E52" s="20">
        <f t="shared" si="38"/>
        <v>26.4168333333333</v>
      </c>
      <c r="F52" s="16" t="s">
        <v>73</v>
      </c>
      <c r="G52" s="13">
        <v>11</v>
      </c>
      <c r="H52" s="18">
        <f t="shared" si="21"/>
        <v>24.887935483871</v>
      </c>
      <c r="I52" s="18">
        <f t="shared" si="22"/>
        <v>298.037935483871</v>
      </c>
      <c r="J52" s="18">
        <f t="shared" si="23"/>
        <v>0.341949491390772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0.106147181859078</v>
      </c>
      <c r="O52" s="18">
        <f t="shared" si="39"/>
        <v>0.0826777354487234</v>
      </c>
      <c r="P52" s="18">
        <f t="shared" si="26"/>
        <v>0.0282716095860318</v>
      </c>
      <c r="Q52" s="25">
        <f t="shared" si="27"/>
        <v>0.00367530924618413</v>
      </c>
      <c r="R52" s="18">
        <f t="shared" si="28"/>
        <v>0.0100218354166667</v>
      </c>
      <c r="S52" s="26">
        <f t="shared" si="29"/>
        <v>0.366730154046629</v>
      </c>
      <c r="T52" s="3">
        <v>0.01</v>
      </c>
      <c r="U52" s="27">
        <f t="shared" si="30"/>
        <v>0.00366730154046629</v>
      </c>
      <c r="V52" s="26"/>
      <c r="W52" s="3"/>
      <c r="X52" s="27"/>
      <c r="Y52" s="29">
        <v>0.04</v>
      </c>
      <c r="Z52" s="3">
        <v>0.49</v>
      </c>
      <c r="AA52" s="28">
        <f t="shared" si="31"/>
        <v>0.0196</v>
      </c>
      <c r="AB52" s="3"/>
      <c r="AC52" s="3"/>
      <c r="AD52" s="28"/>
      <c r="AE52" s="26"/>
      <c r="AF52" s="3"/>
      <c r="AG52" s="27"/>
      <c r="AH52" s="26"/>
      <c r="AI52" s="3"/>
      <c r="AJ52" s="27"/>
      <c r="AL52" s="28"/>
      <c r="AM52" s="28"/>
      <c r="AN52" s="3">
        <v>0.015</v>
      </c>
      <c r="AO52" s="3">
        <v>0.5</v>
      </c>
      <c r="AP52" s="3">
        <f t="shared" si="32"/>
        <v>0.0075</v>
      </c>
      <c r="AQ52" s="1">
        <f t="shared" si="33"/>
        <v>0.0307673015404663</v>
      </c>
      <c r="AR52" s="30">
        <f t="shared" si="34"/>
        <v>7.70910416666667</v>
      </c>
      <c r="AS52" s="1">
        <f t="shared" si="35"/>
        <v>0.13</v>
      </c>
      <c r="AT52" s="2">
        <f t="shared" si="36"/>
        <v>47.0398904109589</v>
      </c>
      <c r="AU52" s="1">
        <f t="shared" si="37"/>
        <v>9718.01976905365</v>
      </c>
    </row>
    <row r="53" s="1" customFormat="1" spans="1:48">
      <c r="A53" s="13"/>
      <c r="B53" s="13"/>
      <c r="C53" s="16">
        <v>11</v>
      </c>
      <c r="D53" s="21">
        <v>22.1274333333333</v>
      </c>
      <c r="E53" s="20">
        <f t="shared" si="38"/>
        <v>24.887935483871</v>
      </c>
      <c r="F53" s="16" t="s">
        <v>75</v>
      </c>
      <c r="G53" s="13">
        <v>12</v>
      </c>
      <c r="H53" s="18">
        <f t="shared" si="21"/>
        <v>22.1274333333333</v>
      </c>
      <c r="I53" s="18">
        <f t="shared" si="22"/>
        <v>295.277433333333</v>
      </c>
      <c r="J53" s="18">
        <f t="shared" si="23"/>
        <v>0.251952309258033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9"/>
        <v>0.131497167529358</v>
      </c>
      <c r="P53" s="18">
        <f t="shared" si="26"/>
        <v>0.0331310150199123</v>
      </c>
      <c r="Q53" s="25">
        <f t="shared" si="27"/>
        <v>0.00430703195258859</v>
      </c>
      <c r="R53" s="18">
        <f t="shared" si="28"/>
        <v>0.0100218354166667</v>
      </c>
      <c r="S53" s="26">
        <f t="shared" si="29"/>
        <v>0.429764785941889</v>
      </c>
      <c r="T53" s="3">
        <v>0.01</v>
      </c>
      <c r="U53" s="27">
        <f t="shared" si="30"/>
        <v>0.00429764785941889</v>
      </c>
      <c r="V53" s="26"/>
      <c r="W53" s="3"/>
      <c r="X53" s="27"/>
      <c r="Y53" s="29">
        <v>0.04</v>
      </c>
      <c r="Z53" s="3">
        <v>0.49</v>
      </c>
      <c r="AA53" s="28">
        <f t="shared" si="31"/>
        <v>0.0196</v>
      </c>
      <c r="AB53" s="3"/>
      <c r="AC53" s="3"/>
      <c r="AD53" s="28"/>
      <c r="AE53" s="26"/>
      <c r="AF53" s="3"/>
      <c r="AG53" s="27"/>
      <c r="AH53" s="26"/>
      <c r="AI53" s="3"/>
      <c r="AJ53" s="27"/>
      <c r="AK53" s="28"/>
      <c r="AL53" s="28"/>
      <c r="AM53" s="28"/>
      <c r="AN53" s="3">
        <v>0.015</v>
      </c>
      <c r="AO53" s="3">
        <v>0.5</v>
      </c>
      <c r="AP53" s="3">
        <f t="shared" si="32"/>
        <v>0.0075</v>
      </c>
      <c r="AQ53" s="1">
        <f t="shared" si="33"/>
        <v>0.0313976478594189</v>
      </c>
      <c r="AR53" s="30">
        <f t="shared" si="34"/>
        <v>7.70910416666667</v>
      </c>
      <c r="AS53" s="1">
        <f t="shared" si="35"/>
        <v>0.13</v>
      </c>
      <c r="AT53" s="2">
        <f t="shared" si="36"/>
        <v>47.0398904109589</v>
      </c>
      <c r="AU53" s="1">
        <f t="shared" si="37"/>
        <v>9917.1180871455</v>
      </c>
      <c r="AV53" s="1">
        <f>SUM(AU42:AU53)</f>
        <v>109486.279125015</v>
      </c>
    </row>
    <row r="54" s="1" customFormat="1" spans="1:46">
      <c r="A54" s="13"/>
      <c r="B54" s="13"/>
      <c r="C54" s="16">
        <v>12</v>
      </c>
      <c r="D54" s="21">
        <v>21.2577419354839</v>
      </c>
      <c r="E54" s="20">
        <f t="shared" si="38"/>
        <v>22.1274333333333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7">
      <c r="S56" s="24" t="s">
        <v>43</v>
      </c>
      <c r="T56" s="24"/>
      <c r="U56" s="24"/>
      <c r="V56" s="24" t="s">
        <v>44</v>
      </c>
      <c r="W56" s="24" t="s">
        <v>45</v>
      </c>
      <c r="X56" s="24" t="s">
        <v>46</v>
      </c>
      <c r="Y56" s="24" t="s">
        <v>47</v>
      </c>
      <c r="Z56" s="24" t="s">
        <v>48</v>
      </c>
      <c r="AA56" s="24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11</v>
      </c>
      <c r="B57" s="15"/>
      <c r="C57" s="16" t="s">
        <v>51</v>
      </c>
      <c r="D57" s="16" t="s">
        <v>52</v>
      </c>
      <c r="E57" s="16" t="s">
        <v>53</v>
      </c>
      <c r="F57" s="16" t="s">
        <v>54</v>
      </c>
      <c r="G57" s="13" t="s">
        <v>51</v>
      </c>
      <c r="H57" s="13" t="s">
        <v>53</v>
      </c>
      <c r="I57" s="13" t="s">
        <v>55</v>
      </c>
      <c r="J57" s="13" t="s">
        <v>56</v>
      </c>
      <c r="K57" s="23" t="s">
        <v>57</v>
      </c>
      <c r="L57" s="23" t="s">
        <v>58</v>
      </c>
      <c r="M57" s="13" t="s">
        <v>59</v>
      </c>
      <c r="N57" s="23" t="s">
        <v>60</v>
      </c>
      <c r="O57" s="13" t="s">
        <v>61</v>
      </c>
      <c r="P57" s="13" t="s">
        <v>62</v>
      </c>
      <c r="Q57" s="23" t="s">
        <v>63</v>
      </c>
      <c r="R57" s="23" t="s">
        <v>64</v>
      </c>
      <c r="S57" s="4" t="s">
        <v>65</v>
      </c>
      <c r="T57" s="3" t="s">
        <v>66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71</v>
      </c>
      <c r="B58" s="13">
        <f>F7</f>
        <v>122.786</v>
      </c>
      <c r="C58" s="16" t="s">
        <v>72</v>
      </c>
      <c r="D58" s="17">
        <v>15</v>
      </c>
      <c r="E58" s="16"/>
      <c r="F58" s="16"/>
      <c r="G58" s="13">
        <v>1</v>
      </c>
      <c r="H58" s="18">
        <f t="shared" ref="H58:H69" si="40">E59</f>
        <v>15</v>
      </c>
      <c r="I58" s="18">
        <f t="shared" ref="I58:I69" si="41">H58+273.15</f>
        <v>288.15</v>
      </c>
      <c r="J58" s="18">
        <f t="shared" ref="J58:J69" si="42">EXP(($C$16*(I58-$C$14))/($C$17*I58*$C$14))</f>
        <v>0.11145232763902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73</v>
      </c>
      <c r="N58" s="13"/>
      <c r="O58" s="18">
        <f>L58</f>
        <v>2.762685</v>
      </c>
      <c r="P58" s="18">
        <f t="shared" ref="P58:P69" si="45">O58*J58</f>
        <v>0.307907673783406</v>
      </c>
      <c r="Q58" s="25">
        <f t="shared" ref="Q58:Q69" si="46">P58*$B$60</f>
        <v>0.0892932253971877</v>
      </c>
      <c r="R58" s="18">
        <f t="shared" ref="R58:R69" si="47">L58*$B$60</f>
        <v>0.80117865</v>
      </c>
      <c r="S58" s="26">
        <f t="shared" ref="S58:S69" si="48">Q58/R58</f>
        <v>0.11145232763902</v>
      </c>
      <c r="T58" s="3">
        <v>0.27</v>
      </c>
      <c r="U58" s="27">
        <f t="shared" ref="U58:U69" si="49">S58*T58</f>
        <v>0.0300921284625354</v>
      </c>
      <c r="V58" s="3">
        <v>220.1</v>
      </c>
      <c r="W58" s="28">
        <v>12.1</v>
      </c>
      <c r="X58" s="28">
        <v>4.5</v>
      </c>
      <c r="Y58" s="28">
        <v>1.5</v>
      </c>
      <c r="Z58" s="28">
        <v>6.8</v>
      </c>
      <c r="AA58" s="3">
        <v>30.2</v>
      </c>
      <c r="AB58" s="2">
        <f t="shared" ref="AB58:AB69" si="50">U58*0.67*AD58+(V58+W58+X58+Y58+Z58+AA58)/1000</f>
        <v>0.281046900560271</v>
      </c>
      <c r="AC58" s="30">
        <f t="shared" ref="AC58:AC69" si="51">$B$58/12</f>
        <v>10.2321666666667</v>
      </c>
      <c r="AD58" s="1">
        <f t="shared" ref="AD58:AD69" si="52">$B$60</f>
        <v>0.29</v>
      </c>
      <c r="AE58" s="31">
        <f t="shared" ref="AE58:AE69" si="53">$E$7/12</f>
        <v>209.734648209743</v>
      </c>
      <c r="AF58" s="1">
        <f t="shared" ref="AF58:AF69" si="54">AE58*10000*AC58*AB58</f>
        <v>6031378.55700719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74</v>
      </c>
      <c r="B59" s="13">
        <v>27</v>
      </c>
      <c r="C59" s="16">
        <v>1</v>
      </c>
      <c r="D59" s="19">
        <v>19.9015161290323</v>
      </c>
      <c r="E59" s="20">
        <f t="shared" ref="E59:E70" si="55">D58</f>
        <v>15</v>
      </c>
      <c r="F59" s="16" t="s">
        <v>73</v>
      </c>
      <c r="G59" s="13">
        <v>2</v>
      </c>
      <c r="H59" s="18">
        <f t="shared" si="40"/>
        <v>19.9015161290323</v>
      </c>
      <c r="I59" s="18">
        <f t="shared" si="41"/>
        <v>293.051516129032</v>
      </c>
      <c r="J59" s="18">
        <f t="shared" si="42"/>
        <v>0.196129039038424</v>
      </c>
      <c r="K59" s="18">
        <f t="shared" si="43"/>
        <v>10.2321666666667</v>
      </c>
      <c r="L59" s="18">
        <f t="shared" si="44"/>
        <v>2.762685</v>
      </c>
      <c r="M59" s="13" t="s">
        <v>73</v>
      </c>
      <c r="N59" s="13"/>
      <c r="O59" s="18">
        <f t="shared" ref="O59:O69" si="56">L59+O58-P58-N59</f>
        <v>5.21746232621659</v>
      </c>
      <c r="P59" s="18">
        <f t="shared" si="45"/>
        <v>1.02329587226004</v>
      </c>
      <c r="Q59" s="25">
        <f t="shared" si="46"/>
        <v>0.296755802955412</v>
      </c>
      <c r="R59" s="18">
        <f t="shared" si="47"/>
        <v>0.80117865</v>
      </c>
      <c r="S59" s="26">
        <f t="shared" si="48"/>
        <v>0.370399040158411</v>
      </c>
      <c r="T59" s="3">
        <v>0.27</v>
      </c>
      <c r="U59" s="27">
        <f t="shared" si="49"/>
        <v>0.100007740842771</v>
      </c>
      <c r="V59" s="3">
        <v>220.1</v>
      </c>
      <c r="W59" s="28">
        <v>12.1</v>
      </c>
      <c r="X59" s="28">
        <v>4.5</v>
      </c>
      <c r="Y59" s="28">
        <v>1.5</v>
      </c>
      <c r="Z59" s="28">
        <v>6.8</v>
      </c>
      <c r="AA59" s="3">
        <v>30.2</v>
      </c>
      <c r="AB59" s="2">
        <f t="shared" si="50"/>
        <v>0.29463150404575</v>
      </c>
      <c r="AC59" s="30">
        <f t="shared" si="51"/>
        <v>10.2321666666667</v>
      </c>
      <c r="AD59" s="1">
        <f t="shared" si="52"/>
        <v>0.29</v>
      </c>
      <c r="AE59" s="31">
        <f t="shared" si="53"/>
        <v>209.734648209743</v>
      </c>
      <c r="AF59" s="1">
        <f t="shared" si="54"/>
        <v>6322909.56483696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36</v>
      </c>
      <c r="B60" s="13">
        <f>H7</f>
        <v>0.29</v>
      </c>
      <c r="C60" s="16">
        <v>2</v>
      </c>
      <c r="D60" s="21">
        <v>20.8526071428571</v>
      </c>
      <c r="E60" s="20">
        <f t="shared" si="55"/>
        <v>19.9015161290323</v>
      </c>
      <c r="F60" s="16" t="s">
        <v>73</v>
      </c>
      <c r="G60" s="13">
        <v>3</v>
      </c>
      <c r="H60" s="18">
        <f t="shared" si="40"/>
        <v>20.8526071428571</v>
      </c>
      <c r="I60" s="18">
        <f t="shared" si="41"/>
        <v>294.002607142857</v>
      </c>
      <c r="J60" s="18">
        <f t="shared" si="42"/>
        <v>0.218384337157702</v>
      </c>
      <c r="K60" s="18">
        <f t="shared" si="43"/>
        <v>10.2321666666667</v>
      </c>
      <c r="L60" s="18">
        <f t="shared" si="44"/>
        <v>2.762685</v>
      </c>
      <c r="M60" s="13" t="s">
        <v>73</v>
      </c>
      <c r="N60" s="13"/>
      <c r="O60" s="18">
        <f t="shared" si="56"/>
        <v>6.95685145395655</v>
      </c>
      <c r="P60" s="18">
        <f t="shared" si="45"/>
        <v>1.5192673934769</v>
      </c>
      <c r="Q60" s="25">
        <f t="shared" si="46"/>
        <v>0.4405875441083</v>
      </c>
      <c r="R60" s="18">
        <f t="shared" si="47"/>
        <v>0.80117865</v>
      </c>
      <c r="S60" s="26">
        <f t="shared" si="48"/>
        <v>0.549924219908132</v>
      </c>
      <c r="T60" s="3">
        <v>0.27</v>
      </c>
      <c r="U60" s="27">
        <f t="shared" si="49"/>
        <v>0.148479539375196</v>
      </c>
      <c r="V60" s="3">
        <v>220.1</v>
      </c>
      <c r="W60" s="28">
        <v>12.1</v>
      </c>
      <c r="X60" s="28">
        <v>4.5</v>
      </c>
      <c r="Y60" s="28">
        <v>1.5</v>
      </c>
      <c r="Z60" s="28">
        <v>6.8</v>
      </c>
      <c r="AA60" s="3">
        <v>30.2</v>
      </c>
      <c r="AB60" s="2">
        <f t="shared" si="50"/>
        <v>0.3040495745006</v>
      </c>
      <c r="AC60" s="30">
        <f t="shared" si="51"/>
        <v>10.2321666666667</v>
      </c>
      <c r="AD60" s="1">
        <f t="shared" si="52"/>
        <v>0.29</v>
      </c>
      <c r="AE60" s="31">
        <f t="shared" si="53"/>
        <v>209.734648209743</v>
      </c>
      <c r="AF60" s="1">
        <f t="shared" si="54"/>
        <v>6525025.112372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21">
        <v>19.6273870967742</v>
      </c>
      <c r="E61" s="20">
        <f t="shared" si="55"/>
        <v>20.8526071428571</v>
      </c>
      <c r="F61" s="16" t="s">
        <v>73</v>
      </c>
      <c r="G61" s="13">
        <v>4</v>
      </c>
      <c r="H61" s="18">
        <f t="shared" si="40"/>
        <v>19.6273870967742</v>
      </c>
      <c r="I61" s="18">
        <f t="shared" si="41"/>
        <v>292.777387096774</v>
      </c>
      <c r="J61" s="18">
        <f t="shared" si="42"/>
        <v>0.190121543965652</v>
      </c>
      <c r="K61" s="18">
        <f t="shared" si="43"/>
        <v>10.2321666666667</v>
      </c>
      <c r="L61" s="18">
        <f t="shared" si="44"/>
        <v>2.762685</v>
      </c>
      <c r="M61" s="13" t="s">
        <v>73</v>
      </c>
      <c r="N61" s="13"/>
      <c r="O61" s="18">
        <f t="shared" si="56"/>
        <v>8.20026906047965</v>
      </c>
      <c r="P61" s="18">
        <f t="shared" si="45"/>
        <v>1.55904781471216</v>
      </c>
      <c r="Q61" s="25">
        <f t="shared" si="46"/>
        <v>0.452123866266526</v>
      </c>
      <c r="R61" s="18">
        <f t="shared" si="47"/>
        <v>0.80117865</v>
      </c>
      <c r="S61" s="26">
        <f t="shared" si="48"/>
        <v>0.564323408101958</v>
      </c>
      <c r="T61" s="3">
        <v>0.27</v>
      </c>
      <c r="U61" s="27">
        <f t="shared" si="49"/>
        <v>0.152367320187529</v>
      </c>
      <c r="V61" s="3">
        <v>220.1</v>
      </c>
      <c r="W61" s="28">
        <v>12.1</v>
      </c>
      <c r="X61" s="28">
        <v>4.5</v>
      </c>
      <c r="Y61" s="28">
        <v>1.5</v>
      </c>
      <c r="Z61" s="28">
        <v>6.8</v>
      </c>
      <c r="AA61" s="3">
        <v>30.2</v>
      </c>
      <c r="AB61" s="2">
        <f t="shared" si="50"/>
        <v>0.304804970312437</v>
      </c>
      <c r="AC61" s="30">
        <f t="shared" si="51"/>
        <v>10.2321666666667</v>
      </c>
      <c r="AD61" s="1">
        <f t="shared" si="52"/>
        <v>0.29</v>
      </c>
      <c r="AE61" s="31">
        <f t="shared" si="53"/>
        <v>209.734648209743</v>
      </c>
      <c r="AF61" s="1">
        <f t="shared" si="54"/>
        <v>6541236.20771758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21">
        <v>21.2391666666667</v>
      </c>
      <c r="E62" s="20">
        <f t="shared" si="55"/>
        <v>19.6273870967742</v>
      </c>
      <c r="F62" s="16" t="s">
        <v>73</v>
      </c>
      <c r="G62" s="13">
        <v>5</v>
      </c>
      <c r="H62" s="18">
        <f t="shared" si="40"/>
        <v>21.2391666666667</v>
      </c>
      <c r="I62" s="18">
        <f t="shared" si="41"/>
        <v>294.389166666667</v>
      </c>
      <c r="J62" s="18">
        <f t="shared" si="42"/>
        <v>0.228090731218819</v>
      </c>
      <c r="K62" s="18">
        <f t="shared" si="43"/>
        <v>10.2321666666667</v>
      </c>
      <c r="L62" s="18">
        <f t="shared" si="44"/>
        <v>2.762685</v>
      </c>
      <c r="M62" s="13" t="s">
        <v>75</v>
      </c>
      <c r="N62" s="18">
        <f>(O61-P61)*$C$22/100</f>
        <v>6.30916018347912</v>
      </c>
      <c r="O62" s="18">
        <f t="shared" si="56"/>
        <v>3.09474606228837</v>
      </c>
      <c r="P62" s="18">
        <f t="shared" si="45"/>
        <v>0.705882892283916</v>
      </c>
      <c r="Q62" s="25">
        <f t="shared" si="46"/>
        <v>0.204706038762336</v>
      </c>
      <c r="R62" s="18">
        <f t="shared" si="47"/>
        <v>0.80117865</v>
      </c>
      <c r="S62" s="26">
        <f t="shared" si="48"/>
        <v>0.255506108110015</v>
      </c>
      <c r="T62" s="3">
        <v>0.27</v>
      </c>
      <c r="U62" s="27">
        <f t="shared" si="49"/>
        <v>0.068986649189704</v>
      </c>
      <c r="V62" s="3">
        <v>220.1</v>
      </c>
      <c r="W62" s="28">
        <v>12.1</v>
      </c>
      <c r="X62" s="28">
        <v>4.5</v>
      </c>
      <c r="Y62" s="28">
        <v>1.5</v>
      </c>
      <c r="Z62" s="28">
        <v>6.8</v>
      </c>
      <c r="AA62" s="3">
        <v>30.2</v>
      </c>
      <c r="AB62" s="2">
        <f t="shared" si="50"/>
        <v>0.288604105937559</v>
      </c>
      <c r="AC62" s="30">
        <f t="shared" si="51"/>
        <v>10.2321666666667</v>
      </c>
      <c r="AD62" s="1">
        <f t="shared" si="52"/>
        <v>0.29</v>
      </c>
      <c r="AE62" s="31">
        <f t="shared" si="53"/>
        <v>209.734648209743</v>
      </c>
      <c r="AF62" s="1">
        <f t="shared" si="54"/>
        <v>6193559.19793443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21">
        <v>22.8965806451613</v>
      </c>
      <c r="E63" s="20">
        <f t="shared" si="55"/>
        <v>21.2391666666667</v>
      </c>
      <c r="F63" s="16" t="s">
        <v>75</v>
      </c>
      <c r="G63" s="13">
        <v>6</v>
      </c>
      <c r="H63" s="18">
        <f t="shared" si="40"/>
        <v>22.8965806451613</v>
      </c>
      <c r="I63" s="18">
        <f t="shared" si="41"/>
        <v>296.046580645161</v>
      </c>
      <c r="J63" s="18">
        <f t="shared" si="42"/>
        <v>0.274488961534766</v>
      </c>
      <c r="K63" s="18">
        <f t="shared" si="43"/>
        <v>10.2321666666667</v>
      </c>
      <c r="L63" s="18">
        <f t="shared" si="44"/>
        <v>2.762685</v>
      </c>
      <c r="M63" s="13" t="s">
        <v>73</v>
      </c>
      <c r="N63" s="13"/>
      <c r="O63" s="18">
        <f t="shared" si="56"/>
        <v>5.15154817000446</v>
      </c>
      <c r="P63" s="18">
        <f t="shared" si="45"/>
        <v>1.41404310748085</v>
      </c>
      <c r="Q63" s="25">
        <f t="shared" si="46"/>
        <v>0.410072501169446</v>
      </c>
      <c r="R63" s="18">
        <f t="shared" si="47"/>
        <v>0.80117865</v>
      </c>
      <c r="S63" s="26">
        <f t="shared" si="48"/>
        <v>0.511836531302283</v>
      </c>
      <c r="T63" s="3">
        <v>0.27</v>
      </c>
      <c r="U63" s="27">
        <f t="shared" si="49"/>
        <v>0.138195863451616</v>
      </c>
      <c r="V63" s="3">
        <v>220.1</v>
      </c>
      <c r="W63" s="28">
        <v>12.1</v>
      </c>
      <c r="X63" s="28">
        <v>4.5</v>
      </c>
      <c r="Y63" s="28">
        <v>1.5</v>
      </c>
      <c r="Z63" s="28">
        <v>6.8</v>
      </c>
      <c r="AA63" s="3">
        <v>30.2</v>
      </c>
      <c r="AB63" s="2">
        <f t="shared" si="50"/>
        <v>0.302051456268649</v>
      </c>
      <c r="AC63" s="30">
        <f t="shared" si="51"/>
        <v>10.2321666666667</v>
      </c>
      <c r="AD63" s="1">
        <f t="shared" si="52"/>
        <v>0.29</v>
      </c>
      <c r="AE63" s="31">
        <f t="shared" si="53"/>
        <v>209.734648209743</v>
      </c>
      <c r="AF63" s="1">
        <f t="shared" si="54"/>
        <v>6482144.69833956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21">
        <v>24.9069</v>
      </c>
      <c r="E64" s="20">
        <f t="shared" si="55"/>
        <v>22.8965806451613</v>
      </c>
      <c r="F64" s="16" t="s">
        <v>73</v>
      </c>
      <c r="G64" s="13">
        <v>7</v>
      </c>
      <c r="H64" s="18">
        <f t="shared" si="40"/>
        <v>24.9069</v>
      </c>
      <c r="I64" s="18">
        <f t="shared" si="41"/>
        <v>298.0569</v>
      </c>
      <c r="J64" s="18">
        <f t="shared" si="42"/>
        <v>0.342661032871825</v>
      </c>
      <c r="K64" s="18">
        <f t="shared" si="43"/>
        <v>10.2321666666667</v>
      </c>
      <c r="L64" s="18">
        <f t="shared" si="44"/>
        <v>2.762685</v>
      </c>
      <c r="M64" s="13" t="s">
        <v>73</v>
      </c>
      <c r="N64" s="13"/>
      <c r="O64" s="18">
        <f t="shared" si="56"/>
        <v>6.50019006252361</v>
      </c>
      <c r="P64" s="18">
        <f t="shared" si="45"/>
        <v>2.22736184068751</v>
      </c>
      <c r="Q64" s="25">
        <f t="shared" si="46"/>
        <v>0.645934933799378</v>
      </c>
      <c r="R64" s="18">
        <f t="shared" si="47"/>
        <v>0.80117865</v>
      </c>
      <c r="S64" s="26">
        <f t="shared" si="48"/>
        <v>0.806230837278775</v>
      </c>
      <c r="T64" s="3">
        <v>0.27</v>
      </c>
      <c r="U64" s="27">
        <f t="shared" si="49"/>
        <v>0.217682326065269</v>
      </c>
      <c r="V64" s="3">
        <v>229.1</v>
      </c>
      <c r="W64" s="28">
        <v>15.1</v>
      </c>
      <c r="X64" s="28">
        <v>6</v>
      </c>
      <c r="Y64" s="28">
        <v>3</v>
      </c>
      <c r="Z64" s="28">
        <v>7</v>
      </c>
      <c r="AA64" s="3">
        <v>30.2</v>
      </c>
      <c r="AB64" s="2">
        <f t="shared" si="50"/>
        <v>0.332695675954482</v>
      </c>
      <c r="AC64" s="30">
        <f t="shared" si="51"/>
        <v>10.2321666666667</v>
      </c>
      <c r="AD64" s="1">
        <f t="shared" si="52"/>
        <v>0.29</v>
      </c>
      <c r="AE64" s="31">
        <f t="shared" si="53"/>
        <v>209.734648209743</v>
      </c>
      <c r="AF64" s="1">
        <f t="shared" si="54"/>
        <v>7139781.87256527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21">
        <v>26.7607419354839</v>
      </c>
      <c r="E65" s="20">
        <f t="shared" si="55"/>
        <v>24.9069</v>
      </c>
      <c r="F65" s="16" t="s">
        <v>73</v>
      </c>
      <c r="G65" s="13">
        <v>8</v>
      </c>
      <c r="H65" s="18">
        <f t="shared" si="40"/>
        <v>26.7607419354839</v>
      </c>
      <c r="I65" s="18">
        <f t="shared" si="41"/>
        <v>299.910741935484</v>
      </c>
      <c r="J65" s="18">
        <f t="shared" si="42"/>
        <v>0.419334969993897</v>
      </c>
      <c r="K65" s="18">
        <f t="shared" si="43"/>
        <v>10.2321666666667</v>
      </c>
      <c r="L65" s="18">
        <f t="shared" si="44"/>
        <v>2.762685</v>
      </c>
      <c r="M65" s="13" t="s">
        <v>73</v>
      </c>
      <c r="N65" s="13"/>
      <c r="O65" s="18">
        <f t="shared" si="56"/>
        <v>7.0355132218361</v>
      </c>
      <c r="P65" s="18">
        <f t="shared" si="45"/>
        <v>2.9502367257703</v>
      </c>
      <c r="Q65" s="25">
        <f t="shared" si="46"/>
        <v>0.855568650473388</v>
      </c>
      <c r="R65" s="18">
        <f t="shared" si="47"/>
        <v>0.80117865</v>
      </c>
      <c r="S65" s="26">
        <f t="shared" si="48"/>
        <v>1.06788748111721</v>
      </c>
      <c r="T65" s="3">
        <v>0.27</v>
      </c>
      <c r="U65" s="27">
        <f t="shared" si="49"/>
        <v>0.288329619901647</v>
      </c>
      <c r="V65" s="3">
        <v>229.1</v>
      </c>
      <c r="W65" s="28">
        <v>15.1</v>
      </c>
      <c r="X65" s="28">
        <v>6</v>
      </c>
      <c r="Y65" s="28">
        <v>3</v>
      </c>
      <c r="Z65" s="28">
        <v>7</v>
      </c>
      <c r="AA65" s="3">
        <v>30.2</v>
      </c>
      <c r="AB65" s="2">
        <f t="shared" si="50"/>
        <v>0.34642244514689</v>
      </c>
      <c r="AC65" s="30">
        <f t="shared" si="51"/>
        <v>10.2321666666667</v>
      </c>
      <c r="AD65" s="1">
        <f t="shared" si="52"/>
        <v>0.29</v>
      </c>
      <c r="AE65" s="31">
        <f t="shared" si="53"/>
        <v>209.734648209743</v>
      </c>
      <c r="AF65" s="1">
        <f t="shared" si="54"/>
        <v>7434363.81315608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21">
        <v>26.8271935483871</v>
      </c>
      <c r="E66" s="20">
        <f t="shared" si="55"/>
        <v>26.7607419354839</v>
      </c>
      <c r="F66" s="16" t="s">
        <v>73</v>
      </c>
      <c r="G66" s="13">
        <v>9</v>
      </c>
      <c r="H66" s="18">
        <f t="shared" si="40"/>
        <v>26.8271935483871</v>
      </c>
      <c r="I66" s="18">
        <f t="shared" si="41"/>
        <v>299.977193548387</v>
      </c>
      <c r="J66" s="18">
        <f t="shared" si="42"/>
        <v>0.422361637689105</v>
      </c>
      <c r="K66" s="18">
        <f t="shared" si="43"/>
        <v>10.2321666666667</v>
      </c>
      <c r="L66" s="18">
        <f t="shared" si="44"/>
        <v>2.762685</v>
      </c>
      <c r="M66" s="13" t="s">
        <v>73</v>
      </c>
      <c r="N66" s="13"/>
      <c r="O66" s="18">
        <f t="shared" si="56"/>
        <v>6.84796149606579</v>
      </c>
      <c r="P66" s="18">
        <f t="shared" si="45"/>
        <v>2.89231623231028</v>
      </c>
      <c r="Q66" s="25">
        <f t="shared" si="46"/>
        <v>0.838771707369981</v>
      </c>
      <c r="R66" s="18">
        <f t="shared" si="47"/>
        <v>0.80117865</v>
      </c>
      <c r="S66" s="26">
        <f t="shared" si="48"/>
        <v>1.04692219066245</v>
      </c>
      <c r="T66" s="3">
        <v>0.27</v>
      </c>
      <c r="U66" s="27">
        <f t="shared" si="49"/>
        <v>0.282668991478861</v>
      </c>
      <c r="V66" s="3">
        <v>229.1</v>
      </c>
      <c r="W66" s="28">
        <v>15.1</v>
      </c>
      <c r="X66" s="28">
        <v>6</v>
      </c>
      <c r="Y66" s="28">
        <v>3</v>
      </c>
      <c r="Z66" s="28">
        <v>7</v>
      </c>
      <c r="AA66" s="3">
        <v>30.2</v>
      </c>
      <c r="AB66" s="2">
        <f t="shared" si="50"/>
        <v>0.345322585044343</v>
      </c>
      <c r="AC66" s="30">
        <f t="shared" si="51"/>
        <v>10.2321666666667</v>
      </c>
      <c r="AD66" s="1">
        <f t="shared" si="52"/>
        <v>0.29</v>
      </c>
      <c r="AE66" s="31">
        <f t="shared" si="53"/>
        <v>209.734648209743</v>
      </c>
      <c r="AF66" s="1">
        <f t="shared" si="54"/>
        <v>7410760.37677238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21">
        <v>26.4168333333333</v>
      </c>
      <c r="E67" s="20">
        <f t="shared" si="55"/>
        <v>26.8271935483871</v>
      </c>
      <c r="F67" s="16" t="s">
        <v>73</v>
      </c>
      <c r="G67" s="13">
        <v>10</v>
      </c>
      <c r="H67" s="18">
        <f t="shared" si="40"/>
        <v>26.4168333333333</v>
      </c>
      <c r="I67" s="18">
        <f t="shared" si="41"/>
        <v>299.566833333333</v>
      </c>
      <c r="J67" s="18">
        <f t="shared" si="42"/>
        <v>0.403993536564054</v>
      </c>
      <c r="K67" s="18">
        <f t="shared" si="43"/>
        <v>10.2321666666667</v>
      </c>
      <c r="L67" s="18">
        <f t="shared" si="44"/>
        <v>2.762685</v>
      </c>
      <c r="M67" s="13" t="s">
        <v>73</v>
      </c>
      <c r="N67" s="13"/>
      <c r="O67" s="18">
        <f t="shared" si="56"/>
        <v>6.71833026375551</v>
      </c>
      <c r="P67" s="18">
        <f t="shared" si="45"/>
        <v>2.7141620030599</v>
      </c>
      <c r="Q67" s="25">
        <f t="shared" si="46"/>
        <v>0.787106980887372</v>
      </c>
      <c r="R67" s="18">
        <f t="shared" si="47"/>
        <v>0.80117865</v>
      </c>
      <c r="S67" s="26">
        <f t="shared" si="48"/>
        <v>0.982436290442053</v>
      </c>
      <c r="T67" s="3">
        <v>0.27</v>
      </c>
      <c r="U67" s="27">
        <f t="shared" si="49"/>
        <v>0.265257798419354</v>
      </c>
      <c r="V67" s="3">
        <v>220.1</v>
      </c>
      <c r="W67" s="28">
        <v>12.1</v>
      </c>
      <c r="X67" s="28">
        <v>4.5</v>
      </c>
      <c r="Y67" s="28">
        <v>1.5</v>
      </c>
      <c r="Z67" s="28">
        <v>6.8</v>
      </c>
      <c r="AA67" s="3">
        <v>30.2</v>
      </c>
      <c r="AB67" s="2">
        <f t="shared" si="50"/>
        <v>0.326739590232881</v>
      </c>
      <c r="AC67" s="30">
        <f t="shared" si="51"/>
        <v>10.2321666666667</v>
      </c>
      <c r="AD67" s="1">
        <f t="shared" si="52"/>
        <v>0.29</v>
      </c>
      <c r="AE67" s="31">
        <f t="shared" si="53"/>
        <v>209.734648209743</v>
      </c>
      <c r="AF67" s="1">
        <f t="shared" si="54"/>
        <v>7011961.89791567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21">
        <v>24.887935483871</v>
      </c>
      <c r="E68" s="20">
        <f t="shared" si="55"/>
        <v>26.4168333333333</v>
      </c>
      <c r="F68" s="16" t="s">
        <v>73</v>
      </c>
      <c r="G68" s="13">
        <v>11</v>
      </c>
      <c r="H68" s="18">
        <f t="shared" si="40"/>
        <v>24.887935483871</v>
      </c>
      <c r="I68" s="18">
        <f t="shared" si="41"/>
        <v>298.037935483871</v>
      </c>
      <c r="J68" s="18">
        <f t="shared" si="42"/>
        <v>0.341949491390772</v>
      </c>
      <c r="K68" s="18">
        <f t="shared" si="43"/>
        <v>10.2321666666667</v>
      </c>
      <c r="L68" s="18">
        <f t="shared" si="44"/>
        <v>2.762685</v>
      </c>
      <c r="M68" s="13" t="s">
        <v>75</v>
      </c>
      <c r="N68" s="18">
        <f>(O67-P67)*$C$22/100</f>
        <v>3.80395984766083</v>
      </c>
      <c r="O68" s="18">
        <f t="shared" si="56"/>
        <v>2.96289341303478</v>
      </c>
      <c r="P68" s="18">
        <f t="shared" si="45"/>
        <v>1.01315989563231</v>
      </c>
      <c r="Q68" s="25">
        <f t="shared" si="46"/>
        <v>0.29381636973337</v>
      </c>
      <c r="R68" s="18">
        <f t="shared" si="47"/>
        <v>0.80117865</v>
      </c>
      <c r="S68" s="26">
        <f t="shared" si="48"/>
        <v>0.366730154046629</v>
      </c>
      <c r="T68" s="3">
        <v>0.27</v>
      </c>
      <c r="U68" s="27">
        <f t="shared" si="49"/>
        <v>0.0990171415925899</v>
      </c>
      <c r="V68" s="3">
        <v>220.1</v>
      </c>
      <c r="W68" s="28">
        <v>12.1</v>
      </c>
      <c r="X68" s="28">
        <v>4.5</v>
      </c>
      <c r="Y68" s="28">
        <v>1.5</v>
      </c>
      <c r="Z68" s="28">
        <v>6.8</v>
      </c>
      <c r="AA68" s="3">
        <v>30.2</v>
      </c>
      <c r="AB68" s="2">
        <f t="shared" si="50"/>
        <v>0.29443903061144</v>
      </c>
      <c r="AC68" s="30">
        <f t="shared" si="51"/>
        <v>10.2321666666667</v>
      </c>
      <c r="AD68" s="1">
        <f t="shared" si="52"/>
        <v>0.29</v>
      </c>
      <c r="AE68" s="31">
        <f t="shared" si="53"/>
        <v>209.734648209743</v>
      </c>
      <c r="AF68" s="1">
        <f t="shared" si="54"/>
        <v>6318779.00818546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21">
        <v>22.1274333333333</v>
      </c>
      <c r="E69" s="20">
        <f t="shared" si="55"/>
        <v>24.887935483871</v>
      </c>
      <c r="F69" s="16" t="s">
        <v>75</v>
      </c>
      <c r="G69" s="13">
        <v>12</v>
      </c>
      <c r="H69" s="18">
        <f t="shared" si="40"/>
        <v>22.1274333333333</v>
      </c>
      <c r="I69" s="18">
        <f t="shared" si="41"/>
        <v>295.277433333333</v>
      </c>
      <c r="J69" s="18">
        <f t="shared" si="42"/>
        <v>0.251952309258033</v>
      </c>
      <c r="K69" s="18">
        <f t="shared" si="43"/>
        <v>10.2321666666667</v>
      </c>
      <c r="L69" s="18">
        <f t="shared" si="44"/>
        <v>2.762685</v>
      </c>
      <c r="M69" s="13" t="s">
        <v>73</v>
      </c>
      <c r="N69" s="13"/>
      <c r="O69" s="18">
        <f t="shared" si="56"/>
        <v>4.71241851740247</v>
      </c>
      <c r="P69" s="18">
        <f t="shared" si="45"/>
        <v>1.18730472764987</v>
      </c>
      <c r="Q69" s="25">
        <f t="shared" si="46"/>
        <v>0.344318371018462</v>
      </c>
      <c r="R69" s="18">
        <f t="shared" si="47"/>
        <v>0.80117865</v>
      </c>
      <c r="S69" s="26">
        <f t="shared" si="48"/>
        <v>0.429764785941889</v>
      </c>
      <c r="T69" s="3">
        <v>0.27</v>
      </c>
      <c r="U69" s="27">
        <f t="shared" si="49"/>
        <v>0.11603649220431</v>
      </c>
      <c r="V69" s="3">
        <v>220.1</v>
      </c>
      <c r="W69" s="28">
        <v>12.1</v>
      </c>
      <c r="X69" s="28">
        <v>4.5</v>
      </c>
      <c r="Y69" s="28">
        <v>1.5</v>
      </c>
      <c r="Z69" s="28">
        <v>6.8</v>
      </c>
      <c r="AA69" s="3">
        <v>30.2</v>
      </c>
      <c r="AB69" s="2">
        <f t="shared" si="50"/>
        <v>0.297745890435297</v>
      </c>
      <c r="AC69" s="30">
        <f t="shared" si="51"/>
        <v>10.2321666666667</v>
      </c>
      <c r="AD69" s="1">
        <f t="shared" si="52"/>
        <v>0.29</v>
      </c>
      <c r="AE69" s="31">
        <f t="shared" si="53"/>
        <v>209.734648209743</v>
      </c>
      <c r="AF69" s="1">
        <f t="shared" si="54"/>
        <v>6389745.53865735</v>
      </c>
      <c r="AG69" s="1">
        <f>SUM(AF58:AF69)</f>
        <v>79801645.8454599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7">
      <c r="A70" s="13"/>
      <c r="B70" s="13"/>
      <c r="C70" s="16">
        <v>12</v>
      </c>
      <c r="D70" s="21">
        <v>21.2577419354839</v>
      </c>
      <c r="E70" s="20">
        <f t="shared" si="55"/>
        <v>22.1274333333333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1" s="1" customFormat="1" spans="46:46">
      <c r="AT71" s="2"/>
    </row>
    <row r="72" s="1" customFormat="1" spans="19:46">
      <c r="S72" s="24" t="s">
        <v>43</v>
      </c>
      <c r="T72" s="24"/>
      <c r="U72" s="24"/>
      <c r="V72" s="24" t="s">
        <v>44</v>
      </c>
      <c r="W72" s="24"/>
      <c r="X72" s="24"/>
      <c r="Y72" s="24" t="s">
        <v>45</v>
      </c>
      <c r="Z72" s="24"/>
      <c r="AA72" s="24"/>
      <c r="AB72" s="24" t="s">
        <v>46</v>
      </c>
      <c r="AC72" s="24"/>
      <c r="AD72" s="24"/>
      <c r="AE72" s="24" t="s">
        <v>47</v>
      </c>
      <c r="AF72" s="24"/>
      <c r="AG72" s="24"/>
      <c r="AH72" s="24" t="s">
        <v>48</v>
      </c>
      <c r="AI72" s="24"/>
      <c r="AJ72" s="24"/>
      <c r="AK72" s="32" t="s">
        <v>78</v>
      </c>
      <c r="AL72" s="33"/>
      <c r="AM72" s="34"/>
      <c r="AN72" s="33" t="s">
        <v>79</v>
      </c>
      <c r="AO72" s="33"/>
      <c r="AP72" s="34"/>
      <c r="AQ72" s="24" t="s">
        <v>50</v>
      </c>
      <c r="AR72" s="24"/>
      <c r="AS72" s="24"/>
      <c r="AT72" s="2"/>
    </row>
    <row r="73" s="1" customFormat="1" spans="1:50">
      <c r="A73" s="15" t="s">
        <v>12</v>
      </c>
      <c r="B73" s="15"/>
      <c r="C73" s="16" t="s">
        <v>51</v>
      </c>
      <c r="D73" s="16" t="s">
        <v>52</v>
      </c>
      <c r="E73" s="16" t="s">
        <v>53</v>
      </c>
      <c r="F73" s="16" t="s">
        <v>54</v>
      </c>
      <c r="G73" s="13" t="s">
        <v>51</v>
      </c>
      <c r="H73" s="13" t="s">
        <v>53</v>
      </c>
      <c r="I73" s="13" t="s">
        <v>55</v>
      </c>
      <c r="J73" s="13" t="s">
        <v>56</v>
      </c>
      <c r="K73" s="23" t="s">
        <v>57</v>
      </c>
      <c r="L73" s="23" t="s">
        <v>58</v>
      </c>
      <c r="M73" s="13" t="s">
        <v>59</v>
      </c>
      <c r="N73" s="23" t="s">
        <v>60</v>
      </c>
      <c r="O73" s="13" t="s">
        <v>61</v>
      </c>
      <c r="P73" s="13" t="s">
        <v>62</v>
      </c>
      <c r="Q73" s="23" t="s">
        <v>63</v>
      </c>
      <c r="R73" s="23" t="s">
        <v>64</v>
      </c>
      <c r="S73" s="4" t="s">
        <v>65</v>
      </c>
      <c r="T73" s="3" t="s">
        <v>66</v>
      </c>
      <c r="U73" s="3"/>
      <c r="V73" s="4" t="s">
        <v>65</v>
      </c>
      <c r="W73" s="3" t="s">
        <v>66</v>
      </c>
      <c r="X73" s="3"/>
      <c r="Y73" s="4" t="s">
        <v>65</v>
      </c>
      <c r="Z73" s="3" t="s">
        <v>66</v>
      </c>
      <c r="AA73" s="3"/>
      <c r="AB73" s="4" t="s">
        <v>65</v>
      </c>
      <c r="AC73" s="3" t="s">
        <v>66</v>
      </c>
      <c r="AD73" s="3"/>
      <c r="AE73" s="4" t="s">
        <v>65</v>
      </c>
      <c r="AF73" s="3" t="s">
        <v>66</v>
      </c>
      <c r="AG73" s="3"/>
      <c r="AH73" s="4" t="s">
        <v>65</v>
      </c>
      <c r="AI73" s="3" t="s">
        <v>66</v>
      </c>
      <c r="AJ73" s="3"/>
      <c r="AK73" s="4" t="s">
        <v>65</v>
      </c>
      <c r="AL73" s="3" t="s">
        <v>66</v>
      </c>
      <c r="AM73" s="3"/>
      <c r="AN73" s="4" t="s">
        <v>65</v>
      </c>
      <c r="AO73" s="3" t="s">
        <v>66</v>
      </c>
      <c r="AP73" s="3"/>
      <c r="AQ73" s="35" t="s">
        <v>65</v>
      </c>
      <c r="AR73" s="35" t="s">
        <v>66</v>
      </c>
      <c r="AS73" s="35"/>
      <c r="AT73" s="2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15</v>
      </c>
      <c r="E74" s="16"/>
      <c r="F74" s="16"/>
      <c r="G74" s="13">
        <v>1</v>
      </c>
      <c r="H74" s="18">
        <f t="shared" ref="H74:H85" si="57">E75</f>
        <v>15</v>
      </c>
      <c r="I74" s="18">
        <f t="shared" ref="I74:I85" si="58">H74+273.15</f>
        <v>288.15</v>
      </c>
      <c r="J74" s="18">
        <f t="shared" ref="J74:J85" si="59">EXP(($C$16*(I74-$C$14))/($C$17*I74*$C$14))</f>
        <v>0.11145232763902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0.05809118221201</v>
      </c>
      <c r="Q74" s="25">
        <f t="shared" ref="Q74:Q85" si="63">P74*$B$76</f>
        <v>0.0151037073751226</v>
      </c>
      <c r="R74" s="18">
        <f t="shared" ref="R74:R85" si="64">L74*$B$76</f>
        <v>0.1355172</v>
      </c>
      <c r="S74" s="26">
        <f t="shared" ref="S74:S85" si="65">Q74/R74</f>
        <v>0.11145232763902</v>
      </c>
      <c r="T74" s="3">
        <v>0.01</v>
      </c>
      <c r="U74" s="27">
        <f t="shared" ref="U74:U85" si="66">S74*T74</f>
        <v>0.0011145232763902</v>
      </c>
      <c r="V74" s="26"/>
      <c r="W74" s="3"/>
      <c r="X74" s="3"/>
      <c r="Y74" s="29"/>
      <c r="Z74" s="3"/>
      <c r="AA74" s="28"/>
      <c r="AB74" s="3"/>
      <c r="AC74" s="3"/>
      <c r="AD74" s="28"/>
      <c r="AE74" s="26">
        <v>0.001</v>
      </c>
      <c r="AF74" s="3">
        <v>0.49</v>
      </c>
      <c r="AG74" s="27">
        <f t="shared" ref="AG74:AG85" si="67">AF74*AE74</f>
        <v>0.00049</v>
      </c>
      <c r="AH74" s="36"/>
      <c r="AI74" s="3"/>
      <c r="AJ74" s="27"/>
      <c r="AK74" s="37"/>
      <c r="AL74" s="28"/>
      <c r="AM74" s="28"/>
      <c r="AN74" s="37"/>
      <c r="AO74" s="28"/>
      <c r="AP74" s="27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0.0066045232763902</v>
      </c>
      <c r="AU74" s="30">
        <f t="shared" ref="AU74:AU85" si="70">$B$74/12</f>
        <v>52.122</v>
      </c>
      <c r="AV74" s="1">
        <f t="shared" ref="AV74:AV85" si="71">$B$76</f>
        <v>0.26</v>
      </c>
      <c r="AW74" s="2">
        <f>$E$8/12</f>
        <v>0.150833333333333</v>
      </c>
      <c r="AX74" s="1">
        <f t="shared" ref="AX74:AX85" si="72">AW74*10000*AV74*0.67*AU74*AT74</f>
        <v>90.4498865561427</v>
      </c>
    </row>
    <row r="75" s="1" customFormat="1" spans="1:50">
      <c r="A75" s="13" t="s">
        <v>74</v>
      </c>
      <c r="B75" s="13">
        <v>1</v>
      </c>
      <c r="C75" s="16">
        <v>1</v>
      </c>
      <c r="D75" s="19">
        <v>19.9015161290323</v>
      </c>
      <c r="E75" s="20">
        <f t="shared" ref="E75:E86" si="73">D74</f>
        <v>15</v>
      </c>
      <c r="F75" s="16" t="s">
        <v>73</v>
      </c>
      <c r="G75" s="13">
        <v>2</v>
      </c>
      <c r="H75" s="18">
        <f t="shared" si="57"/>
        <v>19.9015161290323</v>
      </c>
      <c r="I75" s="18">
        <f t="shared" si="58"/>
        <v>293.051516129032</v>
      </c>
      <c r="J75" s="18">
        <f t="shared" si="59"/>
        <v>0.196129039038424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4">L75+O74-P74-N75</f>
        <v>0.98434881778799</v>
      </c>
      <c r="P75" s="18">
        <f t="shared" si="62"/>
        <v>0.193059387711367</v>
      </c>
      <c r="Q75" s="25">
        <f t="shared" si="63"/>
        <v>0.0501954408049555</v>
      </c>
      <c r="R75" s="18">
        <f t="shared" si="64"/>
        <v>0.1355172</v>
      </c>
      <c r="S75" s="26">
        <f t="shared" si="65"/>
        <v>0.370399040158411</v>
      </c>
      <c r="T75" s="3">
        <v>0.01</v>
      </c>
      <c r="U75" s="27">
        <f t="shared" si="66"/>
        <v>0.00370399040158411</v>
      </c>
      <c r="V75" s="26"/>
      <c r="W75" s="3"/>
      <c r="X75" s="3"/>
      <c r="Y75" s="29"/>
      <c r="Z75" s="3"/>
      <c r="AA75" s="28"/>
      <c r="AB75" s="3"/>
      <c r="AC75" s="3"/>
      <c r="AD75" s="28"/>
      <c r="AE75" s="26">
        <v>0.001</v>
      </c>
      <c r="AF75" s="3">
        <v>0.49</v>
      </c>
      <c r="AG75" s="27">
        <f t="shared" si="67"/>
        <v>0.00049</v>
      </c>
      <c r="AH75" s="36"/>
      <c r="AI75" s="3"/>
      <c r="AJ75" s="27"/>
      <c r="AK75" s="37"/>
      <c r="AL75" s="28"/>
      <c r="AM75" s="28"/>
      <c r="AN75" s="37"/>
      <c r="AO75" s="28"/>
      <c r="AP75" s="27"/>
      <c r="AQ75" s="3">
        <v>0.01</v>
      </c>
      <c r="AR75" s="3">
        <v>0.5</v>
      </c>
      <c r="AS75" s="3">
        <f t="shared" si="68"/>
        <v>0.005</v>
      </c>
      <c r="AT75" s="2">
        <f t="shared" si="69"/>
        <v>0.00919399040158412</v>
      </c>
      <c r="AU75" s="30">
        <f t="shared" si="70"/>
        <v>52.122</v>
      </c>
      <c r="AV75" s="1">
        <f t="shared" si="71"/>
        <v>0.26</v>
      </c>
      <c r="AW75" s="2">
        <f t="shared" ref="AW75:AW85" si="75">$E$8/12</f>
        <v>0.150833333333333</v>
      </c>
      <c r="AX75" s="1">
        <f t="shared" si="72"/>
        <v>125.913007498108</v>
      </c>
    </row>
    <row r="76" s="1" customFormat="1" spans="1:50">
      <c r="A76" s="13" t="s">
        <v>36</v>
      </c>
      <c r="B76" s="13">
        <f>H8</f>
        <v>0.26</v>
      </c>
      <c r="C76" s="16">
        <v>2</v>
      </c>
      <c r="D76" s="21">
        <v>20.8526071428571</v>
      </c>
      <c r="E76" s="20">
        <f t="shared" si="73"/>
        <v>19.9015161290323</v>
      </c>
      <c r="F76" s="16" t="s">
        <v>73</v>
      </c>
      <c r="G76" s="13">
        <v>3</v>
      </c>
      <c r="H76" s="18">
        <f t="shared" si="57"/>
        <v>20.8526071428571</v>
      </c>
      <c r="I76" s="18">
        <f t="shared" si="58"/>
        <v>294.002607142857</v>
      </c>
      <c r="J76" s="18">
        <f t="shared" si="59"/>
        <v>0.218384337157702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4"/>
        <v>1.31250943007662</v>
      </c>
      <c r="P76" s="18">
        <f t="shared" si="62"/>
        <v>0.286631501900517</v>
      </c>
      <c r="Q76" s="25">
        <f t="shared" si="63"/>
        <v>0.0745241904941343</v>
      </c>
      <c r="R76" s="18">
        <f t="shared" si="64"/>
        <v>0.1355172</v>
      </c>
      <c r="S76" s="26">
        <f t="shared" si="65"/>
        <v>0.549924219908132</v>
      </c>
      <c r="T76" s="3">
        <v>0.01</v>
      </c>
      <c r="U76" s="27">
        <f t="shared" si="66"/>
        <v>0.00549924219908132</v>
      </c>
      <c r="V76" s="26"/>
      <c r="W76" s="3"/>
      <c r="X76" s="3"/>
      <c r="Y76" s="29"/>
      <c r="Z76" s="3"/>
      <c r="AA76" s="28"/>
      <c r="AB76" s="3"/>
      <c r="AC76" s="3"/>
      <c r="AD76" s="28"/>
      <c r="AE76" s="26">
        <v>0.001</v>
      </c>
      <c r="AF76" s="3">
        <v>0.49</v>
      </c>
      <c r="AG76" s="27">
        <f t="shared" si="67"/>
        <v>0.00049</v>
      </c>
      <c r="AH76" s="36"/>
      <c r="AI76" s="3"/>
      <c r="AJ76" s="27"/>
      <c r="AK76" s="37"/>
      <c r="AL76" s="28"/>
      <c r="AM76" s="28"/>
      <c r="AN76" s="37"/>
      <c r="AO76" s="28"/>
      <c r="AP76" s="27"/>
      <c r="AQ76" s="3">
        <v>0.01</v>
      </c>
      <c r="AR76" s="3">
        <v>0.5</v>
      </c>
      <c r="AS76" s="3">
        <f t="shared" si="68"/>
        <v>0.005</v>
      </c>
      <c r="AT76" s="2">
        <f t="shared" si="69"/>
        <v>0.0109892421990813</v>
      </c>
      <c r="AU76" s="30">
        <f t="shared" si="70"/>
        <v>52.122</v>
      </c>
      <c r="AV76" s="1">
        <f t="shared" si="71"/>
        <v>0.26</v>
      </c>
      <c r="AW76" s="2">
        <f t="shared" si="75"/>
        <v>0.150833333333333</v>
      </c>
      <c r="AX76" s="1">
        <f t="shared" si="72"/>
        <v>150.499236454831</v>
      </c>
    </row>
    <row r="77" s="1" customFormat="1" spans="1:50">
      <c r="A77" s="13"/>
      <c r="B77" s="13"/>
      <c r="C77" s="16">
        <v>3</v>
      </c>
      <c r="D77" s="21">
        <v>19.6273870967742</v>
      </c>
      <c r="E77" s="20">
        <f t="shared" si="73"/>
        <v>20.8526071428571</v>
      </c>
      <c r="F77" s="16" t="s">
        <v>73</v>
      </c>
      <c r="G77" s="13">
        <v>4</v>
      </c>
      <c r="H77" s="18">
        <f t="shared" si="57"/>
        <v>19.6273870967742</v>
      </c>
      <c r="I77" s="18">
        <f t="shared" si="58"/>
        <v>292.777387096774</v>
      </c>
      <c r="J77" s="18">
        <f t="shared" si="59"/>
        <v>0.190121543965652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4"/>
        <v>1.54709792817611</v>
      </c>
      <c r="P77" s="18">
        <f t="shared" si="62"/>
        <v>0.294136646770903</v>
      </c>
      <c r="Q77" s="25">
        <f t="shared" si="63"/>
        <v>0.0764755281604347</v>
      </c>
      <c r="R77" s="18">
        <f t="shared" si="64"/>
        <v>0.1355172</v>
      </c>
      <c r="S77" s="26">
        <f t="shared" si="65"/>
        <v>0.564323408101958</v>
      </c>
      <c r="T77" s="3">
        <v>0.01</v>
      </c>
      <c r="U77" s="27">
        <f t="shared" si="66"/>
        <v>0.00564323408101958</v>
      </c>
      <c r="V77" s="26"/>
      <c r="W77" s="3"/>
      <c r="X77" s="3"/>
      <c r="Y77" s="29"/>
      <c r="Z77" s="3"/>
      <c r="AA77" s="28"/>
      <c r="AB77" s="3"/>
      <c r="AC77" s="3"/>
      <c r="AD77" s="28"/>
      <c r="AE77" s="26">
        <v>0.001</v>
      </c>
      <c r="AF77" s="3">
        <v>0.49</v>
      </c>
      <c r="AG77" s="27">
        <f t="shared" si="67"/>
        <v>0.00049</v>
      </c>
      <c r="AH77" s="36"/>
      <c r="AI77" s="3"/>
      <c r="AJ77" s="27"/>
      <c r="AK77" s="37"/>
      <c r="AL77" s="28"/>
      <c r="AM77" s="28"/>
      <c r="AN77" s="37"/>
      <c r="AO77" s="28"/>
      <c r="AP77" s="27"/>
      <c r="AQ77" s="3">
        <v>0.01</v>
      </c>
      <c r="AR77" s="3">
        <v>0.5</v>
      </c>
      <c r="AS77" s="3">
        <f t="shared" si="68"/>
        <v>0.005</v>
      </c>
      <c r="AT77" s="2">
        <f t="shared" si="69"/>
        <v>0.0111332340810196</v>
      </c>
      <c r="AU77" s="30">
        <f t="shared" si="70"/>
        <v>52.122</v>
      </c>
      <c r="AV77" s="1">
        <f t="shared" si="71"/>
        <v>0.26</v>
      </c>
      <c r="AW77" s="2">
        <f t="shared" si="75"/>
        <v>0.150833333333333</v>
      </c>
      <c r="AX77" s="1">
        <f t="shared" si="72"/>
        <v>152.471225778099</v>
      </c>
    </row>
    <row r="78" s="1" customFormat="1" spans="1:50">
      <c r="A78" s="13"/>
      <c r="B78" s="13"/>
      <c r="C78" s="16">
        <v>4</v>
      </c>
      <c r="D78" s="21">
        <v>21.2391666666667</v>
      </c>
      <c r="E78" s="20">
        <f t="shared" si="73"/>
        <v>19.6273870967742</v>
      </c>
      <c r="F78" s="16" t="s">
        <v>73</v>
      </c>
      <c r="G78" s="13">
        <v>5</v>
      </c>
      <c r="H78" s="18">
        <f t="shared" si="57"/>
        <v>21.2391666666667</v>
      </c>
      <c r="I78" s="18">
        <f t="shared" si="58"/>
        <v>294.389166666667</v>
      </c>
      <c r="J78" s="18">
        <f t="shared" si="59"/>
        <v>0.228090731218819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1.19031321733494</v>
      </c>
      <c r="O78" s="18">
        <f t="shared" si="74"/>
        <v>0.58386806407026</v>
      </c>
      <c r="P78" s="18">
        <f t="shared" si="62"/>
        <v>0.133174893669102</v>
      </c>
      <c r="Q78" s="25">
        <f t="shared" si="63"/>
        <v>0.0346254723539665</v>
      </c>
      <c r="R78" s="18">
        <f t="shared" si="64"/>
        <v>0.1355172</v>
      </c>
      <c r="S78" s="26">
        <f t="shared" si="65"/>
        <v>0.255506108110015</v>
      </c>
      <c r="T78" s="3">
        <v>0.01</v>
      </c>
      <c r="U78" s="27">
        <f t="shared" si="66"/>
        <v>0.00255506108110015</v>
      </c>
      <c r="V78" s="26"/>
      <c r="W78" s="3"/>
      <c r="X78" s="3"/>
      <c r="Y78" s="29"/>
      <c r="Z78" s="3"/>
      <c r="AA78" s="28"/>
      <c r="AB78" s="3"/>
      <c r="AC78" s="3"/>
      <c r="AD78" s="28"/>
      <c r="AE78" s="26">
        <v>0.005</v>
      </c>
      <c r="AF78" s="3">
        <v>0.49</v>
      </c>
      <c r="AG78" s="27">
        <f t="shared" si="67"/>
        <v>0.00245</v>
      </c>
      <c r="AH78" s="36"/>
      <c r="AI78" s="3"/>
      <c r="AJ78" s="27"/>
      <c r="AK78" s="37"/>
      <c r="AL78" s="28"/>
      <c r="AM78" s="28"/>
      <c r="AN78" s="37"/>
      <c r="AO78" s="28"/>
      <c r="AP78" s="27"/>
      <c r="AQ78" s="3">
        <v>0.015</v>
      </c>
      <c r="AR78" s="3">
        <v>0.5</v>
      </c>
      <c r="AS78" s="3">
        <f t="shared" si="68"/>
        <v>0.0075</v>
      </c>
      <c r="AT78" s="2">
        <f t="shared" si="69"/>
        <v>0.0125050610811001</v>
      </c>
      <c r="AU78" s="30">
        <f t="shared" si="70"/>
        <v>52.122</v>
      </c>
      <c r="AV78" s="1">
        <f t="shared" si="71"/>
        <v>0.26</v>
      </c>
      <c r="AW78" s="2">
        <f t="shared" si="75"/>
        <v>0.150833333333333</v>
      </c>
      <c r="AX78" s="1">
        <f t="shared" si="72"/>
        <v>171.258591851213</v>
      </c>
    </row>
    <row r="79" s="1" customFormat="1" spans="1:50">
      <c r="A79" s="13"/>
      <c r="B79" s="13"/>
      <c r="C79" s="16">
        <v>5</v>
      </c>
      <c r="D79" s="21">
        <v>22.8965806451613</v>
      </c>
      <c r="E79" s="20">
        <f t="shared" si="73"/>
        <v>21.2391666666667</v>
      </c>
      <c r="F79" s="16" t="s">
        <v>75</v>
      </c>
      <c r="G79" s="13">
        <v>6</v>
      </c>
      <c r="H79" s="18">
        <f t="shared" si="57"/>
        <v>22.8965806451613</v>
      </c>
      <c r="I79" s="18">
        <f t="shared" si="58"/>
        <v>296.046580645161</v>
      </c>
      <c r="J79" s="18">
        <f t="shared" si="59"/>
        <v>0.274488961534766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4"/>
        <v>0.971913170401158</v>
      </c>
      <c r="P79" s="18">
        <f t="shared" si="62"/>
        <v>0.266779436845376</v>
      </c>
      <c r="Q79" s="25">
        <f t="shared" si="63"/>
        <v>0.0693626535797978</v>
      </c>
      <c r="R79" s="18">
        <f t="shared" si="64"/>
        <v>0.1355172</v>
      </c>
      <c r="S79" s="26">
        <f t="shared" si="65"/>
        <v>0.511836531302283</v>
      </c>
      <c r="T79" s="3">
        <v>0.01</v>
      </c>
      <c r="U79" s="27">
        <f t="shared" si="66"/>
        <v>0.00511836531302283</v>
      </c>
      <c r="V79" s="26"/>
      <c r="W79" s="3"/>
      <c r="X79" s="3"/>
      <c r="Y79" s="29"/>
      <c r="Z79" s="3"/>
      <c r="AA79" s="28"/>
      <c r="AB79" s="3"/>
      <c r="AC79" s="3"/>
      <c r="AD79" s="28"/>
      <c r="AE79" s="26">
        <v>0.005</v>
      </c>
      <c r="AF79" s="3">
        <v>0.49</v>
      </c>
      <c r="AG79" s="27">
        <f t="shared" si="67"/>
        <v>0.00245</v>
      </c>
      <c r="AH79" s="36"/>
      <c r="AI79" s="3"/>
      <c r="AJ79" s="27"/>
      <c r="AK79" s="37"/>
      <c r="AL79" s="28"/>
      <c r="AM79" s="28"/>
      <c r="AN79" s="37"/>
      <c r="AO79" s="28"/>
      <c r="AP79" s="27"/>
      <c r="AQ79" s="3">
        <v>0.015</v>
      </c>
      <c r="AR79" s="3">
        <v>0.5</v>
      </c>
      <c r="AS79" s="3">
        <f t="shared" si="68"/>
        <v>0.0075</v>
      </c>
      <c r="AT79" s="2">
        <f t="shared" si="69"/>
        <v>0.0150683653130228</v>
      </c>
      <c r="AU79" s="30">
        <f t="shared" si="70"/>
        <v>52.122</v>
      </c>
      <c r="AV79" s="1">
        <f t="shared" si="71"/>
        <v>0.26</v>
      </c>
      <c r="AW79" s="2">
        <f t="shared" si="75"/>
        <v>0.150833333333333</v>
      </c>
      <c r="AX79" s="1">
        <f t="shared" si="72"/>
        <v>206.363408245017</v>
      </c>
    </row>
    <row r="80" s="1" customFormat="1" spans="1:50">
      <c r="A80" s="13"/>
      <c r="B80" s="13"/>
      <c r="C80" s="16">
        <v>6</v>
      </c>
      <c r="D80" s="21">
        <v>24.9069</v>
      </c>
      <c r="E80" s="20">
        <f t="shared" si="73"/>
        <v>22.8965806451613</v>
      </c>
      <c r="F80" s="16" t="s">
        <v>73</v>
      </c>
      <c r="G80" s="13">
        <v>7</v>
      </c>
      <c r="H80" s="18">
        <f t="shared" si="57"/>
        <v>24.9069</v>
      </c>
      <c r="I80" s="18">
        <f t="shared" si="58"/>
        <v>298.0569</v>
      </c>
      <c r="J80" s="18">
        <f t="shared" si="59"/>
        <v>0.342661032871825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4"/>
        <v>1.22635373355578</v>
      </c>
      <c r="P80" s="18">
        <f t="shared" si="62"/>
        <v>0.420223637006443</v>
      </c>
      <c r="Q80" s="25">
        <f t="shared" si="63"/>
        <v>0.109258145621675</v>
      </c>
      <c r="R80" s="18">
        <f t="shared" si="64"/>
        <v>0.1355172</v>
      </c>
      <c r="S80" s="26">
        <f t="shared" si="65"/>
        <v>0.806230837278775</v>
      </c>
      <c r="T80" s="3">
        <v>0.01</v>
      </c>
      <c r="U80" s="27">
        <f t="shared" si="66"/>
        <v>0.00806230837278775</v>
      </c>
      <c r="V80" s="26"/>
      <c r="W80" s="3"/>
      <c r="X80" s="3"/>
      <c r="Y80" s="29"/>
      <c r="Z80" s="3"/>
      <c r="AA80" s="28"/>
      <c r="AB80" s="3"/>
      <c r="AC80" s="3"/>
      <c r="AD80" s="28"/>
      <c r="AE80" s="26">
        <v>0.005</v>
      </c>
      <c r="AF80" s="3">
        <v>0.49</v>
      </c>
      <c r="AG80" s="27">
        <f t="shared" si="67"/>
        <v>0.00245</v>
      </c>
      <c r="AH80" s="36"/>
      <c r="AI80" s="3"/>
      <c r="AJ80" s="27"/>
      <c r="AK80" s="37"/>
      <c r="AL80" s="28"/>
      <c r="AM80" s="28"/>
      <c r="AN80" s="37"/>
      <c r="AO80" s="28"/>
      <c r="AP80" s="27"/>
      <c r="AQ80" s="3">
        <v>0.015</v>
      </c>
      <c r="AR80" s="3">
        <v>0.5</v>
      </c>
      <c r="AS80" s="3">
        <f t="shared" si="68"/>
        <v>0.0075</v>
      </c>
      <c r="AT80" s="2">
        <f t="shared" si="69"/>
        <v>0.0180123083727878</v>
      </c>
      <c r="AU80" s="30">
        <f t="shared" si="70"/>
        <v>52.122</v>
      </c>
      <c r="AV80" s="1">
        <f t="shared" si="71"/>
        <v>0.26</v>
      </c>
      <c r="AW80" s="2">
        <f t="shared" si="75"/>
        <v>0.150833333333333</v>
      </c>
      <c r="AX80" s="1">
        <f t="shared" si="72"/>
        <v>246.681127577671</v>
      </c>
    </row>
    <row r="81" s="1" customFormat="1" spans="1:50">
      <c r="A81" s="13"/>
      <c r="B81" s="13"/>
      <c r="C81" s="16">
        <v>7</v>
      </c>
      <c r="D81" s="21">
        <v>26.7607419354839</v>
      </c>
      <c r="E81" s="20">
        <f t="shared" si="73"/>
        <v>24.9069</v>
      </c>
      <c r="F81" s="16" t="s">
        <v>73</v>
      </c>
      <c r="G81" s="13">
        <v>8</v>
      </c>
      <c r="H81" s="18">
        <f t="shared" si="57"/>
        <v>26.7607419354839</v>
      </c>
      <c r="I81" s="18">
        <f t="shared" si="58"/>
        <v>299.910741935484</v>
      </c>
      <c r="J81" s="18">
        <f t="shared" si="59"/>
        <v>0.419334969993897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4"/>
        <v>1.32735009654934</v>
      </c>
      <c r="P81" s="18">
        <f t="shared" si="62"/>
        <v>0.556604312907913</v>
      </c>
      <c r="Q81" s="25">
        <f t="shared" si="63"/>
        <v>0.144717121356057</v>
      </c>
      <c r="R81" s="18">
        <f t="shared" si="64"/>
        <v>0.1355172</v>
      </c>
      <c r="S81" s="26">
        <f t="shared" si="65"/>
        <v>1.06788748111721</v>
      </c>
      <c r="T81" s="3">
        <v>0.01</v>
      </c>
      <c r="U81" s="27">
        <f t="shared" si="66"/>
        <v>0.0106788748111721</v>
      </c>
      <c r="V81" s="26"/>
      <c r="W81" s="3"/>
      <c r="X81" s="3"/>
      <c r="Y81" s="29"/>
      <c r="Z81" s="3"/>
      <c r="AA81" s="28"/>
      <c r="AB81" s="3"/>
      <c r="AC81" s="3"/>
      <c r="AD81" s="28"/>
      <c r="AE81" s="26">
        <v>0.005</v>
      </c>
      <c r="AF81" s="3">
        <v>0.49</v>
      </c>
      <c r="AG81" s="27">
        <f t="shared" si="67"/>
        <v>0.00245</v>
      </c>
      <c r="AH81" s="36"/>
      <c r="AI81" s="3"/>
      <c r="AJ81" s="27"/>
      <c r="AK81" s="37"/>
      <c r="AL81" s="28"/>
      <c r="AM81" s="28"/>
      <c r="AN81" s="37"/>
      <c r="AO81" s="28"/>
      <c r="AP81" s="27"/>
      <c r="AQ81" s="3">
        <v>0.015</v>
      </c>
      <c r="AR81" s="3">
        <v>0.5</v>
      </c>
      <c r="AS81" s="3">
        <f t="shared" si="68"/>
        <v>0.0075</v>
      </c>
      <c r="AT81" s="2">
        <f t="shared" si="69"/>
        <v>0.0206288748111721</v>
      </c>
      <c r="AU81" s="30">
        <f t="shared" si="70"/>
        <v>52.122</v>
      </c>
      <c r="AV81" s="1">
        <f t="shared" si="71"/>
        <v>0.26</v>
      </c>
      <c r="AW81" s="2">
        <f t="shared" si="75"/>
        <v>0.150833333333333</v>
      </c>
      <c r="AX81" s="1">
        <f t="shared" si="72"/>
        <v>282.515377471909</v>
      </c>
    </row>
    <row r="82" s="1" customFormat="1" spans="1:50">
      <c r="A82" s="13"/>
      <c r="B82" s="13"/>
      <c r="C82" s="16">
        <v>8</v>
      </c>
      <c r="D82" s="21">
        <v>26.8271935483871</v>
      </c>
      <c r="E82" s="20">
        <f t="shared" si="73"/>
        <v>26.7607419354839</v>
      </c>
      <c r="F82" s="16" t="s">
        <v>73</v>
      </c>
      <c r="G82" s="13">
        <v>9</v>
      </c>
      <c r="H82" s="18">
        <f t="shared" si="57"/>
        <v>26.8271935483871</v>
      </c>
      <c r="I82" s="18">
        <f t="shared" si="58"/>
        <v>299.977193548387</v>
      </c>
      <c r="J82" s="18">
        <f t="shared" si="59"/>
        <v>0.422361637689105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4"/>
        <v>1.29196578364143</v>
      </c>
      <c r="P82" s="18">
        <f t="shared" si="62"/>
        <v>0.545676784217081</v>
      </c>
      <c r="Q82" s="25">
        <f t="shared" si="63"/>
        <v>0.141875963896441</v>
      </c>
      <c r="R82" s="18">
        <f t="shared" si="64"/>
        <v>0.1355172</v>
      </c>
      <c r="S82" s="26">
        <f t="shared" si="65"/>
        <v>1.04692219066245</v>
      </c>
      <c r="T82" s="3">
        <v>0.01</v>
      </c>
      <c r="U82" s="27">
        <f t="shared" si="66"/>
        <v>0.0104692219066245</v>
      </c>
      <c r="V82" s="26"/>
      <c r="W82" s="3"/>
      <c r="X82" s="3"/>
      <c r="Y82" s="29"/>
      <c r="Z82" s="3"/>
      <c r="AA82" s="28"/>
      <c r="AB82" s="3"/>
      <c r="AC82" s="3"/>
      <c r="AD82" s="28"/>
      <c r="AE82" s="26">
        <v>0.005</v>
      </c>
      <c r="AF82" s="3">
        <v>0.49</v>
      </c>
      <c r="AG82" s="27">
        <f t="shared" si="67"/>
        <v>0.00245</v>
      </c>
      <c r="AH82" s="36"/>
      <c r="AI82" s="3"/>
      <c r="AJ82" s="27"/>
      <c r="AK82" s="37"/>
      <c r="AL82" s="28"/>
      <c r="AM82" s="28"/>
      <c r="AN82" s="37"/>
      <c r="AO82" s="28"/>
      <c r="AP82" s="27"/>
      <c r="AQ82" s="3">
        <v>0.015</v>
      </c>
      <c r="AR82" s="3">
        <v>0.5</v>
      </c>
      <c r="AS82" s="3">
        <f t="shared" si="68"/>
        <v>0.0075</v>
      </c>
      <c r="AT82" s="2">
        <f t="shared" si="69"/>
        <v>0.0204192219066245</v>
      </c>
      <c r="AU82" s="30">
        <f t="shared" si="70"/>
        <v>52.122</v>
      </c>
      <c r="AV82" s="1">
        <f t="shared" si="71"/>
        <v>0.26</v>
      </c>
      <c r="AW82" s="2">
        <f t="shared" si="75"/>
        <v>0.150833333333333</v>
      </c>
      <c r="AX82" s="1">
        <f t="shared" si="72"/>
        <v>279.644151095845</v>
      </c>
    </row>
    <row r="83" s="1" customFormat="1" spans="1:50">
      <c r="A83" s="13"/>
      <c r="B83" s="13"/>
      <c r="C83" s="16">
        <v>9</v>
      </c>
      <c r="D83" s="21">
        <v>26.4168333333333</v>
      </c>
      <c r="E83" s="20">
        <f t="shared" si="73"/>
        <v>26.8271935483871</v>
      </c>
      <c r="F83" s="16" t="s">
        <v>73</v>
      </c>
      <c r="G83" s="13">
        <v>10</v>
      </c>
      <c r="H83" s="18">
        <f t="shared" si="57"/>
        <v>26.4168333333333</v>
      </c>
      <c r="I83" s="18">
        <f t="shared" si="58"/>
        <v>299.566833333333</v>
      </c>
      <c r="J83" s="18">
        <f t="shared" si="59"/>
        <v>0.403993536564054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4"/>
        <v>1.26750899942435</v>
      </c>
      <c r="P83" s="18">
        <f t="shared" si="62"/>
        <v>0.512065443304207</v>
      </c>
      <c r="Q83" s="25">
        <f t="shared" si="63"/>
        <v>0.133137015259094</v>
      </c>
      <c r="R83" s="18">
        <f t="shared" si="64"/>
        <v>0.1355172</v>
      </c>
      <c r="S83" s="26">
        <f t="shared" si="65"/>
        <v>0.982436290442053</v>
      </c>
      <c r="T83" s="3">
        <v>0.01</v>
      </c>
      <c r="U83" s="27">
        <f t="shared" si="66"/>
        <v>0.00982436290442053</v>
      </c>
      <c r="V83" s="26"/>
      <c r="W83" s="3"/>
      <c r="X83" s="3"/>
      <c r="Y83" s="29"/>
      <c r="Z83" s="3"/>
      <c r="AA83" s="28"/>
      <c r="AB83" s="3"/>
      <c r="AC83" s="3"/>
      <c r="AD83" s="28"/>
      <c r="AE83" s="26">
        <v>0.005</v>
      </c>
      <c r="AF83" s="3">
        <v>0.49</v>
      </c>
      <c r="AG83" s="27">
        <f t="shared" si="67"/>
        <v>0.00245</v>
      </c>
      <c r="AH83" s="36"/>
      <c r="AI83" s="3"/>
      <c r="AJ83" s="27"/>
      <c r="AK83" s="37"/>
      <c r="AL83" s="28"/>
      <c r="AM83" s="28"/>
      <c r="AN83" s="37"/>
      <c r="AO83" s="28"/>
      <c r="AP83" s="27"/>
      <c r="AQ83" s="3">
        <v>0.015</v>
      </c>
      <c r="AR83" s="3">
        <v>0.5</v>
      </c>
      <c r="AS83" s="3">
        <f t="shared" si="68"/>
        <v>0.0075</v>
      </c>
      <c r="AT83" s="2">
        <f t="shared" si="69"/>
        <v>0.0197743629044205</v>
      </c>
      <c r="AU83" s="30">
        <f t="shared" si="70"/>
        <v>52.122</v>
      </c>
      <c r="AV83" s="1">
        <f t="shared" si="71"/>
        <v>0.26</v>
      </c>
      <c r="AW83" s="2">
        <f t="shared" si="75"/>
        <v>0.150833333333333</v>
      </c>
      <c r="AX83" s="1">
        <f t="shared" si="72"/>
        <v>270.812715252086</v>
      </c>
    </row>
    <row r="84" s="1" customFormat="1" spans="1:50">
      <c r="A84" s="13"/>
      <c r="B84" s="13"/>
      <c r="C84" s="16">
        <v>10</v>
      </c>
      <c r="D84" s="21">
        <v>24.887935483871</v>
      </c>
      <c r="E84" s="20">
        <f t="shared" si="73"/>
        <v>26.4168333333333</v>
      </c>
      <c r="F84" s="16" t="s">
        <v>73</v>
      </c>
      <c r="G84" s="13">
        <v>11</v>
      </c>
      <c r="H84" s="18">
        <f t="shared" si="57"/>
        <v>24.887935483871</v>
      </c>
      <c r="I84" s="18">
        <f t="shared" si="58"/>
        <v>298.037935483871</v>
      </c>
      <c r="J84" s="18">
        <f t="shared" si="59"/>
        <v>0.341949491390772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0.717671378314132</v>
      </c>
      <c r="O84" s="18">
        <f t="shared" si="74"/>
        <v>0.558992177806007</v>
      </c>
      <c r="P84" s="18">
        <f t="shared" si="62"/>
        <v>0.191147090892184</v>
      </c>
      <c r="Q84" s="25">
        <f t="shared" si="63"/>
        <v>0.0496982436319678</v>
      </c>
      <c r="R84" s="18">
        <f t="shared" si="64"/>
        <v>0.1355172</v>
      </c>
      <c r="S84" s="26">
        <f t="shared" si="65"/>
        <v>0.366730154046629</v>
      </c>
      <c r="T84" s="3">
        <v>0.01</v>
      </c>
      <c r="U84" s="27">
        <f t="shared" si="66"/>
        <v>0.00366730154046629</v>
      </c>
      <c r="V84" s="26"/>
      <c r="W84" s="3"/>
      <c r="X84" s="3"/>
      <c r="Y84" s="29"/>
      <c r="Z84" s="3"/>
      <c r="AA84" s="28"/>
      <c r="AB84" s="3"/>
      <c r="AC84" s="3"/>
      <c r="AD84" s="28"/>
      <c r="AE84" s="26">
        <v>0.005</v>
      </c>
      <c r="AF84" s="3">
        <v>0.49</v>
      </c>
      <c r="AG84" s="27">
        <f t="shared" si="67"/>
        <v>0.00245</v>
      </c>
      <c r="AH84" s="36"/>
      <c r="AI84" s="3"/>
      <c r="AJ84" s="27"/>
      <c r="AK84" s="37"/>
      <c r="AL84" s="28"/>
      <c r="AM84" s="28"/>
      <c r="AN84" s="37"/>
      <c r="AO84" s="28"/>
      <c r="AP84" s="27"/>
      <c r="AQ84" s="3">
        <v>0.015</v>
      </c>
      <c r="AR84" s="3">
        <v>0.5</v>
      </c>
      <c r="AS84" s="3">
        <f t="shared" si="68"/>
        <v>0.0075</v>
      </c>
      <c r="AT84" s="2">
        <f t="shared" si="69"/>
        <v>0.0136173015404663</v>
      </c>
      <c r="AU84" s="30">
        <f t="shared" si="70"/>
        <v>52.122</v>
      </c>
      <c r="AV84" s="1">
        <f t="shared" si="71"/>
        <v>0.26</v>
      </c>
      <c r="AW84" s="2">
        <f t="shared" si="75"/>
        <v>0.150833333333333</v>
      </c>
      <c r="AX84" s="1">
        <f t="shared" si="72"/>
        <v>186.490883291906</v>
      </c>
    </row>
    <row r="85" s="1" customFormat="1" spans="1:51">
      <c r="A85" s="13"/>
      <c r="B85" s="13"/>
      <c r="C85" s="16">
        <v>11</v>
      </c>
      <c r="D85" s="21">
        <v>22.1274333333333</v>
      </c>
      <c r="E85" s="20">
        <f t="shared" si="73"/>
        <v>24.887935483871</v>
      </c>
      <c r="F85" s="16" t="s">
        <v>75</v>
      </c>
      <c r="G85" s="13">
        <v>12</v>
      </c>
      <c r="H85" s="18">
        <f t="shared" si="57"/>
        <v>22.1274333333333</v>
      </c>
      <c r="I85" s="18">
        <f t="shared" si="58"/>
        <v>295.277433333333</v>
      </c>
      <c r="J85" s="18">
        <f t="shared" si="59"/>
        <v>0.251952309258033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4"/>
        <v>0.889065086913823</v>
      </c>
      <c r="P85" s="18">
        <f t="shared" si="62"/>
        <v>0.224002001728631</v>
      </c>
      <c r="Q85" s="25">
        <f t="shared" si="63"/>
        <v>0.0582405204494442</v>
      </c>
      <c r="R85" s="18">
        <f t="shared" si="64"/>
        <v>0.1355172</v>
      </c>
      <c r="S85" s="26">
        <f t="shared" si="65"/>
        <v>0.429764785941889</v>
      </c>
      <c r="T85" s="3">
        <v>0.01</v>
      </c>
      <c r="U85" s="27">
        <f t="shared" si="66"/>
        <v>0.00429764785941889</v>
      </c>
      <c r="V85" s="26"/>
      <c r="W85" s="3"/>
      <c r="X85" s="3"/>
      <c r="Y85" s="29"/>
      <c r="Z85" s="3"/>
      <c r="AA85" s="28"/>
      <c r="AB85" s="3"/>
      <c r="AC85" s="3"/>
      <c r="AD85" s="28"/>
      <c r="AE85" s="26">
        <v>0.005</v>
      </c>
      <c r="AF85" s="3">
        <v>0.49</v>
      </c>
      <c r="AG85" s="27">
        <f t="shared" si="67"/>
        <v>0.00245</v>
      </c>
      <c r="AH85" s="36"/>
      <c r="AI85" s="3"/>
      <c r="AJ85" s="27"/>
      <c r="AK85" s="37"/>
      <c r="AL85" s="28"/>
      <c r="AM85" s="28"/>
      <c r="AN85" s="37"/>
      <c r="AO85" s="28"/>
      <c r="AP85" s="27"/>
      <c r="AQ85" s="3">
        <v>0.015</v>
      </c>
      <c r="AR85" s="3">
        <v>0.5</v>
      </c>
      <c r="AS85" s="3">
        <f t="shared" si="68"/>
        <v>0.0075</v>
      </c>
      <c r="AT85" s="2">
        <f t="shared" si="69"/>
        <v>0.0142476478594189</v>
      </c>
      <c r="AU85" s="30">
        <f t="shared" si="70"/>
        <v>52.122</v>
      </c>
      <c r="AV85" s="1">
        <f t="shared" si="71"/>
        <v>0.26</v>
      </c>
      <c r="AW85" s="2">
        <f t="shared" si="75"/>
        <v>0.150833333333333</v>
      </c>
      <c r="AX85" s="1">
        <f t="shared" si="72"/>
        <v>195.123565872368</v>
      </c>
      <c r="AY85" s="1">
        <f>SUM(AX74:AX85)</f>
        <v>2358.2231769452</v>
      </c>
    </row>
    <row r="86" s="1" customFormat="1" spans="1:46">
      <c r="A86" s="13"/>
      <c r="B86" s="13"/>
      <c r="C86" s="16">
        <v>12</v>
      </c>
      <c r="D86" s="21">
        <v>21.2577419354839</v>
      </c>
      <c r="E86" s="20">
        <f t="shared" si="73"/>
        <v>22.1274333333333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4" t="s">
        <v>43</v>
      </c>
      <c r="T88" s="24"/>
      <c r="U88" s="24"/>
      <c r="V88" s="24" t="s">
        <v>44</v>
      </c>
      <c r="W88" s="24"/>
      <c r="X88" s="24"/>
      <c r="Y88" s="24" t="s">
        <v>45</v>
      </c>
      <c r="Z88" s="24"/>
      <c r="AA88" s="24"/>
      <c r="AB88" s="24" t="s">
        <v>46</v>
      </c>
      <c r="AC88" s="24"/>
      <c r="AD88" s="24"/>
      <c r="AE88" s="24" t="s">
        <v>47</v>
      </c>
      <c r="AF88" s="24"/>
      <c r="AG88" s="24"/>
      <c r="AH88" s="24" t="s">
        <v>48</v>
      </c>
      <c r="AI88" s="24"/>
      <c r="AJ88" s="24"/>
      <c r="AK88" s="32" t="s">
        <v>78</v>
      </c>
      <c r="AL88" s="33"/>
      <c r="AM88" s="34"/>
      <c r="AN88" s="33" t="s">
        <v>79</v>
      </c>
      <c r="AO88" s="33"/>
      <c r="AP88" s="34"/>
      <c r="AQ88" s="24" t="s">
        <v>50</v>
      </c>
      <c r="AR88" s="24"/>
      <c r="AS88" s="24"/>
      <c r="AT88" s="2"/>
    </row>
    <row r="89" s="1" customFormat="1" spans="1:53">
      <c r="A89" s="15" t="s">
        <v>80</v>
      </c>
      <c r="B89" s="15"/>
      <c r="C89" s="16" t="s">
        <v>51</v>
      </c>
      <c r="D89" s="16" t="s">
        <v>52</v>
      </c>
      <c r="E89" s="16" t="s">
        <v>53</v>
      </c>
      <c r="F89" s="16" t="s">
        <v>54</v>
      </c>
      <c r="G89" s="13" t="s">
        <v>51</v>
      </c>
      <c r="H89" s="13" t="s">
        <v>53</v>
      </c>
      <c r="I89" s="13" t="s">
        <v>55</v>
      </c>
      <c r="J89" s="13" t="s">
        <v>56</v>
      </c>
      <c r="K89" s="23" t="s">
        <v>57</v>
      </c>
      <c r="L89" s="23" t="s">
        <v>58</v>
      </c>
      <c r="M89" s="13" t="s">
        <v>59</v>
      </c>
      <c r="N89" s="23" t="s">
        <v>60</v>
      </c>
      <c r="O89" s="13" t="s">
        <v>61</v>
      </c>
      <c r="P89" s="13" t="s">
        <v>62</v>
      </c>
      <c r="Q89" s="23" t="s">
        <v>63</v>
      </c>
      <c r="R89" s="23" t="s">
        <v>64</v>
      </c>
      <c r="S89" s="4" t="s">
        <v>65</v>
      </c>
      <c r="T89" s="3" t="s">
        <v>66</v>
      </c>
      <c r="U89" s="3"/>
      <c r="V89" s="4" t="s">
        <v>65</v>
      </c>
      <c r="W89" s="3" t="s">
        <v>66</v>
      </c>
      <c r="X89" s="3"/>
      <c r="Y89" s="4" t="s">
        <v>65</v>
      </c>
      <c r="Z89" s="3" t="s">
        <v>66</v>
      </c>
      <c r="AA89" s="3"/>
      <c r="AB89" s="4" t="s">
        <v>65</v>
      </c>
      <c r="AC89" s="3" t="s">
        <v>66</v>
      </c>
      <c r="AD89" s="3"/>
      <c r="AE89" s="4" t="s">
        <v>65</v>
      </c>
      <c r="AF89" s="3" t="s">
        <v>66</v>
      </c>
      <c r="AG89" s="3"/>
      <c r="AH89" s="4" t="s">
        <v>65</v>
      </c>
      <c r="AI89" s="3" t="s">
        <v>66</v>
      </c>
      <c r="AJ89" s="3"/>
      <c r="AK89" s="4" t="s">
        <v>65</v>
      </c>
      <c r="AL89" s="3" t="s">
        <v>66</v>
      </c>
      <c r="AM89" s="3"/>
      <c r="AN89" s="4" t="s">
        <v>65</v>
      </c>
      <c r="AO89" s="3" t="s">
        <v>66</v>
      </c>
      <c r="AP89" s="3"/>
      <c r="AQ89" s="35" t="s">
        <v>65</v>
      </c>
      <c r="AR89" s="35" t="s">
        <v>66</v>
      </c>
      <c r="AS89" s="35"/>
      <c r="AT89" s="2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15</v>
      </c>
      <c r="E90" s="16"/>
      <c r="F90" s="16"/>
      <c r="G90" s="13">
        <v>1</v>
      </c>
      <c r="H90" s="18">
        <f t="shared" ref="H90:H101" si="76">E91</f>
        <v>15</v>
      </c>
      <c r="I90" s="18">
        <f t="shared" ref="I90:I101" si="77">H90+273.15</f>
        <v>288.15</v>
      </c>
      <c r="J90" s="18">
        <f t="shared" ref="J90:J101" si="78">EXP(($C$16*(I90-$C$14))/($C$17*I90*$C$14))</f>
        <v>0.11145232763902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0.031730477678829</v>
      </c>
      <c r="Q90" s="25">
        <f t="shared" ref="Q90:Q101" si="82">P90*$B$76</f>
        <v>0.00824992419649554</v>
      </c>
      <c r="R90" s="18">
        <f t="shared" ref="R90:R101" si="83">L90*$B$76</f>
        <v>0.074022</v>
      </c>
      <c r="S90" s="26">
        <f t="shared" ref="S90:S101" si="84">Q90/R90</f>
        <v>0.11145232763902</v>
      </c>
      <c r="T90" s="3">
        <v>0.01</v>
      </c>
      <c r="U90" s="27">
        <f t="shared" ref="U90:U101" si="85">S90*T90</f>
        <v>0.0011145232763902</v>
      </c>
      <c r="V90" s="26"/>
      <c r="W90" s="3"/>
      <c r="X90" s="3"/>
      <c r="Y90" s="29"/>
      <c r="Z90" s="3"/>
      <c r="AA90" s="28"/>
      <c r="AB90" s="3"/>
      <c r="AC90" s="3"/>
      <c r="AD90" s="28"/>
      <c r="AE90" s="26">
        <v>0.001</v>
      </c>
      <c r="AF90" s="3">
        <v>0.49</v>
      </c>
      <c r="AG90" s="27">
        <f t="shared" ref="AG90:AG101" si="86">AF90*AE90</f>
        <v>0.00049</v>
      </c>
      <c r="AH90" s="36"/>
      <c r="AI90" s="3"/>
      <c r="AJ90" s="27"/>
      <c r="AK90" s="37"/>
      <c r="AL90" s="28"/>
      <c r="AM90" s="28"/>
      <c r="AN90" s="37"/>
      <c r="AO90" s="28"/>
      <c r="AP90" s="27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0.0066045232763902</v>
      </c>
      <c r="AU90" s="30">
        <f t="shared" ref="AU90:AU101" si="89">$B$90/12</f>
        <v>28.47</v>
      </c>
      <c r="AV90" s="1">
        <f t="shared" ref="AV90:AV101" si="90">$B$76</f>
        <v>0.26</v>
      </c>
      <c r="AW90" s="2">
        <f>$E$9/12</f>
        <v>0.0233333333333333</v>
      </c>
      <c r="AX90" s="1">
        <f t="shared" ref="AX90:AX101" si="91">AW90*10000*AV90*0.67*AU90*AT90</f>
        <v>7.64282434338547</v>
      </c>
      <c r="AZ90" s="2">
        <f>$E$10/12</f>
        <v>0.0741666666666667</v>
      </c>
      <c r="BA90" s="1">
        <f t="shared" ref="BA90:BA101" si="92">AZ90*10000*AV90*0.67*AU90*AT90</f>
        <v>24.2932630914753</v>
      </c>
    </row>
    <row r="91" s="1" customFormat="1" spans="1:53">
      <c r="A91" s="13" t="s">
        <v>74</v>
      </c>
      <c r="B91" s="13">
        <v>1</v>
      </c>
      <c r="C91" s="16">
        <v>1</v>
      </c>
      <c r="D91" s="19">
        <v>19.9015161290323</v>
      </c>
      <c r="E91" s="20">
        <f t="shared" ref="E91:E102" si="93">D90</f>
        <v>15</v>
      </c>
      <c r="F91" s="16" t="s">
        <v>73</v>
      </c>
      <c r="G91" s="13">
        <v>2</v>
      </c>
      <c r="H91" s="18">
        <f t="shared" si="76"/>
        <v>19.9015161290323</v>
      </c>
      <c r="I91" s="18">
        <f t="shared" si="77"/>
        <v>293.051516129032</v>
      </c>
      <c r="J91" s="18">
        <f t="shared" si="78"/>
        <v>0.196129039038424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4">L91+O90-P90-N91</f>
        <v>0.537669522321171</v>
      </c>
      <c r="P91" s="18">
        <f t="shared" si="81"/>
        <v>0.1054526067331</v>
      </c>
      <c r="Q91" s="25">
        <f t="shared" si="82"/>
        <v>0.0274176777506059</v>
      </c>
      <c r="R91" s="18">
        <f t="shared" si="83"/>
        <v>0.074022</v>
      </c>
      <c r="S91" s="26">
        <f t="shared" si="84"/>
        <v>0.370399040158411</v>
      </c>
      <c r="T91" s="3">
        <v>0.01</v>
      </c>
      <c r="U91" s="27">
        <f t="shared" si="85"/>
        <v>0.00370399040158411</v>
      </c>
      <c r="V91" s="26"/>
      <c r="W91" s="3"/>
      <c r="X91" s="3"/>
      <c r="Y91" s="29"/>
      <c r="Z91" s="3"/>
      <c r="AA91" s="28"/>
      <c r="AB91" s="3"/>
      <c r="AC91" s="3"/>
      <c r="AD91" s="28"/>
      <c r="AE91" s="26">
        <v>0.001</v>
      </c>
      <c r="AF91" s="3">
        <v>0.49</v>
      </c>
      <c r="AG91" s="27">
        <f t="shared" si="86"/>
        <v>0.00049</v>
      </c>
      <c r="AH91" s="36"/>
      <c r="AI91" s="3"/>
      <c r="AJ91" s="27"/>
      <c r="AK91" s="37"/>
      <c r="AL91" s="28"/>
      <c r="AM91" s="28"/>
      <c r="AN91" s="37"/>
      <c r="AO91" s="28"/>
      <c r="AP91" s="27"/>
      <c r="AQ91" s="3">
        <v>0.01</v>
      </c>
      <c r="AR91" s="3">
        <v>0.5</v>
      </c>
      <c r="AS91" s="3">
        <f t="shared" si="87"/>
        <v>0.005</v>
      </c>
      <c r="AT91" s="2">
        <f t="shared" si="88"/>
        <v>0.00919399040158412</v>
      </c>
      <c r="AU91" s="30">
        <f t="shared" si="89"/>
        <v>28.47</v>
      </c>
      <c r="AV91" s="1">
        <f t="shared" si="90"/>
        <v>0.26</v>
      </c>
      <c r="AW91" s="2">
        <f t="shared" ref="AW91:AW101" si="95">$E$9/12</f>
        <v>0.0233333333333333</v>
      </c>
      <c r="AX91" s="1">
        <f t="shared" si="91"/>
        <v>10.6393831490114</v>
      </c>
      <c r="AZ91" s="2">
        <f t="shared" ref="AZ91:AZ101" si="96">$E$10/12</f>
        <v>0.0741666666666667</v>
      </c>
      <c r="BA91" s="1">
        <f t="shared" si="92"/>
        <v>33.8180392950719</v>
      </c>
    </row>
    <row r="92" s="1" customFormat="1" spans="1:53">
      <c r="A92" s="13" t="s">
        <v>36</v>
      </c>
      <c r="B92" s="13">
        <f>H9</f>
        <v>0.26</v>
      </c>
      <c r="C92" s="16">
        <v>2</v>
      </c>
      <c r="D92" s="21">
        <v>20.8526071428571</v>
      </c>
      <c r="E92" s="20">
        <f t="shared" si="93"/>
        <v>19.9015161290323</v>
      </c>
      <c r="F92" s="16" t="s">
        <v>73</v>
      </c>
      <c r="G92" s="13">
        <v>3</v>
      </c>
      <c r="H92" s="18">
        <f t="shared" si="76"/>
        <v>20.8526071428571</v>
      </c>
      <c r="I92" s="18">
        <f t="shared" si="77"/>
        <v>294.002607142857</v>
      </c>
      <c r="J92" s="18">
        <f t="shared" si="78"/>
        <v>0.218384337157702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4"/>
        <v>0.716916915588071</v>
      </c>
      <c r="P92" s="18">
        <f t="shared" si="81"/>
        <v>0.156563425407845</v>
      </c>
      <c r="Q92" s="25">
        <f t="shared" si="82"/>
        <v>0.0407064906060397</v>
      </c>
      <c r="R92" s="18">
        <f t="shared" si="83"/>
        <v>0.074022</v>
      </c>
      <c r="S92" s="26">
        <f t="shared" si="84"/>
        <v>0.549924219908132</v>
      </c>
      <c r="T92" s="3">
        <v>0.01</v>
      </c>
      <c r="U92" s="27">
        <f t="shared" si="85"/>
        <v>0.00549924219908132</v>
      </c>
      <c r="V92" s="26"/>
      <c r="W92" s="3"/>
      <c r="X92" s="3"/>
      <c r="Y92" s="29"/>
      <c r="Z92" s="3"/>
      <c r="AA92" s="28"/>
      <c r="AB92" s="3"/>
      <c r="AC92" s="3"/>
      <c r="AD92" s="28"/>
      <c r="AE92" s="26">
        <v>0.001</v>
      </c>
      <c r="AF92" s="3">
        <v>0.49</v>
      </c>
      <c r="AG92" s="27">
        <f t="shared" si="86"/>
        <v>0.00049</v>
      </c>
      <c r="AH92" s="36"/>
      <c r="AI92" s="3"/>
      <c r="AJ92" s="27"/>
      <c r="AK92" s="37"/>
      <c r="AL92" s="28"/>
      <c r="AM92" s="28"/>
      <c r="AN92" s="37"/>
      <c r="AO92" s="28"/>
      <c r="AP92" s="27"/>
      <c r="AQ92" s="3">
        <v>0.01</v>
      </c>
      <c r="AR92" s="3">
        <v>0.5</v>
      </c>
      <c r="AS92" s="3">
        <f t="shared" si="87"/>
        <v>0.005</v>
      </c>
      <c r="AT92" s="2">
        <f t="shared" si="88"/>
        <v>0.0109892421990813</v>
      </c>
      <c r="AU92" s="30">
        <f t="shared" si="89"/>
        <v>28.47</v>
      </c>
      <c r="AV92" s="1">
        <f t="shared" si="90"/>
        <v>0.26</v>
      </c>
      <c r="AW92" s="2">
        <f t="shared" si="95"/>
        <v>0.0233333333333333</v>
      </c>
      <c r="AX92" s="1">
        <f t="shared" si="91"/>
        <v>12.7168675587442</v>
      </c>
      <c r="AZ92" s="2">
        <f t="shared" si="96"/>
        <v>0.0741666666666667</v>
      </c>
      <c r="BA92" s="1">
        <f t="shared" si="92"/>
        <v>40.4214718831513</v>
      </c>
    </row>
    <row r="93" s="1" customFormat="1" spans="1:53">
      <c r="A93" s="13"/>
      <c r="B93" s="13"/>
      <c r="C93" s="16">
        <v>3</v>
      </c>
      <c r="D93" s="21">
        <v>19.6273870967742</v>
      </c>
      <c r="E93" s="20">
        <f t="shared" si="93"/>
        <v>20.8526071428571</v>
      </c>
      <c r="F93" s="16" t="s">
        <v>73</v>
      </c>
      <c r="G93" s="13">
        <v>4</v>
      </c>
      <c r="H93" s="18">
        <f t="shared" si="76"/>
        <v>19.6273870967742</v>
      </c>
      <c r="I93" s="18">
        <f t="shared" si="77"/>
        <v>292.777387096774</v>
      </c>
      <c r="J93" s="18">
        <f t="shared" si="78"/>
        <v>0.190121543965652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4"/>
        <v>0.845053490180226</v>
      </c>
      <c r="P93" s="18">
        <f t="shared" si="81"/>
        <v>0.160662874286628</v>
      </c>
      <c r="Q93" s="25">
        <f t="shared" si="82"/>
        <v>0.0417723473145232</v>
      </c>
      <c r="R93" s="18">
        <f t="shared" si="83"/>
        <v>0.074022</v>
      </c>
      <c r="S93" s="26">
        <f t="shared" si="84"/>
        <v>0.564323408101958</v>
      </c>
      <c r="T93" s="3">
        <v>0.01</v>
      </c>
      <c r="U93" s="27">
        <f t="shared" si="85"/>
        <v>0.00564323408101958</v>
      </c>
      <c r="V93" s="26"/>
      <c r="W93" s="3"/>
      <c r="X93" s="3"/>
      <c r="Y93" s="29"/>
      <c r="Z93" s="3"/>
      <c r="AA93" s="28"/>
      <c r="AB93" s="3"/>
      <c r="AC93" s="3"/>
      <c r="AD93" s="28"/>
      <c r="AE93" s="26">
        <v>0.001</v>
      </c>
      <c r="AF93" s="3">
        <v>0.49</v>
      </c>
      <c r="AG93" s="27">
        <f t="shared" si="86"/>
        <v>0.00049</v>
      </c>
      <c r="AH93" s="36"/>
      <c r="AI93" s="3"/>
      <c r="AJ93" s="27"/>
      <c r="AK93" s="37"/>
      <c r="AL93" s="28"/>
      <c r="AM93" s="28"/>
      <c r="AN93" s="37"/>
      <c r="AO93" s="28"/>
      <c r="AP93" s="27"/>
      <c r="AQ93" s="3">
        <v>0.01</v>
      </c>
      <c r="AR93" s="3">
        <v>0.5</v>
      </c>
      <c r="AS93" s="3">
        <f t="shared" si="87"/>
        <v>0.005</v>
      </c>
      <c r="AT93" s="2">
        <f t="shared" si="88"/>
        <v>0.0111332340810196</v>
      </c>
      <c r="AU93" s="30">
        <f t="shared" si="89"/>
        <v>28.47</v>
      </c>
      <c r="AV93" s="1">
        <f t="shared" si="90"/>
        <v>0.26</v>
      </c>
      <c r="AW93" s="2">
        <f t="shared" si="95"/>
        <v>0.0233333333333333</v>
      </c>
      <c r="AX93" s="1">
        <f t="shared" si="91"/>
        <v>12.8834964908371</v>
      </c>
      <c r="AZ93" s="2">
        <f t="shared" si="96"/>
        <v>0.0741666666666667</v>
      </c>
      <c r="BA93" s="1">
        <f t="shared" si="92"/>
        <v>40.9511138458752</v>
      </c>
    </row>
    <row r="94" s="1" customFormat="1" spans="1:53">
      <c r="A94" s="13"/>
      <c r="B94" s="13"/>
      <c r="C94" s="16">
        <v>4</v>
      </c>
      <c r="D94" s="21">
        <v>21.2391666666667</v>
      </c>
      <c r="E94" s="20">
        <f t="shared" si="93"/>
        <v>19.6273870967742</v>
      </c>
      <c r="F94" s="16" t="s">
        <v>73</v>
      </c>
      <c r="G94" s="13">
        <v>5</v>
      </c>
      <c r="H94" s="18">
        <f t="shared" si="76"/>
        <v>21.2391666666667</v>
      </c>
      <c r="I94" s="18">
        <f t="shared" si="77"/>
        <v>294.389166666667</v>
      </c>
      <c r="J94" s="18">
        <f t="shared" si="78"/>
        <v>0.228090731218819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0.650171085098919</v>
      </c>
      <c r="O94" s="18">
        <f t="shared" si="94"/>
        <v>0.31891953079468</v>
      </c>
      <c r="P94" s="18">
        <f t="shared" si="81"/>
        <v>0.0727425889789212</v>
      </c>
      <c r="Q94" s="25">
        <f t="shared" si="82"/>
        <v>0.0189130731345195</v>
      </c>
      <c r="R94" s="18">
        <f t="shared" si="83"/>
        <v>0.074022</v>
      </c>
      <c r="S94" s="26">
        <f t="shared" si="84"/>
        <v>0.255506108110015</v>
      </c>
      <c r="T94" s="3">
        <v>0.01</v>
      </c>
      <c r="U94" s="27">
        <f t="shared" si="85"/>
        <v>0.00255506108110015</v>
      </c>
      <c r="V94" s="26"/>
      <c r="W94" s="3"/>
      <c r="X94" s="3"/>
      <c r="Y94" s="29"/>
      <c r="Z94" s="3"/>
      <c r="AA94" s="28"/>
      <c r="AB94" s="3"/>
      <c r="AC94" s="3"/>
      <c r="AD94" s="28"/>
      <c r="AE94" s="26">
        <v>0.005</v>
      </c>
      <c r="AF94" s="3">
        <v>0.49</v>
      </c>
      <c r="AG94" s="27">
        <f t="shared" si="86"/>
        <v>0.00245</v>
      </c>
      <c r="AH94" s="36"/>
      <c r="AI94" s="3"/>
      <c r="AJ94" s="27"/>
      <c r="AK94" s="37"/>
      <c r="AL94" s="28"/>
      <c r="AM94" s="28"/>
      <c r="AN94" s="37"/>
      <c r="AO94" s="28"/>
      <c r="AP94" s="27"/>
      <c r="AQ94" s="3">
        <v>0.015</v>
      </c>
      <c r="AR94" s="3">
        <v>0.5</v>
      </c>
      <c r="AS94" s="3">
        <f t="shared" si="87"/>
        <v>0.0075</v>
      </c>
      <c r="AT94" s="2">
        <f t="shared" si="88"/>
        <v>0.0125050610811001</v>
      </c>
      <c r="AU94" s="30">
        <f t="shared" si="89"/>
        <v>28.47</v>
      </c>
      <c r="AV94" s="1">
        <f t="shared" si="90"/>
        <v>0.26</v>
      </c>
      <c r="AW94" s="2">
        <f t="shared" si="95"/>
        <v>0.0233333333333333</v>
      </c>
      <c r="AX94" s="1">
        <f t="shared" si="91"/>
        <v>14.4709892366965</v>
      </c>
      <c r="AZ94" s="2">
        <f t="shared" si="96"/>
        <v>0.0741666666666667</v>
      </c>
      <c r="BA94" s="1">
        <f t="shared" si="92"/>
        <v>45.9970729309283</v>
      </c>
    </row>
    <row r="95" s="1" customFormat="1" spans="1:53">
      <c r="A95" s="13"/>
      <c r="B95" s="13"/>
      <c r="C95" s="16">
        <v>5</v>
      </c>
      <c r="D95" s="21">
        <v>22.8965806451613</v>
      </c>
      <c r="E95" s="20">
        <f t="shared" si="93"/>
        <v>21.2391666666667</v>
      </c>
      <c r="F95" s="16" t="s">
        <v>75</v>
      </c>
      <c r="G95" s="13">
        <v>6</v>
      </c>
      <c r="H95" s="18">
        <f t="shared" si="76"/>
        <v>22.8965806451613</v>
      </c>
      <c r="I95" s="18">
        <f t="shared" si="77"/>
        <v>296.046580645161</v>
      </c>
      <c r="J95" s="18">
        <f t="shared" si="78"/>
        <v>0.274488961534766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4"/>
        <v>0.530876941815759</v>
      </c>
      <c r="P95" s="18">
        <f t="shared" si="81"/>
        <v>0.14571986046176</v>
      </c>
      <c r="Q95" s="25">
        <f t="shared" si="82"/>
        <v>0.0378871637200576</v>
      </c>
      <c r="R95" s="18">
        <f t="shared" si="83"/>
        <v>0.074022</v>
      </c>
      <c r="S95" s="26">
        <f t="shared" si="84"/>
        <v>0.511836531302283</v>
      </c>
      <c r="T95" s="3">
        <v>0.01</v>
      </c>
      <c r="U95" s="27">
        <f t="shared" si="85"/>
        <v>0.00511836531302283</v>
      </c>
      <c r="V95" s="26"/>
      <c r="W95" s="3"/>
      <c r="X95" s="3"/>
      <c r="Y95" s="29"/>
      <c r="Z95" s="3"/>
      <c r="AA95" s="28"/>
      <c r="AB95" s="3"/>
      <c r="AC95" s="3"/>
      <c r="AD95" s="28"/>
      <c r="AE95" s="26">
        <v>0.005</v>
      </c>
      <c r="AF95" s="3">
        <v>0.49</v>
      </c>
      <c r="AG95" s="27">
        <f t="shared" si="86"/>
        <v>0.00245</v>
      </c>
      <c r="AH95" s="36"/>
      <c r="AI95" s="3"/>
      <c r="AJ95" s="27"/>
      <c r="AK95" s="37"/>
      <c r="AL95" s="28"/>
      <c r="AM95" s="28"/>
      <c r="AN95" s="37"/>
      <c r="AO95" s="28"/>
      <c r="AP95" s="27"/>
      <c r="AQ95" s="3">
        <v>0.015</v>
      </c>
      <c r="AR95" s="3">
        <v>0.5</v>
      </c>
      <c r="AS95" s="3">
        <f t="shared" si="87"/>
        <v>0.0075</v>
      </c>
      <c r="AT95" s="2">
        <f t="shared" si="88"/>
        <v>0.0150683653130228</v>
      </c>
      <c r="AU95" s="30">
        <f t="shared" si="89"/>
        <v>28.47</v>
      </c>
      <c r="AV95" s="1">
        <f t="shared" si="90"/>
        <v>0.26</v>
      </c>
      <c r="AW95" s="2">
        <f t="shared" si="95"/>
        <v>0.0233333333333333</v>
      </c>
      <c r="AX95" s="1">
        <f t="shared" si="91"/>
        <v>17.4372720649023</v>
      </c>
      <c r="AZ95" s="2">
        <f t="shared" si="96"/>
        <v>0.0741666666666667</v>
      </c>
      <c r="BA95" s="1">
        <f t="shared" si="92"/>
        <v>55.4256147777253</v>
      </c>
    </row>
    <row r="96" s="1" customFormat="1" spans="1:53">
      <c r="A96" s="13"/>
      <c r="B96" s="13"/>
      <c r="C96" s="16">
        <v>6</v>
      </c>
      <c r="D96" s="21">
        <v>24.9069</v>
      </c>
      <c r="E96" s="20">
        <f t="shared" si="93"/>
        <v>22.8965806451613</v>
      </c>
      <c r="F96" s="16" t="s">
        <v>73</v>
      </c>
      <c r="G96" s="13">
        <v>7</v>
      </c>
      <c r="H96" s="18">
        <f t="shared" si="76"/>
        <v>24.9069</v>
      </c>
      <c r="I96" s="18">
        <f t="shared" si="77"/>
        <v>298.0569</v>
      </c>
      <c r="J96" s="18">
        <f t="shared" si="78"/>
        <v>0.342661032871825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4"/>
        <v>0.669857081353999</v>
      </c>
      <c r="P96" s="18">
        <f t="shared" si="81"/>
        <v>0.229533919373267</v>
      </c>
      <c r="Q96" s="25">
        <f t="shared" si="82"/>
        <v>0.0596788190370495</v>
      </c>
      <c r="R96" s="18">
        <f t="shared" si="83"/>
        <v>0.074022</v>
      </c>
      <c r="S96" s="26">
        <f t="shared" si="84"/>
        <v>0.806230837278775</v>
      </c>
      <c r="T96" s="3">
        <v>0.01</v>
      </c>
      <c r="U96" s="27">
        <f t="shared" si="85"/>
        <v>0.00806230837278775</v>
      </c>
      <c r="V96" s="26"/>
      <c r="W96" s="3"/>
      <c r="X96" s="3"/>
      <c r="Y96" s="29"/>
      <c r="Z96" s="3"/>
      <c r="AA96" s="28"/>
      <c r="AB96" s="3"/>
      <c r="AC96" s="3"/>
      <c r="AD96" s="28"/>
      <c r="AE96" s="26">
        <v>0.005</v>
      </c>
      <c r="AF96" s="3">
        <v>0.49</v>
      </c>
      <c r="AG96" s="27">
        <f t="shared" si="86"/>
        <v>0.00245</v>
      </c>
      <c r="AH96" s="36"/>
      <c r="AI96" s="3"/>
      <c r="AJ96" s="27"/>
      <c r="AK96" s="37"/>
      <c r="AL96" s="28"/>
      <c r="AM96" s="28"/>
      <c r="AN96" s="37"/>
      <c r="AO96" s="28"/>
      <c r="AP96" s="27"/>
      <c r="AQ96" s="3">
        <v>0.015</v>
      </c>
      <c r="AR96" s="3">
        <v>0.5</v>
      </c>
      <c r="AS96" s="3">
        <f t="shared" si="87"/>
        <v>0.0075</v>
      </c>
      <c r="AT96" s="2">
        <f t="shared" si="88"/>
        <v>0.0180123083727878</v>
      </c>
      <c r="AU96" s="30">
        <f t="shared" si="89"/>
        <v>28.47</v>
      </c>
      <c r="AV96" s="1">
        <f t="shared" si="90"/>
        <v>0.26</v>
      </c>
      <c r="AW96" s="2">
        <f t="shared" si="95"/>
        <v>0.0233333333333333</v>
      </c>
      <c r="AX96" s="1">
        <f t="shared" si="91"/>
        <v>20.8440341794587</v>
      </c>
      <c r="AZ96" s="2">
        <f t="shared" si="96"/>
        <v>0.0741666666666667</v>
      </c>
      <c r="BA96" s="1">
        <f t="shared" si="92"/>
        <v>66.2542514989939</v>
      </c>
    </row>
    <row r="97" s="1" customFormat="1" spans="1:53">
      <c r="A97" s="13"/>
      <c r="B97" s="13"/>
      <c r="C97" s="16">
        <v>7</v>
      </c>
      <c r="D97" s="21">
        <v>26.7607419354839</v>
      </c>
      <c r="E97" s="20">
        <f t="shared" si="93"/>
        <v>24.9069</v>
      </c>
      <c r="F97" s="16" t="s">
        <v>73</v>
      </c>
      <c r="G97" s="13">
        <v>8</v>
      </c>
      <c r="H97" s="18">
        <f t="shared" si="76"/>
        <v>26.7607419354839</v>
      </c>
      <c r="I97" s="18">
        <f t="shared" si="77"/>
        <v>299.910741935484</v>
      </c>
      <c r="J97" s="18">
        <f t="shared" si="78"/>
        <v>0.419334969993897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4"/>
        <v>0.725023161980731</v>
      </c>
      <c r="P97" s="18">
        <f t="shared" si="81"/>
        <v>0.30402756587407</v>
      </c>
      <c r="Q97" s="25">
        <f t="shared" si="82"/>
        <v>0.0790471671272583</v>
      </c>
      <c r="R97" s="18">
        <f t="shared" si="83"/>
        <v>0.074022</v>
      </c>
      <c r="S97" s="26">
        <f t="shared" si="84"/>
        <v>1.06788748111721</v>
      </c>
      <c r="T97" s="3">
        <v>0.01</v>
      </c>
      <c r="U97" s="27">
        <f t="shared" si="85"/>
        <v>0.0106788748111721</v>
      </c>
      <c r="V97" s="26"/>
      <c r="W97" s="3"/>
      <c r="X97" s="3"/>
      <c r="Y97" s="29"/>
      <c r="Z97" s="3"/>
      <c r="AA97" s="28"/>
      <c r="AB97" s="3"/>
      <c r="AC97" s="3"/>
      <c r="AD97" s="28"/>
      <c r="AE97" s="26">
        <v>0.005</v>
      </c>
      <c r="AF97" s="3">
        <v>0.49</v>
      </c>
      <c r="AG97" s="27">
        <f t="shared" si="86"/>
        <v>0.00245</v>
      </c>
      <c r="AH97" s="36"/>
      <c r="AI97" s="3"/>
      <c r="AJ97" s="27"/>
      <c r="AK97" s="37"/>
      <c r="AL97" s="28"/>
      <c r="AM97" s="28"/>
      <c r="AN97" s="37"/>
      <c r="AO97" s="28"/>
      <c r="AP97" s="27"/>
      <c r="AQ97" s="3">
        <v>0.015</v>
      </c>
      <c r="AR97" s="3">
        <v>0.5</v>
      </c>
      <c r="AS97" s="3">
        <f t="shared" si="87"/>
        <v>0.0075</v>
      </c>
      <c r="AT97" s="2">
        <f t="shared" si="88"/>
        <v>0.0206288748111721</v>
      </c>
      <c r="AU97" s="30">
        <f t="shared" si="89"/>
        <v>28.47</v>
      </c>
      <c r="AV97" s="1">
        <f t="shared" si="90"/>
        <v>0.26</v>
      </c>
      <c r="AW97" s="2">
        <f t="shared" si="95"/>
        <v>0.0233333333333333</v>
      </c>
      <c r="AX97" s="1">
        <f t="shared" si="91"/>
        <v>23.8719525975614</v>
      </c>
      <c r="AZ97" s="2">
        <f t="shared" si="96"/>
        <v>0.0741666666666667</v>
      </c>
      <c r="BA97" s="1">
        <f t="shared" si="92"/>
        <v>75.8787064708201</v>
      </c>
    </row>
    <row r="98" s="1" customFormat="1" spans="1:53">
      <c r="A98" s="13"/>
      <c r="B98" s="13"/>
      <c r="C98" s="16">
        <v>8</v>
      </c>
      <c r="D98" s="21">
        <v>26.8271935483871</v>
      </c>
      <c r="E98" s="20">
        <f t="shared" si="93"/>
        <v>26.7607419354839</v>
      </c>
      <c r="F98" s="16" t="s">
        <v>73</v>
      </c>
      <c r="G98" s="13">
        <v>9</v>
      </c>
      <c r="H98" s="18">
        <f t="shared" si="76"/>
        <v>26.8271935483871</v>
      </c>
      <c r="I98" s="18">
        <f t="shared" si="77"/>
        <v>299.977193548387</v>
      </c>
      <c r="J98" s="18">
        <f t="shared" si="78"/>
        <v>0.422361637689105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4"/>
        <v>0.705695596106661</v>
      </c>
      <c r="P98" s="18">
        <f t="shared" si="81"/>
        <v>0.298058747681599</v>
      </c>
      <c r="Q98" s="25">
        <f t="shared" si="82"/>
        <v>0.0774952743972156</v>
      </c>
      <c r="R98" s="18">
        <f t="shared" si="83"/>
        <v>0.074022</v>
      </c>
      <c r="S98" s="26">
        <f t="shared" si="84"/>
        <v>1.04692219066245</v>
      </c>
      <c r="T98" s="3">
        <v>0.01</v>
      </c>
      <c r="U98" s="27">
        <f t="shared" si="85"/>
        <v>0.0104692219066245</v>
      </c>
      <c r="V98" s="26"/>
      <c r="W98" s="3"/>
      <c r="X98" s="3"/>
      <c r="Y98" s="29"/>
      <c r="Z98" s="3"/>
      <c r="AA98" s="28"/>
      <c r="AB98" s="3"/>
      <c r="AC98" s="3"/>
      <c r="AD98" s="28"/>
      <c r="AE98" s="26">
        <v>0.005</v>
      </c>
      <c r="AF98" s="3">
        <v>0.49</v>
      </c>
      <c r="AG98" s="27">
        <f t="shared" si="86"/>
        <v>0.00245</v>
      </c>
      <c r="AH98" s="36"/>
      <c r="AI98" s="3"/>
      <c r="AJ98" s="27"/>
      <c r="AK98" s="37"/>
      <c r="AL98" s="28"/>
      <c r="AM98" s="28"/>
      <c r="AN98" s="37"/>
      <c r="AO98" s="28"/>
      <c r="AP98" s="27"/>
      <c r="AQ98" s="3">
        <v>0.015</v>
      </c>
      <c r="AR98" s="3">
        <v>0.5</v>
      </c>
      <c r="AS98" s="3">
        <f t="shared" si="87"/>
        <v>0.0075</v>
      </c>
      <c r="AT98" s="2">
        <f t="shared" si="88"/>
        <v>0.0204192219066245</v>
      </c>
      <c r="AU98" s="30">
        <f t="shared" si="89"/>
        <v>28.47</v>
      </c>
      <c r="AV98" s="1">
        <f t="shared" si="90"/>
        <v>0.26</v>
      </c>
      <c r="AW98" s="2">
        <f t="shared" si="95"/>
        <v>0.0233333333333333</v>
      </c>
      <c r="AX98" s="1">
        <f t="shared" si="91"/>
        <v>23.629340034098</v>
      </c>
      <c r="AZ98" s="2">
        <f t="shared" si="96"/>
        <v>0.0741666666666667</v>
      </c>
      <c r="BA98" s="1">
        <f t="shared" si="92"/>
        <v>75.1075451083831</v>
      </c>
    </row>
    <row r="99" s="1" customFormat="1" spans="1:53">
      <c r="A99" s="13"/>
      <c r="B99" s="13"/>
      <c r="C99" s="16">
        <v>9</v>
      </c>
      <c r="D99" s="21">
        <v>26.4168333333333</v>
      </c>
      <c r="E99" s="20">
        <f t="shared" si="93"/>
        <v>26.8271935483871</v>
      </c>
      <c r="F99" s="16" t="s">
        <v>73</v>
      </c>
      <c r="G99" s="13">
        <v>10</v>
      </c>
      <c r="H99" s="18">
        <f t="shared" si="76"/>
        <v>26.4168333333333</v>
      </c>
      <c r="I99" s="18">
        <f t="shared" si="77"/>
        <v>299.566833333333</v>
      </c>
      <c r="J99" s="18">
        <f t="shared" si="78"/>
        <v>0.403993536564054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4"/>
        <v>0.692336848425062</v>
      </c>
      <c r="P99" s="18">
        <f t="shared" si="81"/>
        <v>0.279699611888852</v>
      </c>
      <c r="Q99" s="25">
        <f t="shared" si="82"/>
        <v>0.0727218990911016</v>
      </c>
      <c r="R99" s="18">
        <f t="shared" si="83"/>
        <v>0.074022</v>
      </c>
      <c r="S99" s="26">
        <f t="shared" si="84"/>
        <v>0.982436290442053</v>
      </c>
      <c r="T99" s="3">
        <v>0.01</v>
      </c>
      <c r="U99" s="27">
        <f t="shared" si="85"/>
        <v>0.00982436290442053</v>
      </c>
      <c r="V99" s="26"/>
      <c r="W99" s="3"/>
      <c r="X99" s="3"/>
      <c r="Y99" s="29"/>
      <c r="Z99" s="3"/>
      <c r="AA99" s="28"/>
      <c r="AB99" s="3"/>
      <c r="AC99" s="3"/>
      <c r="AD99" s="28"/>
      <c r="AE99" s="26">
        <v>0.005</v>
      </c>
      <c r="AF99" s="3">
        <v>0.49</v>
      </c>
      <c r="AG99" s="27">
        <f t="shared" si="86"/>
        <v>0.00245</v>
      </c>
      <c r="AH99" s="36"/>
      <c r="AI99" s="3"/>
      <c r="AJ99" s="27"/>
      <c r="AK99" s="37"/>
      <c r="AL99" s="28"/>
      <c r="AM99" s="28"/>
      <c r="AN99" s="37"/>
      <c r="AO99" s="28"/>
      <c r="AP99" s="27"/>
      <c r="AQ99" s="3">
        <v>0.015</v>
      </c>
      <c r="AR99" s="3">
        <v>0.5</v>
      </c>
      <c r="AS99" s="3">
        <f t="shared" si="87"/>
        <v>0.0075</v>
      </c>
      <c r="AT99" s="2">
        <f t="shared" si="88"/>
        <v>0.0197743629044205</v>
      </c>
      <c r="AU99" s="30">
        <f t="shared" si="89"/>
        <v>28.47</v>
      </c>
      <c r="AV99" s="1">
        <f t="shared" si="90"/>
        <v>0.26</v>
      </c>
      <c r="AW99" s="2">
        <f t="shared" si="95"/>
        <v>0.0233333333333333</v>
      </c>
      <c r="AX99" s="1">
        <f t="shared" si="91"/>
        <v>22.8831023612422</v>
      </c>
      <c r="AZ99" s="2">
        <f t="shared" si="96"/>
        <v>0.0741666666666667</v>
      </c>
      <c r="BA99" s="1">
        <f t="shared" si="92"/>
        <v>72.73557536252</v>
      </c>
    </row>
    <row r="100" s="1" customFormat="1" spans="1:53">
      <c r="A100" s="13"/>
      <c r="B100" s="13"/>
      <c r="C100" s="16">
        <v>10</v>
      </c>
      <c r="D100" s="21">
        <v>24.887935483871</v>
      </c>
      <c r="E100" s="20">
        <f t="shared" si="93"/>
        <v>26.4168333333333</v>
      </c>
      <c r="F100" s="16" t="s">
        <v>73</v>
      </c>
      <c r="G100" s="13">
        <v>11</v>
      </c>
      <c r="H100" s="18">
        <f t="shared" si="76"/>
        <v>24.887935483871</v>
      </c>
      <c r="I100" s="18">
        <f t="shared" si="77"/>
        <v>298.037935483871</v>
      </c>
      <c r="J100" s="18">
        <f t="shared" si="78"/>
        <v>0.341949491390772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0.3920053747094</v>
      </c>
      <c r="O100" s="18">
        <f t="shared" si="94"/>
        <v>0.30533186182681</v>
      </c>
      <c r="P100" s="18">
        <f t="shared" si="81"/>
        <v>0.104408074857075</v>
      </c>
      <c r="Q100" s="25">
        <f t="shared" si="82"/>
        <v>0.0271460994628396</v>
      </c>
      <c r="R100" s="18">
        <f t="shared" si="83"/>
        <v>0.074022</v>
      </c>
      <c r="S100" s="26">
        <f t="shared" si="84"/>
        <v>0.366730154046629</v>
      </c>
      <c r="T100" s="3">
        <v>0.01</v>
      </c>
      <c r="U100" s="27">
        <f t="shared" si="85"/>
        <v>0.00366730154046629</v>
      </c>
      <c r="V100" s="26"/>
      <c r="W100" s="3"/>
      <c r="X100" s="3"/>
      <c r="Y100" s="29"/>
      <c r="Z100" s="3"/>
      <c r="AA100" s="28"/>
      <c r="AB100" s="3"/>
      <c r="AC100" s="3"/>
      <c r="AD100" s="28"/>
      <c r="AE100" s="26">
        <v>0.005</v>
      </c>
      <c r="AF100" s="3">
        <v>0.49</v>
      </c>
      <c r="AG100" s="27">
        <f t="shared" si="86"/>
        <v>0.00245</v>
      </c>
      <c r="AH100" s="36"/>
      <c r="AI100" s="3"/>
      <c r="AJ100" s="27"/>
      <c r="AK100" s="37"/>
      <c r="AL100" s="28"/>
      <c r="AM100" s="28"/>
      <c r="AN100" s="37"/>
      <c r="AO100" s="28"/>
      <c r="AP100" s="27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0.0136173015404663</v>
      </c>
      <c r="AU100" s="30">
        <f t="shared" si="89"/>
        <v>28.47</v>
      </c>
      <c r="AV100" s="1">
        <f t="shared" si="90"/>
        <v>0.26</v>
      </c>
      <c r="AW100" s="2">
        <f t="shared" si="95"/>
        <v>0.0233333333333333</v>
      </c>
      <c r="AX100" s="1">
        <f t="shared" si="91"/>
        <v>15.7580856860239</v>
      </c>
      <c r="AZ100" s="2">
        <f t="shared" si="96"/>
        <v>0.0741666666666667</v>
      </c>
      <c r="BA100" s="1">
        <f t="shared" si="92"/>
        <v>50.0882009305761</v>
      </c>
    </row>
    <row r="101" s="1" customFormat="1" spans="1:54">
      <c r="A101" s="13"/>
      <c r="B101" s="13"/>
      <c r="C101" s="16">
        <v>11</v>
      </c>
      <c r="D101" s="21">
        <v>22.1274333333333</v>
      </c>
      <c r="E101" s="20">
        <f t="shared" si="93"/>
        <v>24.887935483871</v>
      </c>
      <c r="F101" s="16" t="s">
        <v>75</v>
      </c>
      <c r="G101" s="13">
        <v>12</v>
      </c>
      <c r="H101" s="18">
        <f t="shared" si="76"/>
        <v>22.1274333333333</v>
      </c>
      <c r="I101" s="18">
        <f t="shared" si="77"/>
        <v>295.277433333333</v>
      </c>
      <c r="J101" s="18">
        <f t="shared" si="78"/>
        <v>0.251952309258033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4"/>
        <v>0.485623786969735</v>
      </c>
      <c r="P101" s="18">
        <f t="shared" si="81"/>
        <v>0.122354034557656</v>
      </c>
      <c r="Q101" s="25">
        <f t="shared" si="82"/>
        <v>0.0318120489849905</v>
      </c>
      <c r="R101" s="18">
        <f t="shared" si="83"/>
        <v>0.074022</v>
      </c>
      <c r="S101" s="26">
        <f t="shared" si="84"/>
        <v>0.429764785941889</v>
      </c>
      <c r="T101" s="3">
        <v>0.01</v>
      </c>
      <c r="U101" s="27">
        <f t="shared" si="85"/>
        <v>0.00429764785941889</v>
      </c>
      <c r="V101" s="26"/>
      <c r="W101" s="3"/>
      <c r="X101" s="3"/>
      <c r="Y101" s="29"/>
      <c r="Z101" s="3"/>
      <c r="AA101" s="28"/>
      <c r="AB101" s="3"/>
      <c r="AC101" s="3"/>
      <c r="AD101" s="28"/>
      <c r="AE101" s="26">
        <v>0.005</v>
      </c>
      <c r="AF101" s="3">
        <v>0.49</v>
      </c>
      <c r="AG101" s="27">
        <f t="shared" si="86"/>
        <v>0.00245</v>
      </c>
      <c r="AH101" s="36"/>
      <c r="AI101" s="3"/>
      <c r="AJ101" s="27"/>
      <c r="AK101" s="37"/>
      <c r="AL101" s="28"/>
      <c r="AM101" s="28"/>
      <c r="AN101" s="37"/>
      <c r="AO101" s="28"/>
      <c r="AP101" s="27"/>
      <c r="AQ101" s="3">
        <v>0.015</v>
      </c>
      <c r="AR101" s="3">
        <v>0.5</v>
      </c>
      <c r="AS101" s="3">
        <f t="shared" si="87"/>
        <v>0.0075</v>
      </c>
      <c r="AT101" s="2">
        <f t="shared" si="88"/>
        <v>0.0142476478594189</v>
      </c>
      <c r="AU101" s="30">
        <f t="shared" si="89"/>
        <v>28.47</v>
      </c>
      <c r="AV101" s="1">
        <f t="shared" si="90"/>
        <v>0.26</v>
      </c>
      <c r="AW101" s="2">
        <f t="shared" si="95"/>
        <v>0.0233333333333333</v>
      </c>
      <c r="AX101" s="1">
        <f t="shared" si="91"/>
        <v>16.4875291279869</v>
      </c>
      <c r="AY101" s="1">
        <f>SUM(AX90:AX101)</f>
        <v>199.264876829948</v>
      </c>
      <c r="AZ101" s="2">
        <f t="shared" si="96"/>
        <v>0.0741666666666667</v>
      </c>
      <c r="BA101" s="1">
        <f t="shared" si="92"/>
        <v>52.4067890139582</v>
      </c>
      <c r="BB101" s="1">
        <f>SUM(BA90:BA101)</f>
        <v>633.377644209479</v>
      </c>
    </row>
    <row r="102" s="1" customFormat="1" spans="1:46">
      <c r="A102" s="13"/>
      <c r="B102" s="13"/>
      <c r="C102" s="16">
        <v>12</v>
      </c>
      <c r="D102" s="21">
        <v>21.2577419354839</v>
      </c>
      <c r="E102" s="20">
        <f t="shared" si="93"/>
        <v>22.1274333333333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workbookViewId="0">
      <selection activeCell="AT27" sqref="AT27:AT38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36</v>
      </c>
      <c r="M1" s="2"/>
    </row>
    <row r="2" s="1" customFormat="1" spans="1:13">
      <c r="A2" s="4" t="s">
        <v>4</v>
      </c>
      <c r="B2" s="5" t="s">
        <v>5</v>
      </c>
      <c r="C2" s="3"/>
      <c r="D2" s="3"/>
      <c r="E2" s="6">
        <v>1100.95279715897</v>
      </c>
      <c r="F2" s="3">
        <v>734.672</v>
      </c>
      <c r="G2" s="7">
        <f>(F2+F3+F4)/3</f>
        <v>1194.134</v>
      </c>
      <c r="H2" s="3">
        <v>0.18</v>
      </c>
      <c r="I2" s="22">
        <f>(H2+H3+H4)/3</f>
        <v>0.136666666666667</v>
      </c>
      <c r="M2" s="2"/>
    </row>
    <row r="3" s="1" customFormat="1" spans="1:13">
      <c r="A3" s="4"/>
      <c r="B3" s="5" t="s">
        <v>6</v>
      </c>
      <c r="C3" s="3"/>
      <c r="D3" s="3"/>
      <c r="E3" s="8"/>
      <c r="F3" s="3">
        <v>1192.09</v>
      </c>
      <c r="G3" s="9"/>
      <c r="H3" s="3">
        <v>0.13</v>
      </c>
      <c r="I3" s="22"/>
      <c r="M3" s="2"/>
    </row>
    <row r="4" s="1" customFormat="1" spans="1:13">
      <c r="A4" s="4"/>
      <c r="B4" s="5" t="s">
        <v>7</v>
      </c>
      <c r="C4" s="3"/>
      <c r="D4" s="3"/>
      <c r="E4" s="10"/>
      <c r="F4" s="3">
        <v>1655.64</v>
      </c>
      <c r="G4" s="11"/>
      <c r="H4" s="3">
        <v>0.1</v>
      </c>
      <c r="I4" s="22"/>
      <c r="M4" s="2"/>
    </row>
    <row r="5" s="1" customFormat="1" spans="1:13">
      <c r="A5" s="4" t="s">
        <v>8</v>
      </c>
      <c r="B5" s="5" t="s">
        <v>9</v>
      </c>
      <c r="C5" s="3"/>
      <c r="D5" s="3"/>
      <c r="E5" s="6">
        <v>3101.20175342466</v>
      </c>
      <c r="F5" s="3">
        <v>91.104</v>
      </c>
      <c r="G5" s="7">
        <f>(F5+F6)/2</f>
        <v>92.50925</v>
      </c>
      <c r="H5" s="3">
        <v>0.18</v>
      </c>
      <c r="I5" s="22">
        <f>(H5+H6)/2</f>
        <v>0.155</v>
      </c>
      <c r="M5" s="2"/>
    </row>
    <row r="6" s="1" customFormat="1" spans="1:13">
      <c r="A6" s="4"/>
      <c r="B6" s="5" t="s">
        <v>10</v>
      </c>
      <c r="C6" s="3"/>
      <c r="D6" s="3"/>
      <c r="E6" s="10"/>
      <c r="F6" s="3">
        <v>93.9145</v>
      </c>
      <c r="G6" s="11"/>
      <c r="H6" s="3">
        <v>0.13</v>
      </c>
      <c r="I6" s="22"/>
      <c r="M6" s="2"/>
    </row>
    <row r="7" s="1" customFormat="1" spans="1:13">
      <c r="A7" s="4" t="s">
        <v>11</v>
      </c>
      <c r="B7" s="5"/>
      <c r="C7" s="3"/>
      <c r="D7" s="3"/>
      <c r="E7" s="12">
        <v>9276.82984803892</v>
      </c>
      <c r="F7" s="3">
        <v>108.2955</v>
      </c>
      <c r="G7" s="3"/>
      <c r="H7" s="3">
        <v>0.45</v>
      </c>
      <c r="M7" s="2"/>
    </row>
    <row r="8" s="1" customFormat="1" spans="1:13">
      <c r="A8" s="4" t="s">
        <v>12</v>
      </c>
      <c r="B8" s="5"/>
      <c r="C8" s="3"/>
      <c r="D8" s="3"/>
      <c r="E8" s="12">
        <v>77.1521982860302</v>
      </c>
      <c r="F8" s="3">
        <v>625.464</v>
      </c>
      <c r="G8" s="3"/>
      <c r="H8" s="3">
        <v>0.3</v>
      </c>
      <c r="M8" s="2"/>
    </row>
    <row r="9" s="1" customFormat="1" spans="1:13">
      <c r="A9" s="4" t="s">
        <v>13</v>
      </c>
      <c r="B9" s="5"/>
      <c r="C9" s="3"/>
      <c r="D9" s="3"/>
      <c r="E9" s="12">
        <v>13.1708</v>
      </c>
      <c r="F9" s="3">
        <v>341.64</v>
      </c>
      <c r="G9" s="3"/>
      <c r="H9" s="3">
        <v>0.26</v>
      </c>
      <c r="M9" s="2"/>
    </row>
    <row r="10" s="1" customFormat="1" spans="1:13">
      <c r="A10" s="4" t="s">
        <v>14</v>
      </c>
      <c r="B10" s="5"/>
      <c r="C10" s="3"/>
      <c r="D10" s="3"/>
      <c r="E10" s="3">
        <v>10.08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15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16</v>
      </c>
      <c r="B14" s="4" t="s">
        <v>17</v>
      </c>
      <c r="C14" s="4">
        <v>308.16</v>
      </c>
      <c r="D14" s="13"/>
      <c r="E14" s="13"/>
      <c r="F14" s="13"/>
      <c r="G14" s="14" t="s">
        <v>18</v>
      </c>
      <c r="H14" s="14" t="s">
        <v>19</v>
      </c>
      <c r="I14" s="14">
        <f>(AV38+AV53+AY85+AY101+BB101+AG69)</f>
        <v>277199477.000486</v>
      </c>
      <c r="J14" s="14" t="s">
        <v>20</v>
      </c>
      <c r="K14" s="14">
        <f>I14/(10000*1000)</f>
        <v>27.7199477000486</v>
      </c>
      <c r="L14" s="14" t="s">
        <v>21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22</v>
      </c>
      <c r="B15" s="4" t="s">
        <v>17</v>
      </c>
      <c r="C15" s="4"/>
      <c r="D15" s="13"/>
      <c r="E15" s="13"/>
      <c r="F15" s="13"/>
      <c r="G15" s="14"/>
      <c r="H15" s="14" t="s">
        <v>23</v>
      </c>
      <c r="I15" s="14">
        <v>176080840.798887</v>
      </c>
      <c r="J15" s="14" t="s">
        <v>20</v>
      </c>
      <c r="K15" s="14">
        <f>I15/(10000*1000)</f>
        <v>17.6080840798887</v>
      </c>
      <c r="L15" s="14" t="s">
        <v>21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24</v>
      </c>
      <c r="B16" s="4" t="s">
        <v>25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26</v>
      </c>
      <c r="B17" s="4" t="s">
        <v>27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29</v>
      </c>
      <c r="AT17" s="2"/>
    </row>
    <row r="18" s="1" customFormat="1" spans="1:46">
      <c r="A18" s="4" t="s">
        <v>30</v>
      </c>
      <c r="B18" s="4" t="s">
        <v>31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33</v>
      </c>
      <c r="B19" s="4" t="s">
        <v>31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36</v>
      </c>
      <c r="B20" s="4" t="s">
        <v>37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38</v>
      </c>
      <c r="B21" s="4" t="s">
        <v>39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40</v>
      </c>
      <c r="B22" s="4" t="s">
        <v>35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41</v>
      </c>
      <c r="B23" s="4" t="s">
        <v>42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4" t="s">
        <v>43</v>
      </c>
      <c r="T25" s="24"/>
      <c r="U25" s="24"/>
      <c r="V25" s="24" t="s">
        <v>44</v>
      </c>
      <c r="W25" s="24"/>
      <c r="X25" s="24"/>
      <c r="Y25" s="24" t="s">
        <v>45</v>
      </c>
      <c r="Z25" s="24"/>
      <c r="AA25" s="24"/>
      <c r="AB25" s="24" t="s">
        <v>46</v>
      </c>
      <c r="AC25" s="24"/>
      <c r="AD25" s="24"/>
      <c r="AE25" s="24" t="s">
        <v>47</v>
      </c>
      <c r="AF25" s="24"/>
      <c r="AG25" s="24"/>
      <c r="AH25" s="24" t="s">
        <v>48</v>
      </c>
      <c r="AI25" s="24"/>
      <c r="AJ25" s="24"/>
      <c r="AK25" s="32" t="s">
        <v>49</v>
      </c>
      <c r="AL25" s="33"/>
      <c r="AM25" s="34"/>
      <c r="AN25" s="24" t="s">
        <v>50</v>
      </c>
      <c r="AO25" s="24"/>
      <c r="AP25" s="24"/>
      <c r="AT25" s="2"/>
    </row>
    <row r="26" s="1" customFormat="1" spans="1:47">
      <c r="A26" s="15" t="s">
        <v>4</v>
      </c>
      <c r="B26" s="15"/>
      <c r="C26" s="16" t="s">
        <v>51</v>
      </c>
      <c r="D26" s="16" t="s">
        <v>52</v>
      </c>
      <c r="E26" s="16" t="s">
        <v>53</v>
      </c>
      <c r="F26" s="16" t="s">
        <v>54</v>
      </c>
      <c r="G26" s="13" t="s">
        <v>51</v>
      </c>
      <c r="H26" s="13" t="s">
        <v>53</v>
      </c>
      <c r="I26" s="13" t="s">
        <v>55</v>
      </c>
      <c r="J26" s="13" t="s">
        <v>56</v>
      </c>
      <c r="K26" s="23" t="s">
        <v>57</v>
      </c>
      <c r="L26" s="23" t="s">
        <v>58</v>
      </c>
      <c r="M26" s="13" t="s">
        <v>59</v>
      </c>
      <c r="N26" s="23" t="s">
        <v>60</v>
      </c>
      <c r="O26" s="13" t="s">
        <v>61</v>
      </c>
      <c r="P26" s="13" t="s">
        <v>62</v>
      </c>
      <c r="Q26" s="23" t="s">
        <v>63</v>
      </c>
      <c r="R26" s="23" t="s">
        <v>64</v>
      </c>
      <c r="S26" s="4" t="s">
        <v>65</v>
      </c>
      <c r="T26" s="3" t="s">
        <v>66</v>
      </c>
      <c r="U26" s="3"/>
      <c r="V26" s="4" t="s">
        <v>65</v>
      </c>
      <c r="W26" s="3" t="s">
        <v>66</v>
      </c>
      <c r="X26" s="3"/>
      <c r="Y26" s="4" t="s">
        <v>65</v>
      </c>
      <c r="Z26" s="3" t="s">
        <v>66</v>
      </c>
      <c r="AA26" s="3"/>
      <c r="AB26" s="4" t="s">
        <v>65</v>
      </c>
      <c r="AC26" s="3" t="s">
        <v>66</v>
      </c>
      <c r="AD26" s="3"/>
      <c r="AE26" s="4" t="s">
        <v>65</v>
      </c>
      <c r="AF26" s="3" t="s">
        <v>66</v>
      </c>
      <c r="AG26" s="3"/>
      <c r="AH26" s="4" t="s">
        <v>65</v>
      </c>
      <c r="AI26" s="3" t="s">
        <v>66</v>
      </c>
      <c r="AJ26" s="3"/>
      <c r="AK26" s="4" t="s">
        <v>65</v>
      </c>
      <c r="AL26" s="3" t="s">
        <v>66</v>
      </c>
      <c r="AM26" s="3"/>
      <c r="AN26" s="35" t="s">
        <v>65</v>
      </c>
      <c r="AO26" s="35" t="s">
        <v>66</v>
      </c>
      <c r="AP26" s="35"/>
      <c r="AQ26" s="1" t="s">
        <v>67</v>
      </c>
      <c r="AR26" s="1" t="s">
        <v>68</v>
      </c>
      <c r="AS26" s="1" t="s">
        <v>36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1194.134</v>
      </c>
      <c r="C27" s="16" t="s">
        <v>72</v>
      </c>
      <c r="D27" s="17">
        <v>15</v>
      </c>
      <c r="E27" s="16"/>
      <c r="F27" s="16"/>
      <c r="G27" s="13">
        <v>1</v>
      </c>
      <c r="H27" s="18">
        <f t="shared" ref="H27:H38" si="0">E28</f>
        <v>15</v>
      </c>
      <c r="I27" s="18">
        <f t="shared" ref="I27:I38" si="1">H27+273.15</f>
        <v>288.15</v>
      </c>
      <c r="J27" s="18">
        <f t="shared" ref="J27:J38" si="2">EXP(($C$16*(I27-$C$14))/($C$17*I27*$C$14))</f>
        <v>0.11145232763902</v>
      </c>
      <c r="K27" s="18">
        <f t="shared" ref="K27:K38" si="3">$B$27/12</f>
        <v>99.5111666666667</v>
      </c>
      <c r="L27" s="18">
        <f t="shared" ref="L27:L38" si="4">K27*$B$28/100</f>
        <v>0.995111666666667</v>
      </c>
      <c r="M27" s="13" t="s">
        <v>73</v>
      </c>
      <c r="N27" s="13"/>
      <c r="O27" s="18">
        <f>L27</f>
        <v>0.995111666666667</v>
      </c>
      <c r="P27" s="18">
        <f t="shared" ref="P27:P38" si="5">O27*J27</f>
        <v>0.110907511510745</v>
      </c>
      <c r="Q27" s="25">
        <f t="shared" ref="Q27:Q38" si="6">P27*$B$29</f>
        <v>0.0151573599064684</v>
      </c>
      <c r="R27" s="18">
        <f t="shared" ref="R27:R38" si="7">L27*$B$29</f>
        <v>0.135998594444444</v>
      </c>
      <c r="S27" s="26">
        <f t="shared" ref="S27:S38" si="8">Q27/R27</f>
        <v>0.11145232763902</v>
      </c>
      <c r="T27" s="3">
        <v>0.01</v>
      </c>
      <c r="U27" s="27">
        <f t="shared" ref="U27:U38" si="9">S27*T27</f>
        <v>0.0011145232763902</v>
      </c>
      <c r="V27" s="26"/>
      <c r="W27" s="3"/>
      <c r="X27" s="27"/>
      <c r="Y27" s="29">
        <v>0.02</v>
      </c>
      <c r="Z27" s="3">
        <v>0.21</v>
      </c>
      <c r="AA27" s="28">
        <f t="shared" ref="AA27:AA38" si="10">Y27*Z27</f>
        <v>0.0042</v>
      </c>
      <c r="AB27" s="3">
        <v>0.01</v>
      </c>
      <c r="AC27" s="3">
        <v>0.29</v>
      </c>
      <c r="AD27" s="28">
        <f t="shared" ref="AD27:AD38" si="11">AB27*AC27</f>
        <v>0.0029</v>
      </c>
      <c r="AE27" s="26"/>
      <c r="AF27" s="3"/>
      <c r="AG27" s="27"/>
      <c r="AH27" s="26"/>
      <c r="AI27" s="3"/>
      <c r="AJ27" s="27"/>
      <c r="AK27" s="1">
        <v>0.1</v>
      </c>
      <c r="AL27" s="28">
        <v>0.11</v>
      </c>
      <c r="AM27" s="28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0.0230145232763902</v>
      </c>
      <c r="AR27" s="30">
        <f t="shared" ref="AR27:AR38" si="15">$B$27/12</f>
        <v>99.5111666666667</v>
      </c>
      <c r="AS27" s="1">
        <f t="shared" ref="AS27:AS38" si="16">$B$29</f>
        <v>0.136666666666667</v>
      </c>
      <c r="AT27" s="2">
        <f>$E$2/12</f>
        <v>91.7460664299142</v>
      </c>
      <c r="AU27" s="1">
        <f t="shared" ref="AU27:AU38" si="17">AT27*10000*AS27*0.67*AR27*AQ27</f>
        <v>192397.160903377</v>
      </c>
    </row>
    <row r="28" s="1" customFormat="1" spans="1:47">
      <c r="A28" s="13" t="s">
        <v>74</v>
      </c>
      <c r="B28" s="13">
        <v>1</v>
      </c>
      <c r="C28" s="16">
        <v>1</v>
      </c>
      <c r="D28" s="19">
        <v>16.7641612903226</v>
      </c>
      <c r="E28" s="20">
        <f t="shared" ref="E28:E39" si="18">D27</f>
        <v>15</v>
      </c>
      <c r="F28" s="16" t="s">
        <v>73</v>
      </c>
      <c r="G28" s="13">
        <v>2</v>
      </c>
      <c r="H28" s="18">
        <f t="shared" si="0"/>
        <v>16.7641612903226</v>
      </c>
      <c r="I28" s="18">
        <f t="shared" si="1"/>
        <v>289.914161290323</v>
      </c>
      <c r="J28" s="18">
        <f t="shared" si="2"/>
        <v>0.1368954163327</v>
      </c>
      <c r="K28" s="18">
        <f t="shared" si="3"/>
        <v>99.5111666666667</v>
      </c>
      <c r="L28" s="18">
        <f t="shared" si="4"/>
        <v>0.995111666666667</v>
      </c>
      <c r="M28" s="13" t="s">
        <v>73</v>
      </c>
      <c r="N28" s="13"/>
      <c r="O28" s="18">
        <f t="shared" ref="O28:O38" si="19">L28+O27-P27-N28</f>
        <v>1.87931582182259</v>
      </c>
      <c r="P28" s="18">
        <f t="shared" si="5"/>
        <v>0.257269721849034</v>
      </c>
      <c r="Q28" s="25">
        <f t="shared" si="6"/>
        <v>0.0351601953193679</v>
      </c>
      <c r="R28" s="18">
        <f t="shared" si="7"/>
        <v>0.135998594444444</v>
      </c>
      <c r="S28" s="26">
        <f t="shared" si="8"/>
        <v>0.258533519872008</v>
      </c>
      <c r="T28" s="3">
        <v>0.01</v>
      </c>
      <c r="U28" s="27">
        <f t="shared" si="9"/>
        <v>0.00258533519872008</v>
      </c>
      <c r="V28" s="26"/>
      <c r="W28" s="3"/>
      <c r="X28" s="27"/>
      <c r="Y28" s="29">
        <v>0.02</v>
      </c>
      <c r="Z28" s="3">
        <v>0.21</v>
      </c>
      <c r="AA28" s="28">
        <f t="shared" si="10"/>
        <v>0.0042</v>
      </c>
      <c r="AB28" s="3">
        <v>0.01</v>
      </c>
      <c r="AC28" s="3">
        <v>0.29</v>
      </c>
      <c r="AD28" s="28">
        <f t="shared" si="11"/>
        <v>0.0029</v>
      </c>
      <c r="AE28" s="26"/>
      <c r="AF28" s="3"/>
      <c r="AG28" s="27"/>
      <c r="AH28" s="26"/>
      <c r="AI28" s="3"/>
      <c r="AJ28" s="27"/>
      <c r="AK28" s="28">
        <v>0.1</v>
      </c>
      <c r="AL28" s="28">
        <v>0.11</v>
      </c>
      <c r="AM28" s="28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0.0244853351987201</v>
      </c>
      <c r="AR28" s="30">
        <f t="shared" si="15"/>
        <v>99.5111666666667</v>
      </c>
      <c r="AS28" s="1">
        <f t="shared" si="16"/>
        <v>0.136666666666667</v>
      </c>
      <c r="AT28" s="2">
        <f t="shared" ref="AT28:AT38" si="20">$E$2/12</f>
        <v>91.7460664299142</v>
      </c>
      <c r="AU28" s="1">
        <f t="shared" si="17"/>
        <v>204692.876729453</v>
      </c>
    </row>
    <row r="29" s="1" customFormat="1" spans="1:47">
      <c r="A29" s="13" t="s">
        <v>36</v>
      </c>
      <c r="B29" s="13">
        <f>I2</f>
        <v>0.136666666666667</v>
      </c>
      <c r="C29" s="16">
        <v>2</v>
      </c>
      <c r="D29" s="21">
        <v>19.1039285714286</v>
      </c>
      <c r="E29" s="20">
        <f t="shared" si="18"/>
        <v>16.7641612903226</v>
      </c>
      <c r="F29" s="16" t="s">
        <v>73</v>
      </c>
      <c r="G29" s="13">
        <v>3</v>
      </c>
      <c r="H29" s="18">
        <f t="shared" si="0"/>
        <v>19.1039285714286</v>
      </c>
      <c r="I29" s="18">
        <f t="shared" si="1"/>
        <v>292.253928571429</v>
      </c>
      <c r="J29" s="18">
        <f t="shared" si="2"/>
        <v>0.179127409455324</v>
      </c>
      <c r="K29" s="18">
        <f t="shared" si="3"/>
        <v>99.5111666666667</v>
      </c>
      <c r="L29" s="18">
        <f t="shared" si="4"/>
        <v>0.995111666666667</v>
      </c>
      <c r="M29" s="13" t="s">
        <v>73</v>
      </c>
      <c r="N29" s="13"/>
      <c r="O29" s="18">
        <f t="shared" si="19"/>
        <v>2.61715776664022</v>
      </c>
      <c r="P29" s="18">
        <f t="shared" si="5"/>
        <v>0.468804690874144</v>
      </c>
      <c r="Q29" s="25">
        <f t="shared" si="6"/>
        <v>0.0640699744194664</v>
      </c>
      <c r="R29" s="18">
        <f t="shared" si="7"/>
        <v>0.135998594444444</v>
      </c>
      <c r="S29" s="26">
        <f t="shared" si="8"/>
        <v>0.471107621966189</v>
      </c>
      <c r="T29" s="3">
        <v>0.01</v>
      </c>
      <c r="U29" s="27">
        <f t="shared" si="9"/>
        <v>0.00471107621966189</v>
      </c>
      <c r="V29" s="26"/>
      <c r="W29" s="3"/>
      <c r="X29" s="27"/>
      <c r="Y29" s="29">
        <v>0.02</v>
      </c>
      <c r="Z29" s="3">
        <v>0.21</v>
      </c>
      <c r="AA29" s="28">
        <f t="shared" si="10"/>
        <v>0.0042</v>
      </c>
      <c r="AB29" s="3">
        <v>0.01</v>
      </c>
      <c r="AC29" s="3">
        <v>0.29</v>
      </c>
      <c r="AD29" s="28">
        <f t="shared" si="11"/>
        <v>0.0029</v>
      </c>
      <c r="AE29" s="26"/>
      <c r="AF29" s="3"/>
      <c r="AG29" s="27"/>
      <c r="AH29" s="26"/>
      <c r="AI29" s="3"/>
      <c r="AJ29" s="27"/>
      <c r="AK29" s="1">
        <v>0.1</v>
      </c>
      <c r="AL29" s="28">
        <v>0.11</v>
      </c>
      <c r="AM29" s="28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0.0266110762196619</v>
      </c>
      <c r="AR29" s="30">
        <f t="shared" si="15"/>
        <v>99.5111666666667</v>
      </c>
      <c r="AS29" s="1">
        <f t="shared" si="16"/>
        <v>0.136666666666667</v>
      </c>
      <c r="AT29" s="2">
        <f t="shared" si="20"/>
        <v>91.7460664299142</v>
      </c>
      <c r="AU29" s="1">
        <f t="shared" si="17"/>
        <v>222463.678771858</v>
      </c>
    </row>
    <row r="30" s="1" customFormat="1" spans="1:47">
      <c r="A30" s="13"/>
      <c r="B30" s="13"/>
      <c r="C30" s="16">
        <v>3</v>
      </c>
      <c r="D30" s="21">
        <v>18.6696451612903</v>
      </c>
      <c r="E30" s="20">
        <f t="shared" si="18"/>
        <v>19.1039285714286</v>
      </c>
      <c r="F30" s="16" t="s">
        <v>73</v>
      </c>
      <c r="G30" s="13">
        <v>4</v>
      </c>
      <c r="H30" s="18">
        <f t="shared" si="0"/>
        <v>18.6696451612903</v>
      </c>
      <c r="I30" s="18">
        <f t="shared" si="1"/>
        <v>291.81964516129</v>
      </c>
      <c r="J30" s="18">
        <f t="shared" si="2"/>
        <v>0.170462694094983</v>
      </c>
      <c r="K30" s="18">
        <f t="shared" si="3"/>
        <v>99.5111666666667</v>
      </c>
      <c r="L30" s="18">
        <f t="shared" si="4"/>
        <v>0.995111666666667</v>
      </c>
      <c r="M30" s="13" t="s">
        <v>73</v>
      </c>
      <c r="N30" s="13"/>
      <c r="O30" s="18">
        <f t="shared" si="19"/>
        <v>3.14346474243274</v>
      </c>
      <c r="P30" s="18">
        <f t="shared" si="5"/>
        <v>0.535843468787677</v>
      </c>
      <c r="Q30" s="25">
        <f t="shared" si="6"/>
        <v>0.0732319407343159</v>
      </c>
      <c r="R30" s="18">
        <f t="shared" si="7"/>
        <v>0.135998594444444</v>
      </c>
      <c r="S30" s="26">
        <f t="shared" si="8"/>
        <v>0.538475717587149</v>
      </c>
      <c r="T30" s="3">
        <v>0.01</v>
      </c>
      <c r="U30" s="27">
        <f t="shared" si="9"/>
        <v>0.00538475717587149</v>
      </c>
      <c r="V30" s="26"/>
      <c r="W30" s="3"/>
      <c r="X30" s="27"/>
      <c r="Y30" s="29">
        <v>0.02</v>
      </c>
      <c r="Z30" s="3">
        <v>0.21</v>
      </c>
      <c r="AA30" s="28">
        <f t="shared" si="10"/>
        <v>0.0042</v>
      </c>
      <c r="AB30" s="3">
        <v>0.01</v>
      </c>
      <c r="AC30" s="3">
        <v>0.29</v>
      </c>
      <c r="AD30" s="28">
        <f t="shared" si="11"/>
        <v>0.0029</v>
      </c>
      <c r="AE30" s="26"/>
      <c r="AF30" s="3"/>
      <c r="AG30" s="27"/>
      <c r="AH30" s="26"/>
      <c r="AI30" s="3"/>
      <c r="AJ30" s="27"/>
      <c r="AK30" s="28">
        <v>0.1</v>
      </c>
      <c r="AL30" s="28">
        <v>0.11</v>
      </c>
      <c r="AM30" s="28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0.0272847571758715</v>
      </c>
      <c r="AR30" s="30">
        <f t="shared" si="15"/>
        <v>99.5111666666667</v>
      </c>
      <c r="AS30" s="1">
        <f t="shared" si="16"/>
        <v>0.136666666666667</v>
      </c>
      <c r="AT30" s="2">
        <f t="shared" si="20"/>
        <v>91.7460664299142</v>
      </c>
      <c r="AU30" s="1">
        <f t="shared" si="17"/>
        <v>228095.527051868</v>
      </c>
    </row>
    <row r="31" s="1" customFormat="1" spans="1:47">
      <c r="A31" s="13"/>
      <c r="B31" s="13"/>
      <c r="C31" s="16">
        <v>4</v>
      </c>
      <c r="D31" s="21">
        <v>21.5534666666667</v>
      </c>
      <c r="E31" s="20">
        <f t="shared" si="18"/>
        <v>18.6696451612903</v>
      </c>
      <c r="F31" s="16" t="s">
        <v>73</v>
      </c>
      <c r="G31" s="13">
        <v>5</v>
      </c>
      <c r="H31" s="18">
        <f t="shared" si="0"/>
        <v>21.5534666666667</v>
      </c>
      <c r="I31" s="18">
        <f t="shared" si="1"/>
        <v>294.703466666667</v>
      </c>
      <c r="J31" s="18">
        <f t="shared" si="2"/>
        <v>0.236279957138793</v>
      </c>
      <c r="K31" s="18">
        <f t="shared" si="3"/>
        <v>99.5111666666667</v>
      </c>
      <c r="L31" s="18">
        <f t="shared" si="4"/>
        <v>0.995111666666667</v>
      </c>
      <c r="M31" s="13" t="s">
        <v>75</v>
      </c>
      <c r="N31" s="18">
        <f>(O30-P30)*C22/100</f>
        <v>2.47724020996281</v>
      </c>
      <c r="O31" s="18">
        <f t="shared" si="19"/>
        <v>1.12549273034892</v>
      </c>
      <c r="P31" s="18">
        <f t="shared" si="5"/>
        <v>0.265931374086866</v>
      </c>
      <c r="Q31" s="25">
        <f t="shared" si="6"/>
        <v>0.0363439544585383</v>
      </c>
      <c r="R31" s="18">
        <f t="shared" si="7"/>
        <v>0.135998594444444</v>
      </c>
      <c r="S31" s="26">
        <f t="shared" si="8"/>
        <v>0.267237721147073</v>
      </c>
      <c r="T31" s="3">
        <v>0.01</v>
      </c>
      <c r="U31" s="27">
        <f t="shared" si="9"/>
        <v>0.00267237721147073</v>
      </c>
      <c r="V31" s="26"/>
      <c r="W31" s="3"/>
      <c r="X31" s="27"/>
      <c r="Y31" s="29">
        <v>0.04</v>
      </c>
      <c r="Z31" s="3">
        <v>0.21</v>
      </c>
      <c r="AA31" s="28">
        <f t="shared" si="10"/>
        <v>0.0084</v>
      </c>
      <c r="AB31" s="3">
        <v>0.015</v>
      </c>
      <c r="AC31" s="3">
        <v>0.29</v>
      </c>
      <c r="AD31" s="28">
        <f t="shared" si="11"/>
        <v>0.00435</v>
      </c>
      <c r="AE31" s="26"/>
      <c r="AF31" s="3"/>
      <c r="AG31" s="27"/>
      <c r="AH31" s="26"/>
      <c r="AI31" s="3"/>
      <c r="AJ31" s="27"/>
      <c r="AK31" s="1">
        <v>0.1</v>
      </c>
      <c r="AL31" s="28">
        <v>0.11</v>
      </c>
      <c r="AM31" s="28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0.0321223772114707</v>
      </c>
      <c r="AR31" s="30">
        <f t="shared" si="15"/>
        <v>99.5111666666667</v>
      </c>
      <c r="AS31" s="1">
        <f t="shared" si="16"/>
        <v>0.136666666666667</v>
      </c>
      <c r="AT31" s="2">
        <f t="shared" si="20"/>
        <v>91.7460664299142</v>
      </c>
      <c r="AU31" s="1">
        <f t="shared" si="17"/>
        <v>268537.136430473</v>
      </c>
    </row>
    <row r="32" s="1" customFormat="1" spans="1:47">
      <c r="A32" s="13"/>
      <c r="B32" s="13"/>
      <c r="C32" s="16">
        <v>5</v>
      </c>
      <c r="D32" s="21">
        <v>23.8036129032258</v>
      </c>
      <c r="E32" s="20">
        <f t="shared" si="18"/>
        <v>21.5534666666667</v>
      </c>
      <c r="F32" s="16" t="s">
        <v>75</v>
      </c>
      <c r="G32" s="13">
        <v>6</v>
      </c>
      <c r="H32" s="18">
        <f t="shared" si="0"/>
        <v>23.8036129032258</v>
      </c>
      <c r="I32" s="18">
        <f t="shared" si="1"/>
        <v>296.953612903226</v>
      </c>
      <c r="J32" s="18">
        <f t="shared" si="2"/>
        <v>0.303496559605835</v>
      </c>
      <c r="K32" s="18">
        <f t="shared" si="3"/>
        <v>99.5111666666667</v>
      </c>
      <c r="L32" s="18">
        <f t="shared" si="4"/>
        <v>0.995111666666667</v>
      </c>
      <c r="M32" s="13" t="s">
        <v>73</v>
      </c>
      <c r="N32" s="13"/>
      <c r="O32" s="18">
        <f t="shared" si="19"/>
        <v>1.85467302292872</v>
      </c>
      <c r="P32" s="18">
        <f t="shared" si="5"/>
        <v>0.562886881652621</v>
      </c>
      <c r="Q32" s="25">
        <f t="shared" si="6"/>
        <v>0.0769278738258582</v>
      </c>
      <c r="R32" s="18">
        <f t="shared" si="7"/>
        <v>0.135998594444444</v>
      </c>
      <c r="S32" s="26">
        <f t="shared" si="8"/>
        <v>0.565651977067184</v>
      </c>
      <c r="T32" s="3">
        <v>0.01</v>
      </c>
      <c r="U32" s="27">
        <f t="shared" si="9"/>
        <v>0.00565651977067184</v>
      </c>
      <c r="V32" s="26"/>
      <c r="W32" s="3"/>
      <c r="X32" s="27"/>
      <c r="Y32" s="29">
        <v>0.04</v>
      </c>
      <c r="Z32" s="3">
        <v>0.21</v>
      </c>
      <c r="AA32" s="28">
        <f t="shared" si="10"/>
        <v>0.0084</v>
      </c>
      <c r="AB32" s="3">
        <v>0.015</v>
      </c>
      <c r="AC32" s="3">
        <v>0.29</v>
      </c>
      <c r="AD32" s="28">
        <f t="shared" si="11"/>
        <v>0.00435</v>
      </c>
      <c r="AE32" s="26"/>
      <c r="AF32" s="3"/>
      <c r="AG32" s="27"/>
      <c r="AH32" s="26"/>
      <c r="AI32" s="3"/>
      <c r="AJ32" s="27"/>
      <c r="AK32" s="28">
        <v>0.1</v>
      </c>
      <c r="AL32" s="28">
        <v>0.11</v>
      </c>
      <c r="AM32" s="28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0.0351065197706718</v>
      </c>
      <c r="AR32" s="30">
        <f t="shared" si="15"/>
        <v>99.5111666666667</v>
      </c>
      <c r="AS32" s="1">
        <f t="shared" si="16"/>
        <v>0.136666666666667</v>
      </c>
      <c r="AT32" s="2">
        <f t="shared" si="20"/>
        <v>91.7460664299142</v>
      </c>
      <c r="AU32" s="1">
        <f t="shared" si="17"/>
        <v>293484.016677618</v>
      </c>
    </row>
    <row r="33" s="1" customFormat="1" spans="1:47">
      <c r="A33" s="13"/>
      <c r="B33" s="13"/>
      <c r="C33" s="16">
        <v>6</v>
      </c>
      <c r="D33" s="21">
        <v>25.6526</v>
      </c>
      <c r="E33" s="20">
        <f t="shared" si="18"/>
        <v>23.8036129032258</v>
      </c>
      <c r="F33" s="16" t="s">
        <v>73</v>
      </c>
      <c r="G33" s="13">
        <v>7</v>
      </c>
      <c r="H33" s="18">
        <f t="shared" si="0"/>
        <v>25.6526</v>
      </c>
      <c r="I33" s="18">
        <f t="shared" si="1"/>
        <v>298.8026</v>
      </c>
      <c r="J33" s="18">
        <f t="shared" si="2"/>
        <v>0.371767164940163</v>
      </c>
      <c r="K33" s="18">
        <f t="shared" si="3"/>
        <v>99.5111666666667</v>
      </c>
      <c r="L33" s="18">
        <f t="shared" si="4"/>
        <v>0.995111666666667</v>
      </c>
      <c r="M33" s="13" t="s">
        <v>73</v>
      </c>
      <c r="N33" s="13"/>
      <c r="O33" s="18">
        <f t="shared" si="19"/>
        <v>2.28689780794277</v>
      </c>
      <c r="P33" s="18">
        <f t="shared" si="5"/>
        <v>0.850193514566756</v>
      </c>
      <c r="Q33" s="25">
        <f t="shared" si="6"/>
        <v>0.116193113657457</v>
      </c>
      <c r="R33" s="18">
        <f t="shared" si="7"/>
        <v>0.135998594444444</v>
      </c>
      <c r="S33" s="26">
        <f t="shared" si="8"/>
        <v>0.854369959719853</v>
      </c>
      <c r="T33" s="3">
        <v>0.01</v>
      </c>
      <c r="U33" s="27">
        <f t="shared" si="9"/>
        <v>0.00854369959719853</v>
      </c>
      <c r="V33" s="26"/>
      <c r="W33" s="3"/>
      <c r="X33" s="27"/>
      <c r="Y33" s="29">
        <v>0.04</v>
      </c>
      <c r="Z33" s="3">
        <v>0.21</v>
      </c>
      <c r="AA33" s="28">
        <f t="shared" si="10"/>
        <v>0.0084</v>
      </c>
      <c r="AB33" s="3">
        <v>0.015</v>
      </c>
      <c r="AC33" s="3">
        <v>0.29</v>
      </c>
      <c r="AD33" s="28">
        <f t="shared" si="11"/>
        <v>0.00435</v>
      </c>
      <c r="AE33" s="26"/>
      <c r="AF33" s="3"/>
      <c r="AG33" s="27"/>
      <c r="AH33" s="26"/>
      <c r="AI33" s="3"/>
      <c r="AJ33" s="27"/>
      <c r="AK33" s="1">
        <v>0.1</v>
      </c>
      <c r="AL33" s="28">
        <v>0.11</v>
      </c>
      <c r="AM33" s="28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0.0379936995971985</v>
      </c>
      <c r="AR33" s="30">
        <f t="shared" si="15"/>
        <v>99.5111666666667</v>
      </c>
      <c r="AS33" s="1">
        <f t="shared" si="16"/>
        <v>0.136666666666667</v>
      </c>
      <c r="AT33" s="2">
        <f t="shared" si="20"/>
        <v>91.7460664299142</v>
      </c>
      <c r="AU33" s="1">
        <f t="shared" si="17"/>
        <v>317620.30640086</v>
      </c>
    </row>
    <row r="34" s="1" customFormat="1" spans="1:47">
      <c r="A34" s="13"/>
      <c r="B34" s="13"/>
      <c r="C34" s="16">
        <v>7</v>
      </c>
      <c r="D34" s="21">
        <v>26.905</v>
      </c>
      <c r="E34" s="20">
        <f t="shared" si="18"/>
        <v>25.6526</v>
      </c>
      <c r="F34" s="16" t="s">
        <v>73</v>
      </c>
      <c r="G34" s="13">
        <v>8</v>
      </c>
      <c r="H34" s="18">
        <f t="shared" si="0"/>
        <v>26.905</v>
      </c>
      <c r="I34" s="18">
        <f t="shared" si="1"/>
        <v>300.055</v>
      </c>
      <c r="J34" s="18">
        <f t="shared" si="2"/>
        <v>0.425931534644094</v>
      </c>
      <c r="K34" s="18">
        <f t="shared" si="3"/>
        <v>99.5111666666667</v>
      </c>
      <c r="L34" s="18">
        <f t="shared" si="4"/>
        <v>0.995111666666667</v>
      </c>
      <c r="M34" s="13" t="s">
        <v>73</v>
      </c>
      <c r="N34" s="13"/>
      <c r="O34" s="18">
        <f t="shared" si="19"/>
        <v>2.43181596004268</v>
      </c>
      <c r="P34" s="18">
        <f t="shared" si="5"/>
        <v>1.03578710383298</v>
      </c>
      <c r="Q34" s="25">
        <f t="shared" si="6"/>
        <v>0.141557570857174</v>
      </c>
      <c r="R34" s="18">
        <f t="shared" si="7"/>
        <v>0.135998594444444</v>
      </c>
      <c r="S34" s="26">
        <f t="shared" si="8"/>
        <v>1.04087524900855</v>
      </c>
      <c r="T34" s="3">
        <v>0.01</v>
      </c>
      <c r="U34" s="27">
        <f t="shared" si="9"/>
        <v>0.0104087524900855</v>
      </c>
      <c r="V34" s="26"/>
      <c r="W34" s="3"/>
      <c r="X34" s="27"/>
      <c r="Y34" s="29">
        <v>0.04</v>
      </c>
      <c r="Z34" s="3">
        <v>0.21</v>
      </c>
      <c r="AA34" s="28">
        <f t="shared" si="10"/>
        <v>0.0084</v>
      </c>
      <c r="AB34" s="3">
        <v>0.015</v>
      </c>
      <c r="AC34" s="3">
        <v>0.29</v>
      </c>
      <c r="AD34" s="28">
        <f t="shared" si="11"/>
        <v>0.00435</v>
      </c>
      <c r="AE34" s="26"/>
      <c r="AF34" s="3"/>
      <c r="AG34" s="27"/>
      <c r="AH34" s="26"/>
      <c r="AI34" s="3"/>
      <c r="AJ34" s="27"/>
      <c r="AK34" s="28">
        <v>0.1</v>
      </c>
      <c r="AL34" s="28">
        <v>0.11</v>
      </c>
      <c r="AM34" s="28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0.0398587524900855</v>
      </c>
      <c r="AR34" s="30">
        <f t="shared" si="15"/>
        <v>99.5111666666667</v>
      </c>
      <c r="AS34" s="1">
        <f t="shared" si="16"/>
        <v>0.136666666666667</v>
      </c>
      <c r="AT34" s="2">
        <f t="shared" si="20"/>
        <v>91.7460664299142</v>
      </c>
      <c r="AU34" s="1">
        <f t="shared" si="17"/>
        <v>333211.803874726</v>
      </c>
    </row>
    <row r="35" s="1" customFormat="1" spans="1:47">
      <c r="A35" s="13"/>
      <c r="B35" s="13"/>
      <c r="C35" s="16">
        <v>8</v>
      </c>
      <c r="D35" s="21">
        <v>27.2376774193548</v>
      </c>
      <c r="E35" s="20">
        <f t="shared" si="18"/>
        <v>26.905</v>
      </c>
      <c r="F35" s="16" t="s">
        <v>73</v>
      </c>
      <c r="G35" s="13">
        <v>9</v>
      </c>
      <c r="H35" s="18">
        <f t="shared" si="0"/>
        <v>27.2376774193548</v>
      </c>
      <c r="I35" s="18">
        <f t="shared" si="1"/>
        <v>300.387677419355</v>
      </c>
      <c r="J35" s="18">
        <f t="shared" si="2"/>
        <v>0.441517121179669</v>
      </c>
      <c r="K35" s="18">
        <f t="shared" si="3"/>
        <v>99.5111666666667</v>
      </c>
      <c r="L35" s="18">
        <f t="shared" si="4"/>
        <v>0.995111666666667</v>
      </c>
      <c r="M35" s="13" t="s">
        <v>73</v>
      </c>
      <c r="N35" s="13"/>
      <c r="O35" s="18">
        <f t="shared" si="19"/>
        <v>2.39114052287637</v>
      </c>
      <c r="P35" s="18">
        <f t="shared" si="5"/>
        <v>1.05572947999642</v>
      </c>
      <c r="Q35" s="25">
        <f t="shared" si="6"/>
        <v>0.144283028932844</v>
      </c>
      <c r="R35" s="18">
        <f t="shared" si="7"/>
        <v>0.135998594444444</v>
      </c>
      <c r="S35" s="26">
        <f t="shared" si="8"/>
        <v>1.06091558903415</v>
      </c>
      <c r="T35" s="3">
        <v>0.01</v>
      </c>
      <c r="U35" s="27">
        <f t="shared" si="9"/>
        <v>0.0106091558903415</v>
      </c>
      <c r="V35" s="26"/>
      <c r="W35" s="3"/>
      <c r="X35" s="27"/>
      <c r="Y35" s="29">
        <v>0.04</v>
      </c>
      <c r="Z35" s="3">
        <v>0.21</v>
      </c>
      <c r="AA35" s="28">
        <f t="shared" si="10"/>
        <v>0.0084</v>
      </c>
      <c r="AB35" s="3">
        <v>0.015</v>
      </c>
      <c r="AC35" s="3">
        <v>0.29</v>
      </c>
      <c r="AD35" s="28">
        <f t="shared" si="11"/>
        <v>0.00435</v>
      </c>
      <c r="AE35" s="26"/>
      <c r="AF35" s="3"/>
      <c r="AG35" s="27"/>
      <c r="AH35" s="26"/>
      <c r="AI35" s="3"/>
      <c r="AJ35" s="27"/>
      <c r="AK35" s="1">
        <v>0.1</v>
      </c>
      <c r="AL35" s="28">
        <v>0.11</v>
      </c>
      <c r="AM35" s="28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0.0400591558903415</v>
      </c>
      <c r="AR35" s="30">
        <f t="shared" si="15"/>
        <v>99.5111666666667</v>
      </c>
      <c r="AS35" s="1">
        <f t="shared" si="16"/>
        <v>0.136666666666667</v>
      </c>
      <c r="AT35" s="2">
        <f t="shared" si="20"/>
        <v>91.7460664299142</v>
      </c>
      <c r="AU35" s="1">
        <f t="shared" si="17"/>
        <v>334887.139261064</v>
      </c>
    </row>
    <row r="36" s="1" customFormat="1" spans="1:47">
      <c r="A36" s="13"/>
      <c r="B36" s="13"/>
      <c r="C36" s="16">
        <v>9</v>
      </c>
      <c r="D36" s="21">
        <v>26.2121</v>
      </c>
      <c r="E36" s="20">
        <f t="shared" si="18"/>
        <v>27.2376774193548</v>
      </c>
      <c r="F36" s="16" t="s">
        <v>73</v>
      </c>
      <c r="G36" s="13">
        <v>10</v>
      </c>
      <c r="H36" s="18">
        <f t="shared" si="0"/>
        <v>26.2121</v>
      </c>
      <c r="I36" s="18">
        <f t="shared" si="1"/>
        <v>299.3621</v>
      </c>
      <c r="J36" s="18">
        <f t="shared" si="2"/>
        <v>0.395112365461204</v>
      </c>
      <c r="K36" s="18">
        <f t="shared" si="3"/>
        <v>99.5111666666667</v>
      </c>
      <c r="L36" s="18">
        <f t="shared" si="4"/>
        <v>0.995111666666667</v>
      </c>
      <c r="M36" s="13" t="s">
        <v>73</v>
      </c>
      <c r="N36" s="13"/>
      <c r="O36" s="18">
        <f t="shared" si="19"/>
        <v>2.33052270954661</v>
      </c>
      <c r="P36" s="18">
        <f t="shared" si="5"/>
        <v>0.920818340530016</v>
      </c>
      <c r="Q36" s="25">
        <f t="shared" si="6"/>
        <v>0.125845173205769</v>
      </c>
      <c r="R36" s="18">
        <f t="shared" si="7"/>
        <v>0.135998594444444</v>
      </c>
      <c r="S36" s="26">
        <f t="shared" si="8"/>
        <v>0.9253417193012</v>
      </c>
      <c r="T36" s="3">
        <v>0.01</v>
      </c>
      <c r="U36" s="27">
        <f t="shared" si="9"/>
        <v>0.009253417193012</v>
      </c>
      <c r="V36" s="26"/>
      <c r="W36" s="3"/>
      <c r="X36" s="27"/>
      <c r="Y36" s="29">
        <v>0.04</v>
      </c>
      <c r="Z36" s="3">
        <v>0.21</v>
      </c>
      <c r="AA36" s="28">
        <f t="shared" si="10"/>
        <v>0.0084</v>
      </c>
      <c r="AB36" s="3">
        <v>0.015</v>
      </c>
      <c r="AC36" s="3">
        <v>0.29</v>
      </c>
      <c r="AD36" s="28">
        <f t="shared" si="11"/>
        <v>0.00435</v>
      </c>
      <c r="AE36" s="26"/>
      <c r="AF36" s="3"/>
      <c r="AG36" s="27"/>
      <c r="AH36" s="26"/>
      <c r="AI36" s="3"/>
      <c r="AJ36" s="27"/>
      <c r="AK36" s="28">
        <v>0.1</v>
      </c>
      <c r="AL36" s="28">
        <v>0.11</v>
      </c>
      <c r="AM36" s="28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0.038703417193012</v>
      </c>
      <c r="AR36" s="30">
        <f t="shared" si="15"/>
        <v>99.5111666666667</v>
      </c>
      <c r="AS36" s="1">
        <f t="shared" si="16"/>
        <v>0.136666666666667</v>
      </c>
      <c r="AT36" s="2">
        <f t="shared" si="20"/>
        <v>91.7460664299142</v>
      </c>
      <c r="AU36" s="1">
        <f t="shared" si="17"/>
        <v>323553.414327443</v>
      </c>
    </row>
    <row r="37" s="1" customFormat="1" spans="1:47">
      <c r="A37" s="13"/>
      <c r="B37" s="13"/>
      <c r="C37" s="16">
        <v>10</v>
      </c>
      <c r="D37" s="21">
        <v>24.1761612903226</v>
      </c>
      <c r="E37" s="20">
        <f t="shared" si="18"/>
        <v>26.2121</v>
      </c>
      <c r="F37" s="16" t="s">
        <v>73</v>
      </c>
      <c r="G37" s="13">
        <v>11</v>
      </c>
      <c r="H37" s="18">
        <f t="shared" si="0"/>
        <v>24.1761612903226</v>
      </c>
      <c r="I37" s="18">
        <f t="shared" si="1"/>
        <v>297.326161290323</v>
      </c>
      <c r="J37" s="18">
        <f t="shared" si="2"/>
        <v>0.316225210928541</v>
      </c>
      <c r="K37" s="18">
        <f t="shared" si="3"/>
        <v>99.5111666666667</v>
      </c>
      <c r="L37" s="18">
        <f t="shared" si="4"/>
        <v>0.995111666666667</v>
      </c>
      <c r="M37" s="13" t="s">
        <v>75</v>
      </c>
      <c r="N37" s="18">
        <f>(O36-P36)*C22/100</f>
        <v>1.33921915056577</v>
      </c>
      <c r="O37" s="18">
        <f t="shared" si="19"/>
        <v>1.0655968851175</v>
      </c>
      <c r="P37" s="18">
        <f t="shared" si="5"/>
        <v>0.336968599761077</v>
      </c>
      <c r="Q37" s="25">
        <f t="shared" si="6"/>
        <v>0.0460523753006805</v>
      </c>
      <c r="R37" s="18">
        <f t="shared" si="7"/>
        <v>0.135998594444444</v>
      </c>
      <c r="S37" s="26">
        <f t="shared" si="8"/>
        <v>0.338623906289656</v>
      </c>
      <c r="T37" s="3">
        <v>0.01</v>
      </c>
      <c r="U37" s="27">
        <f t="shared" si="9"/>
        <v>0.00338623906289656</v>
      </c>
      <c r="V37" s="26"/>
      <c r="W37" s="3"/>
      <c r="X37" s="27"/>
      <c r="Y37" s="29">
        <v>0.04</v>
      </c>
      <c r="Z37" s="3">
        <v>0.21</v>
      </c>
      <c r="AA37" s="28">
        <f t="shared" si="10"/>
        <v>0.0084</v>
      </c>
      <c r="AB37" s="3">
        <v>0.015</v>
      </c>
      <c r="AC37" s="3">
        <v>0.29</v>
      </c>
      <c r="AD37" s="28">
        <f t="shared" si="11"/>
        <v>0.00435</v>
      </c>
      <c r="AE37" s="26"/>
      <c r="AF37" s="3"/>
      <c r="AG37" s="27"/>
      <c r="AH37" s="26"/>
      <c r="AI37" s="3"/>
      <c r="AJ37" s="27"/>
      <c r="AK37" s="1">
        <v>0.1</v>
      </c>
      <c r="AL37" s="28">
        <v>0.11</v>
      </c>
      <c r="AM37" s="28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0.0328362390628966</v>
      </c>
      <c r="AR37" s="30">
        <f t="shared" si="15"/>
        <v>99.5111666666667</v>
      </c>
      <c r="AS37" s="1">
        <f t="shared" si="16"/>
        <v>0.136666666666667</v>
      </c>
      <c r="AT37" s="2">
        <f t="shared" si="20"/>
        <v>91.7460664299142</v>
      </c>
      <c r="AU37" s="1">
        <f t="shared" si="17"/>
        <v>274504.889568009</v>
      </c>
    </row>
    <row r="38" s="1" customFormat="1" spans="1:48">
      <c r="A38" s="13"/>
      <c r="B38" s="13"/>
      <c r="C38" s="16">
        <v>11</v>
      </c>
      <c r="D38" s="21">
        <v>19.8389666666667</v>
      </c>
      <c r="E38" s="20">
        <f t="shared" si="18"/>
        <v>24.1761612903226</v>
      </c>
      <c r="F38" s="16" t="s">
        <v>75</v>
      </c>
      <c r="G38" s="13">
        <v>12</v>
      </c>
      <c r="H38" s="18">
        <f t="shared" si="0"/>
        <v>19.8389666666667</v>
      </c>
      <c r="I38" s="18">
        <f t="shared" si="1"/>
        <v>292.988966666667</v>
      </c>
      <c r="J38" s="18">
        <f t="shared" si="2"/>
        <v>0.194742772812873</v>
      </c>
      <c r="K38" s="18">
        <f t="shared" si="3"/>
        <v>99.5111666666667</v>
      </c>
      <c r="L38" s="18">
        <f t="shared" si="4"/>
        <v>0.995111666666667</v>
      </c>
      <c r="M38" s="13" t="s">
        <v>73</v>
      </c>
      <c r="N38" s="13"/>
      <c r="O38" s="18">
        <f t="shared" si="19"/>
        <v>1.72373995202309</v>
      </c>
      <c r="P38" s="18">
        <f t="shared" si="5"/>
        <v>0.335685897865305</v>
      </c>
      <c r="Q38" s="25">
        <f t="shared" si="6"/>
        <v>0.0458770727082583</v>
      </c>
      <c r="R38" s="18">
        <f t="shared" si="7"/>
        <v>0.135998594444444</v>
      </c>
      <c r="S38" s="26">
        <f t="shared" si="8"/>
        <v>0.337334903317689</v>
      </c>
      <c r="T38" s="3">
        <v>0.01</v>
      </c>
      <c r="U38" s="27">
        <f t="shared" si="9"/>
        <v>0.00337334903317689</v>
      </c>
      <c r="V38" s="26"/>
      <c r="W38" s="3"/>
      <c r="X38" s="27"/>
      <c r="Y38" s="29">
        <v>0.04</v>
      </c>
      <c r="Z38" s="3">
        <v>0.21</v>
      </c>
      <c r="AA38" s="28">
        <f t="shared" si="10"/>
        <v>0.0084</v>
      </c>
      <c r="AB38" s="3">
        <v>0.015</v>
      </c>
      <c r="AC38" s="3">
        <v>0.29</v>
      </c>
      <c r="AD38" s="28">
        <f t="shared" si="11"/>
        <v>0.00435</v>
      </c>
      <c r="AE38" s="26"/>
      <c r="AF38" s="3"/>
      <c r="AG38" s="27"/>
      <c r="AH38" s="26"/>
      <c r="AI38" s="3"/>
      <c r="AJ38" s="27"/>
      <c r="AK38" s="28">
        <v>0.1</v>
      </c>
      <c r="AL38" s="28">
        <v>0.11</v>
      </c>
      <c r="AM38" s="28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0.0328233490331769</v>
      </c>
      <c r="AR38" s="30">
        <f t="shared" si="15"/>
        <v>99.5111666666667</v>
      </c>
      <c r="AS38" s="1">
        <f t="shared" si="16"/>
        <v>0.136666666666667</v>
      </c>
      <c r="AT38" s="2">
        <f t="shared" si="20"/>
        <v>91.7460664299142</v>
      </c>
      <c r="AU38" s="1">
        <f t="shared" si="17"/>
        <v>274397.131301968</v>
      </c>
      <c r="AV38" s="1">
        <f>SUM(AU27:AU38)</f>
        <v>3267845.08129872</v>
      </c>
    </row>
    <row r="39" s="1" customFormat="1" spans="1:46">
      <c r="A39" s="13"/>
      <c r="B39" s="13"/>
      <c r="C39" s="16">
        <v>12</v>
      </c>
      <c r="D39" s="21">
        <v>19.6457741935484</v>
      </c>
      <c r="E39" s="20">
        <f t="shared" si="18"/>
        <v>19.8389666666667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4" t="s">
        <v>43</v>
      </c>
      <c r="T40" s="24"/>
      <c r="U40" s="24"/>
      <c r="V40" s="24" t="s">
        <v>44</v>
      </c>
      <c r="W40" s="24"/>
      <c r="X40" s="24"/>
      <c r="Y40" s="24" t="s">
        <v>45</v>
      </c>
      <c r="Z40" s="24"/>
      <c r="AA40" s="24"/>
      <c r="AB40" s="24" t="s">
        <v>46</v>
      </c>
      <c r="AC40" s="24"/>
      <c r="AD40" s="24"/>
      <c r="AE40" s="24" t="s">
        <v>47</v>
      </c>
      <c r="AF40" s="24"/>
      <c r="AG40" s="24"/>
      <c r="AH40" s="24" t="s">
        <v>48</v>
      </c>
      <c r="AI40" s="24"/>
      <c r="AJ40" s="24"/>
      <c r="AK40" s="32" t="s">
        <v>49</v>
      </c>
      <c r="AL40" s="33"/>
      <c r="AM40" s="34"/>
      <c r="AN40" s="24" t="s">
        <v>50</v>
      </c>
      <c r="AO40" s="24"/>
      <c r="AP40" s="24"/>
      <c r="AT40" s="2"/>
    </row>
    <row r="41" s="1" customFormat="1" spans="1:47">
      <c r="A41" s="15" t="s">
        <v>8</v>
      </c>
      <c r="B41" s="15"/>
      <c r="C41" s="16" t="s">
        <v>51</v>
      </c>
      <c r="D41" s="16" t="s">
        <v>52</v>
      </c>
      <c r="E41" s="16" t="s">
        <v>53</v>
      </c>
      <c r="F41" s="16" t="s">
        <v>54</v>
      </c>
      <c r="G41" s="13" t="s">
        <v>51</v>
      </c>
      <c r="H41" s="13" t="s">
        <v>53</v>
      </c>
      <c r="I41" s="13" t="s">
        <v>55</v>
      </c>
      <c r="J41" s="13" t="s">
        <v>56</v>
      </c>
      <c r="K41" s="23" t="s">
        <v>57</v>
      </c>
      <c r="L41" s="23" t="s">
        <v>58</v>
      </c>
      <c r="M41" s="13" t="s">
        <v>59</v>
      </c>
      <c r="N41" s="23" t="s">
        <v>60</v>
      </c>
      <c r="O41" s="13" t="s">
        <v>61</v>
      </c>
      <c r="P41" s="13" t="s">
        <v>62</v>
      </c>
      <c r="Q41" s="23" t="s">
        <v>63</v>
      </c>
      <c r="R41" s="23" t="s">
        <v>64</v>
      </c>
      <c r="S41" s="4" t="s">
        <v>65</v>
      </c>
      <c r="T41" s="3" t="s">
        <v>66</v>
      </c>
      <c r="U41" s="3"/>
      <c r="V41" s="4" t="s">
        <v>65</v>
      </c>
      <c r="W41" s="3" t="s">
        <v>66</v>
      </c>
      <c r="X41" s="3"/>
      <c r="Y41" s="4" t="s">
        <v>65</v>
      </c>
      <c r="Z41" s="3" t="s">
        <v>66</v>
      </c>
      <c r="AA41" s="3"/>
      <c r="AB41" s="4" t="s">
        <v>65</v>
      </c>
      <c r="AC41" s="3" t="s">
        <v>66</v>
      </c>
      <c r="AD41" s="3"/>
      <c r="AE41" s="4" t="s">
        <v>65</v>
      </c>
      <c r="AF41" s="3" t="s">
        <v>66</v>
      </c>
      <c r="AG41" s="3"/>
      <c r="AH41" s="4" t="s">
        <v>65</v>
      </c>
      <c r="AI41" s="3" t="s">
        <v>66</v>
      </c>
      <c r="AJ41" s="3"/>
      <c r="AK41" s="4" t="s">
        <v>65</v>
      </c>
      <c r="AL41" s="3" t="s">
        <v>66</v>
      </c>
      <c r="AM41" s="3"/>
      <c r="AN41" s="35" t="s">
        <v>65</v>
      </c>
      <c r="AO41" s="35" t="s">
        <v>66</v>
      </c>
      <c r="AP41" s="35"/>
      <c r="AQ41" s="1" t="s">
        <v>67</v>
      </c>
      <c r="AR41" s="1" t="s">
        <v>68</v>
      </c>
      <c r="AS41" s="1" t="s">
        <v>36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15</v>
      </c>
      <c r="E42" s="16"/>
      <c r="F42" s="16"/>
      <c r="G42" s="13">
        <v>1</v>
      </c>
      <c r="H42" s="18">
        <f t="shared" ref="H42:H53" si="21">E43</f>
        <v>15</v>
      </c>
      <c r="I42" s="18">
        <f t="shared" ref="I42:I53" si="22">H42+273.15</f>
        <v>288.15</v>
      </c>
      <c r="J42" s="18">
        <f t="shared" ref="J42:J53" si="23">EXP(($C$16*(I42-$C$14))/($C$17*I42*$C$14))</f>
        <v>0.11145232763902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0.00859197603386667</v>
      </c>
      <c r="Q42" s="25">
        <f t="shared" ref="Q42:Q53" si="27">P42*$B$44</f>
        <v>0.00133175628524933</v>
      </c>
      <c r="R42" s="18">
        <f t="shared" ref="R42:R53" si="28">L42*$B$44</f>
        <v>0.0119491114583333</v>
      </c>
      <c r="S42" s="26">
        <f t="shared" ref="S42:S53" si="29">Q42/R42</f>
        <v>0.11145232763902</v>
      </c>
      <c r="T42" s="3">
        <v>0.01</v>
      </c>
      <c r="U42" s="27">
        <f t="shared" ref="U42:U53" si="30">S42*T42</f>
        <v>0.0011145232763902</v>
      </c>
      <c r="V42" s="26"/>
      <c r="W42" s="3"/>
      <c r="X42" s="27"/>
      <c r="Y42" s="29">
        <v>0.02</v>
      </c>
      <c r="Z42" s="3">
        <v>0.49</v>
      </c>
      <c r="AA42" s="28">
        <f t="shared" ref="AA42:AA53" si="31">Y42*Z42</f>
        <v>0.0098</v>
      </c>
      <c r="AB42" s="3"/>
      <c r="AC42" s="3"/>
      <c r="AD42" s="28"/>
      <c r="AE42" s="26"/>
      <c r="AF42" s="3"/>
      <c r="AG42" s="27"/>
      <c r="AH42" s="26"/>
      <c r="AI42" s="3"/>
      <c r="AJ42" s="27"/>
      <c r="AL42" s="28"/>
      <c r="AM42" s="28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0.0159145232763902</v>
      </c>
      <c r="AR42" s="30">
        <f t="shared" ref="AR42:AR53" si="34">$B$42/12</f>
        <v>7.70910416666667</v>
      </c>
      <c r="AS42" s="1">
        <f t="shared" ref="AS42:AS53" si="35">$B$44</f>
        <v>0.155</v>
      </c>
      <c r="AT42" s="2">
        <f t="shared" ref="AT42:AT53" si="36">$E$5/12</f>
        <v>258.433479452055</v>
      </c>
      <c r="AU42" s="1">
        <f t="shared" ref="AU42:AU53" si="37">AT42*10000*AS42*0.67*AR42*AQ42</f>
        <v>32927.05001841</v>
      </c>
    </row>
    <row r="43" s="1" customFormat="1" spans="1:47">
      <c r="A43" s="13" t="s">
        <v>74</v>
      </c>
      <c r="B43" s="13">
        <v>1</v>
      </c>
      <c r="C43" s="16">
        <v>1</v>
      </c>
      <c r="D43" s="19">
        <v>16.7641612903226</v>
      </c>
      <c r="E43" s="20">
        <f t="shared" ref="E43:E54" si="38">D42</f>
        <v>15</v>
      </c>
      <c r="F43" s="16" t="s">
        <v>73</v>
      </c>
      <c r="G43" s="13">
        <v>2</v>
      </c>
      <c r="H43" s="18">
        <f t="shared" si="21"/>
        <v>16.7641612903226</v>
      </c>
      <c r="I43" s="18">
        <f t="shared" si="22"/>
        <v>289.914161290323</v>
      </c>
      <c r="J43" s="18">
        <f t="shared" si="23"/>
        <v>0.1368954163327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9">L43+O42-P42-N43</f>
        <v>0.145590107299467</v>
      </c>
      <c r="P43" s="18">
        <f t="shared" si="26"/>
        <v>0.0199306183526829</v>
      </c>
      <c r="Q43" s="25">
        <f t="shared" si="27"/>
        <v>0.00308924584466586</v>
      </c>
      <c r="R43" s="18">
        <f t="shared" si="28"/>
        <v>0.0119491114583333</v>
      </c>
      <c r="S43" s="26">
        <f t="shared" si="29"/>
        <v>0.258533519872008</v>
      </c>
      <c r="T43" s="3">
        <v>0.01</v>
      </c>
      <c r="U43" s="27">
        <f t="shared" si="30"/>
        <v>0.00258533519872008</v>
      </c>
      <c r="V43" s="26"/>
      <c r="W43" s="3"/>
      <c r="X43" s="27"/>
      <c r="Y43" s="29">
        <v>0.02</v>
      </c>
      <c r="Z43" s="3">
        <v>0.49</v>
      </c>
      <c r="AA43" s="28">
        <f t="shared" si="31"/>
        <v>0.0098</v>
      </c>
      <c r="AB43" s="3"/>
      <c r="AC43" s="3"/>
      <c r="AD43" s="28"/>
      <c r="AE43" s="26"/>
      <c r="AF43" s="3"/>
      <c r="AG43" s="27"/>
      <c r="AH43" s="26"/>
      <c r="AI43" s="3"/>
      <c r="AJ43" s="27"/>
      <c r="AK43" s="28"/>
      <c r="AL43" s="28"/>
      <c r="AM43" s="28"/>
      <c r="AN43" s="3">
        <v>0.01</v>
      </c>
      <c r="AO43" s="3">
        <v>0.5</v>
      </c>
      <c r="AP43" s="3">
        <f t="shared" si="32"/>
        <v>0.005</v>
      </c>
      <c r="AQ43" s="1">
        <f t="shared" si="33"/>
        <v>0.0173853351987201</v>
      </c>
      <c r="AR43" s="30">
        <f t="shared" si="34"/>
        <v>7.70910416666667</v>
      </c>
      <c r="AS43" s="1">
        <f t="shared" si="35"/>
        <v>0.155</v>
      </c>
      <c r="AT43" s="2">
        <f t="shared" si="36"/>
        <v>258.433479452055</v>
      </c>
      <c r="AU43" s="1">
        <f t="shared" si="37"/>
        <v>35970.1507694125</v>
      </c>
    </row>
    <row r="44" s="1" customFormat="1" spans="1:47">
      <c r="A44" s="13" t="s">
        <v>36</v>
      </c>
      <c r="B44" s="13">
        <f>I5</f>
        <v>0.155</v>
      </c>
      <c r="C44" s="16">
        <v>2</v>
      </c>
      <c r="D44" s="21">
        <v>19.1039285714286</v>
      </c>
      <c r="E44" s="20">
        <f t="shared" si="38"/>
        <v>16.7641612903226</v>
      </c>
      <c r="F44" s="16" t="s">
        <v>73</v>
      </c>
      <c r="G44" s="13">
        <v>3</v>
      </c>
      <c r="H44" s="18">
        <f t="shared" si="21"/>
        <v>19.1039285714286</v>
      </c>
      <c r="I44" s="18">
        <f t="shared" si="22"/>
        <v>292.253928571429</v>
      </c>
      <c r="J44" s="18">
        <f t="shared" si="23"/>
        <v>0.179127409455324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9"/>
        <v>0.20275053061345</v>
      </c>
      <c r="P44" s="18">
        <f t="shared" si="26"/>
        <v>0.0363181773144797</v>
      </c>
      <c r="Q44" s="25">
        <f t="shared" si="27"/>
        <v>0.00562931748374436</v>
      </c>
      <c r="R44" s="18">
        <f t="shared" si="28"/>
        <v>0.0119491114583333</v>
      </c>
      <c r="S44" s="26">
        <f t="shared" si="29"/>
        <v>0.471107621966189</v>
      </c>
      <c r="T44" s="3">
        <v>0.01</v>
      </c>
      <c r="U44" s="27">
        <f t="shared" si="30"/>
        <v>0.00471107621966189</v>
      </c>
      <c r="V44" s="26"/>
      <c r="W44" s="3"/>
      <c r="X44" s="27"/>
      <c r="Y44" s="29">
        <v>0.02</v>
      </c>
      <c r="Z44" s="3">
        <v>0.49</v>
      </c>
      <c r="AA44" s="28">
        <f t="shared" si="31"/>
        <v>0.0098</v>
      </c>
      <c r="AB44" s="3"/>
      <c r="AC44" s="3"/>
      <c r="AD44" s="28"/>
      <c r="AE44" s="26"/>
      <c r="AF44" s="3"/>
      <c r="AG44" s="27"/>
      <c r="AH44" s="26"/>
      <c r="AI44" s="3"/>
      <c r="AJ44" s="27"/>
      <c r="AL44" s="28"/>
      <c r="AM44" s="28"/>
      <c r="AN44" s="3">
        <v>0.01</v>
      </c>
      <c r="AO44" s="3">
        <v>0.5</v>
      </c>
      <c r="AP44" s="3">
        <f t="shared" si="32"/>
        <v>0.005</v>
      </c>
      <c r="AQ44" s="1">
        <f t="shared" si="33"/>
        <v>0.0195110762196619</v>
      </c>
      <c r="AR44" s="30">
        <f t="shared" si="34"/>
        <v>7.70910416666667</v>
      </c>
      <c r="AS44" s="1">
        <f t="shared" si="35"/>
        <v>0.155</v>
      </c>
      <c r="AT44" s="2">
        <f t="shared" si="36"/>
        <v>258.433479452055</v>
      </c>
      <c r="AU44" s="1">
        <f t="shared" si="37"/>
        <v>40368.295766101</v>
      </c>
    </row>
    <row r="45" s="1" customFormat="1" spans="1:47">
      <c r="A45" s="13"/>
      <c r="B45" s="13"/>
      <c r="C45" s="16">
        <v>3</v>
      </c>
      <c r="D45" s="21">
        <v>18.6696451612903</v>
      </c>
      <c r="E45" s="20">
        <f t="shared" si="38"/>
        <v>19.1039285714286</v>
      </c>
      <c r="F45" s="16" t="s">
        <v>73</v>
      </c>
      <c r="G45" s="13">
        <v>4</v>
      </c>
      <c r="H45" s="18">
        <f t="shared" si="21"/>
        <v>18.6696451612903</v>
      </c>
      <c r="I45" s="18">
        <f t="shared" si="22"/>
        <v>291.81964516129</v>
      </c>
      <c r="J45" s="18">
        <f t="shared" si="23"/>
        <v>0.170462694094983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9"/>
        <v>0.243523394965637</v>
      </c>
      <c r="P45" s="18">
        <f t="shared" si="26"/>
        <v>0.0415116539809992</v>
      </c>
      <c r="Q45" s="25">
        <f t="shared" si="27"/>
        <v>0.00643430636705487</v>
      </c>
      <c r="R45" s="18">
        <f t="shared" si="28"/>
        <v>0.0119491114583333</v>
      </c>
      <c r="S45" s="26">
        <f t="shared" si="29"/>
        <v>0.538475717587149</v>
      </c>
      <c r="T45" s="3">
        <v>0.01</v>
      </c>
      <c r="U45" s="27">
        <f t="shared" si="30"/>
        <v>0.00538475717587149</v>
      </c>
      <c r="V45" s="26"/>
      <c r="W45" s="3"/>
      <c r="X45" s="27"/>
      <c r="Y45" s="29">
        <v>0.02</v>
      </c>
      <c r="Z45" s="3">
        <v>0.49</v>
      </c>
      <c r="AA45" s="28">
        <f t="shared" si="31"/>
        <v>0.0098</v>
      </c>
      <c r="AB45" s="3"/>
      <c r="AC45" s="3"/>
      <c r="AD45" s="28"/>
      <c r="AE45" s="26"/>
      <c r="AF45" s="3"/>
      <c r="AG45" s="27"/>
      <c r="AH45" s="26"/>
      <c r="AI45" s="3"/>
      <c r="AJ45" s="27"/>
      <c r="AK45" s="28"/>
      <c r="AL45" s="28"/>
      <c r="AM45" s="28"/>
      <c r="AN45" s="3">
        <v>0.01</v>
      </c>
      <c r="AO45" s="3">
        <v>0.5</v>
      </c>
      <c r="AP45" s="3">
        <f t="shared" si="32"/>
        <v>0.005</v>
      </c>
      <c r="AQ45" s="1">
        <f t="shared" si="33"/>
        <v>0.0201847571758715</v>
      </c>
      <c r="AR45" s="30">
        <f t="shared" si="34"/>
        <v>7.70910416666667</v>
      </c>
      <c r="AS45" s="1">
        <f t="shared" si="35"/>
        <v>0.155</v>
      </c>
      <c r="AT45" s="2">
        <f t="shared" si="36"/>
        <v>258.433479452055</v>
      </c>
      <c r="AU45" s="1">
        <f t="shared" si="37"/>
        <v>41762.1374889298</v>
      </c>
    </row>
    <row r="46" s="1" customFormat="1" spans="1:47">
      <c r="A46" s="13"/>
      <c r="B46" s="13"/>
      <c r="C46" s="16">
        <v>4</v>
      </c>
      <c r="D46" s="21">
        <v>21.5534666666667</v>
      </c>
      <c r="E46" s="20">
        <f t="shared" si="38"/>
        <v>18.6696451612903</v>
      </c>
      <c r="F46" s="16" t="s">
        <v>73</v>
      </c>
      <c r="G46" s="13">
        <v>5</v>
      </c>
      <c r="H46" s="18">
        <f t="shared" si="21"/>
        <v>21.5534666666667</v>
      </c>
      <c r="I46" s="18">
        <f t="shared" si="22"/>
        <v>294.703466666667</v>
      </c>
      <c r="J46" s="18">
        <f t="shared" si="23"/>
        <v>0.236279957138793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0.191911153935406</v>
      </c>
      <c r="O46" s="18">
        <f t="shared" si="39"/>
        <v>0.0871916287158985</v>
      </c>
      <c r="P46" s="18">
        <f t="shared" si="26"/>
        <v>0.0206016342958541</v>
      </c>
      <c r="Q46" s="25">
        <f t="shared" si="27"/>
        <v>0.00319325331585738</v>
      </c>
      <c r="R46" s="18">
        <f t="shared" si="28"/>
        <v>0.0119491114583333</v>
      </c>
      <c r="S46" s="26">
        <f t="shared" si="29"/>
        <v>0.267237721147073</v>
      </c>
      <c r="T46" s="3">
        <v>0.01</v>
      </c>
      <c r="U46" s="27">
        <f t="shared" si="30"/>
        <v>0.00267237721147073</v>
      </c>
      <c r="V46" s="26"/>
      <c r="W46" s="3"/>
      <c r="X46" s="27"/>
      <c r="Y46" s="29">
        <v>0.04</v>
      </c>
      <c r="Z46" s="3">
        <v>0.49</v>
      </c>
      <c r="AA46" s="28">
        <f t="shared" si="31"/>
        <v>0.0196</v>
      </c>
      <c r="AB46" s="3"/>
      <c r="AC46" s="3"/>
      <c r="AD46" s="28"/>
      <c r="AE46" s="26"/>
      <c r="AF46" s="3"/>
      <c r="AG46" s="27"/>
      <c r="AH46" s="26"/>
      <c r="AI46" s="3"/>
      <c r="AJ46" s="27"/>
      <c r="AL46" s="28"/>
      <c r="AM46" s="28"/>
      <c r="AN46" s="3">
        <v>0.015</v>
      </c>
      <c r="AO46" s="3">
        <v>0.5</v>
      </c>
      <c r="AP46" s="3">
        <f t="shared" si="32"/>
        <v>0.0075</v>
      </c>
      <c r="AQ46" s="1">
        <f t="shared" si="33"/>
        <v>0.0297723772114707</v>
      </c>
      <c r="AR46" s="30">
        <f t="shared" si="34"/>
        <v>7.70910416666667</v>
      </c>
      <c r="AS46" s="1">
        <f t="shared" si="35"/>
        <v>0.155</v>
      </c>
      <c r="AT46" s="2">
        <f t="shared" si="36"/>
        <v>258.433479452055</v>
      </c>
      <c r="AU46" s="1">
        <f t="shared" si="37"/>
        <v>61598.8639171746</v>
      </c>
    </row>
    <row r="47" s="1" customFormat="1" spans="1:47">
      <c r="A47" s="13"/>
      <c r="B47" s="13"/>
      <c r="C47" s="16">
        <v>5</v>
      </c>
      <c r="D47" s="21">
        <v>23.8036129032258</v>
      </c>
      <c r="E47" s="20">
        <f t="shared" si="38"/>
        <v>21.5534666666667</v>
      </c>
      <c r="F47" s="16" t="s">
        <v>75</v>
      </c>
      <c r="G47" s="13">
        <v>6</v>
      </c>
      <c r="H47" s="18">
        <f t="shared" si="21"/>
        <v>23.8036129032258</v>
      </c>
      <c r="I47" s="18">
        <f t="shared" si="22"/>
        <v>296.953612903226</v>
      </c>
      <c r="J47" s="18">
        <f t="shared" si="23"/>
        <v>0.303496559605835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9"/>
        <v>0.143681036086711</v>
      </c>
      <c r="P47" s="18">
        <f t="shared" si="26"/>
        <v>0.0436067001329187</v>
      </c>
      <c r="Q47" s="25">
        <f t="shared" si="27"/>
        <v>0.00675903852060239</v>
      </c>
      <c r="R47" s="18">
        <f t="shared" si="28"/>
        <v>0.0119491114583333</v>
      </c>
      <c r="S47" s="26">
        <f t="shared" si="29"/>
        <v>0.565651977067184</v>
      </c>
      <c r="T47" s="3">
        <v>0.01</v>
      </c>
      <c r="U47" s="27">
        <f t="shared" si="30"/>
        <v>0.00565651977067184</v>
      </c>
      <c r="V47" s="26"/>
      <c r="W47" s="3"/>
      <c r="X47" s="27"/>
      <c r="Y47" s="29">
        <v>0.04</v>
      </c>
      <c r="Z47" s="3">
        <v>0.49</v>
      </c>
      <c r="AA47" s="28">
        <f t="shared" si="31"/>
        <v>0.0196</v>
      </c>
      <c r="AB47" s="3"/>
      <c r="AC47" s="3"/>
      <c r="AD47" s="28"/>
      <c r="AE47" s="26"/>
      <c r="AF47" s="3"/>
      <c r="AG47" s="27"/>
      <c r="AH47" s="26"/>
      <c r="AI47" s="3"/>
      <c r="AJ47" s="27"/>
      <c r="AK47" s="28"/>
      <c r="AL47" s="28"/>
      <c r="AM47" s="28"/>
      <c r="AN47" s="3">
        <v>0.015</v>
      </c>
      <c r="AO47" s="3">
        <v>0.5</v>
      </c>
      <c r="AP47" s="3">
        <f t="shared" si="32"/>
        <v>0.0075</v>
      </c>
      <c r="AQ47" s="1">
        <f t="shared" si="33"/>
        <v>0.0327565197706718</v>
      </c>
      <c r="AR47" s="30">
        <f t="shared" si="34"/>
        <v>7.70910416666667</v>
      </c>
      <c r="AS47" s="1">
        <f t="shared" si="35"/>
        <v>0.155</v>
      </c>
      <c r="AT47" s="2">
        <f t="shared" si="36"/>
        <v>258.433479452055</v>
      </c>
      <c r="AU47" s="1">
        <f t="shared" si="37"/>
        <v>67773.0363760287</v>
      </c>
    </row>
    <row r="48" s="1" customFormat="1" spans="1:47">
      <c r="A48" s="13"/>
      <c r="B48" s="13"/>
      <c r="C48" s="16">
        <v>6</v>
      </c>
      <c r="D48" s="21">
        <v>25.6526</v>
      </c>
      <c r="E48" s="20">
        <f t="shared" si="38"/>
        <v>23.8036129032258</v>
      </c>
      <c r="F48" s="16" t="s">
        <v>73</v>
      </c>
      <c r="G48" s="13">
        <v>7</v>
      </c>
      <c r="H48" s="18">
        <f t="shared" si="21"/>
        <v>25.6526</v>
      </c>
      <c r="I48" s="18">
        <f t="shared" si="22"/>
        <v>298.8026</v>
      </c>
      <c r="J48" s="18">
        <f t="shared" si="23"/>
        <v>0.371767164940163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9"/>
        <v>0.177165377620459</v>
      </c>
      <c r="P48" s="18">
        <f t="shared" si="26"/>
        <v>0.0658642701635115</v>
      </c>
      <c r="Q48" s="25">
        <f t="shared" si="27"/>
        <v>0.0102089618753443</v>
      </c>
      <c r="R48" s="18">
        <f t="shared" si="28"/>
        <v>0.0119491114583333</v>
      </c>
      <c r="S48" s="26">
        <f t="shared" si="29"/>
        <v>0.854369959719853</v>
      </c>
      <c r="T48" s="3">
        <v>0.01</v>
      </c>
      <c r="U48" s="27">
        <f t="shared" si="30"/>
        <v>0.00854369959719853</v>
      </c>
      <c r="V48" s="26"/>
      <c r="W48" s="3"/>
      <c r="X48" s="27"/>
      <c r="Y48" s="29">
        <v>0.04</v>
      </c>
      <c r="Z48" s="3">
        <v>0.49</v>
      </c>
      <c r="AA48" s="28">
        <f t="shared" si="31"/>
        <v>0.0196</v>
      </c>
      <c r="AB48" s="3"/>
      <c r="AC48" s="3"/>
      <c r="AD48" s="28"/>
      <c r="AE48" s="26"/>
      <c r="AF48" s="3"/>
      <c r="AG48" s="27"/>
      <c r="AH48" s="26"/>
      <c r="AI48" s="3"/>
      <c r="AJ48" s="27"/>
      <c r="AL48" s="28"/>
      <c r="AM48" s="28"/>
      <c r="AN48" s="3">
        <v>0.015</v>
      </c>
      <c r="AO48" s="3">
        <v>0.5</v>
      </c>
      <c r="AP48" s="3">
        <f t="shared" si="32"/>
        <v>0.0075</v>
      </c>
      <c r="AQ48" s="1">
        <f t="shared" si="33"/>
        <v>0.0356436995971985</v>
      </c>
      <c r="AR48" s="30">
        <f t="shared" si="34"/>
        <v>7.70910416666667</v>
      </c>
      <c r="AS48" s="1">
        <f t="shared" si="35"/>
        <v>0.155</v>
      </c>
      <c r="AT48" s="2">
        <f t="shared" si="36"/>
        <v>258.433479452055</v>
      </c>
      <c r="AU48" s="1">
        <f t="shared" si="37"/>
        <v>73746.5935419681</v>
      </c>
    </row>
    <row r="49" s="1" customFormat="1" spans="1:47">
      <c r="A49" s="13"/>
      <c r="B49" s="13"/>
      <c r="C49" s="16">
        <v>7</v>
      </c>
      <c r="D49" s="21">
        <v>26.905</v>
      </c>
      <c r="E49" s="20">
        <f t="shared" si="38"/>
        <v>25.6526</v>
      </c>
      <c r="F49" s="16" t="s">
        <v>73</v>
      </c>
      <c r="G49" s="13">
        <v>8</v>
      </c>
      <c r="H49" s="18">
        <f t="shared" si="21"/>
        <v>26.905</v>
      </c>
      <c r="I49" s="18">
        <f t="shared" si="22"/>
        <v>300.055</v>
      </c>
      <c r="J49" s="18">
        <f t="shared" si="23"/>
        <v>0.425931534644094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9"/>
        <v>0.188392149123614</v>
      </c>
      <c r="P49" s="18">
        <f t="shared" si="26"/>
        <v>0.0802421571911201</v>
      </c>
      <c r="Q49" s="25">
        <f t="shared" si="27"/>
        <v>0.0124375343646236</v>
      </c>
      <c r="R49" s="18">
        <f t="shared" si="28"/>
        <v>0.0119491114583333</v>
      </c>
      <c r="S49" s="26">
        <f t="shared" si="29"/>
        <v>1.04087524900855</v>
      </c>
      <c r="T49" s="3">
        <v>0.01</v>
      </c>
      <c r="U49" s="27">
        <f t="shared" si="30"/>
        <v>0.0104087524900855</v>
      </c>
      <c r="V49" s="26"/>
      <c r="W49" s="3"/>
      <c r="X49" s="27"/>
      <c r="Y49" s="29">
        <v>0.04</v>
      </c>
      <c r="Z49" s="3">
        <v>0.49</v>
      </c>
      <c r="AA49" s="28">
        <f t="shared" si="31"/>
        <v>0.0196</v>
      </c>
      <c r="AB49" s="3"/>
      <c r="AC49" s="3"/>
      <c r="AD49" s="28"/>
      <c r="AE49" s="26"/>
      <c r="AF49" s="3"/>
      <c r="AG49" s="27"/>
      <c r="AH49" s="26"/>
      <c r="AI49" s="3"/>
      <c r="AJ49" s="27"/>
      <c r="AK49" s="28"/>
      <c r="AL49" s="28"/>
      <c r="AM49" s="28"/>
      <c r="AN49" s="3">
        <v>0.015</v>
      </c>
      <c r="AO49" s="3">
        <v>0.5</v>
      </c>
      <c r="AP49" s="3">
        <f t="shared" si="32"/>
        <v>0.0075</v>
      </c>
      <c r="AQ49" s="1">
        <f t="shared" si="33"/>
        <v>0.0375087524900855</v>
      </c>
      <c r="AR49" s="30">
        <f t="shared" si="34"/>
        <v>7.70910416666667</v>
      </c>
      <c r="AS49" s="1">
        <f t="shared" si="35"/>
        <v>0.155</v>
      </c>
      <c r="AT49" s="2">
        <f t="shared" si="36"/>
        <v>258.433479452055</v>
      </c>
      <c r="AU49" s="1">
        <f t="shared" si="37"/>
        <v>77605.3764174925</v>
      </c>
    </row>
    <row r="50" s="1" customFormat="1" spans="1:47">
      <c r="A50" s="13"/>
      <c r="B50" s="13"/>
      <c r="C50" s="16">
        <v>8</v>
      </c>
      <c r="D50" s="21">
        <v>27.2376774193548</v>
      </c>
      <c r="E50" s="20">
        <f t="shared" si="38"/>
        <v>26.905</v>
      </c>
      <c r="F50" s="16" t="s">
        <v>73</v>
      </c>
      <c r="G50" s="13">
        <v>9</v>
      </c>
      <c r="H50" s="18">
        <f t="shared" si="21"/>
        <v>27.2376774193548</v>
      </c>
      <c r="I50" s="18">
        <f t="shared" si="22"/>
        <v>300.387677419355</v>
      </c>
      <c r="J50" s="18">
        <f t="shared" si="23"/>
        <v>0.441517121179669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9"/>
        <v>0.185241033599161</v>
      </c>
      <c r="P50" s="18">
        <f t="shared" si="26"/>
        <v>0.0817870878790479</v>
      </c>
      <c r="Q50" s="25">
        <f t="shared" si="27"/>
        <v>0.0126769986212524</v>
      </c>
      <c r="R50" s="18">
        <f t="shared" si="28"/>
        <v>0.0119491114583333</v>
      </c>
      <c r="S50" s="26">
        <f t="shared" si="29"/>
        <v>1.06091558903415</v>
      </c>
      <c r="T50" s="3">
        <v>0.01</v>
      </c>
      <c r="U50" s="27">
        <f t="shared" si="30"/>
        <v>0.0106091558903415</v>
      </c>
      <c r="V50" s="26"/>
      <c r="W50" s="3"/>
      <c r="X50" s="27"/>
      <c r="Y50" s="29">
        <v>0.04</v>
      </c>
      <c r="Z50" s="3">
        <v>0.49</v>
      </c>
      <c r="AA50" s="28">
        <f t="shared" si="31"/>
        <v>0.0196</v>
      </c>
      <c r="AB50" s="3"/>
      <c r="AC50" s="3"/>
      <c r="AD50" s="28"/>
      <c r="AE50" s="26"/>
      <c r="AF50" s="3"/>
      <c r="AG50" s="27"/>
      <c r="AH50" s="26"/>
      <c r="AI50" s="3"/>
      <c r="AJ50" s="27"/>
      <c r="AL50" s="28"/>
      <c r="AM50" s="28"/>
      <c r="AN50" s="3">
        <v>0.015</v>
      </c>
      <c r="AO50" s="3">
        <v>0.5</v>
      </c>
      <c r="AP50" s="3">
        <f t="shared" si="32"/>
        <v>0.0075</v>
      </c>
      <c r="AQ50" s="1">
        <f t="shared" si="33"/>
        <v>0.0377091558903415</v>
      </c>
      <c r="AR50" s="30">
        <f t="shared" si="34"/>
        <v>7.70910416666667</v>
      </c>
      <c r="AS50" s="1">
        <f t="shared" si="35"/>
        <v>0.155</v>
      </c>
      <c r="AT50" s="2">
        <f t="shared" si="36"/>
        <v>258.433479452055</v>
      </c>
      <c r="AU50" s="1">
        <f t="shared" si="37"/>
        <v>78020.0098104939</v>
      </c>
    </row>
    <row r="51" s="1" customFormat="1" spans="1:47">
      <c r="A51" s="13"/>
      <c r="B51" s="13"/>
      <c r="C51" s="16">
        <v>9</v>
      </c>
      <c r="D51" s="21">
        <v>26.2121</v>
      </c>
      <c r="E51" s="20">
        <f t="shared" si="38"/>
        <v>27.2376774193548</v>
      </c>
      <c r="F51" s="16" t="s">
        <v>73</v>
      </c>
      <c r="G51" s="13">
        <v>10</v>
      </c>
      <c r="H51" s="18">
        <f t="shared" si="21"/>
        <v>26.2121</v>
      </c>
      <c r="I51" s="18">
        <f t="shared" si="22"/>
        <v>299.3621</v>
      </c>
      <c r="J51" s="18">
        <f t="shared" si="23"/>
        <v>0.395112365461204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9"/>
        <v>0.18054498738678</v>
      </c>
      <c r="P51" s="18">
        <f t="shared" si="26"/>
        <v>0.0713355570385538</v>
      </c>
      <c r="Q51" s="25">
        <f t="shared" si="27"/>
        <v>0.0110570113409758</v>
      </c>
      <c r="R51" s="18">
        <f t="shared" si="28"/>
        <v>0.0119491114583333</v>
      </c>
      <c r="S51" s="26">
        <f t="shared" si="29"/>
        <v>0.9253417193012</v>
      </c>
      <c r="T51" s="3">
        <v>0.01</v>
      </c>
      <c r="U51" s="27">
        <f t="shared" si="30"/>
        <v>0.009253417193012</v>
      </c>
      <c r="V51" s="26"/>
      <c r="W51" s="3"/>
      <c r="X51" s="27"/>
      <c r="Y51" s="29">
        <v>0.04</v>
      </c>
      <c r="Z51" s="3">
        <v>0.49</v>
      </c>
      <c r="AA51" s="28">
        <f t="shared" si="31"/>
        <v>0.0196</v>
      </c>
      <c r="AB51" s="3"/>
      <c r="AC51" s="3"/>
      <c r="AD51" s="28"/>
      <c r="AE51" s="26"/>
      <c r="AF51" s="3"/>
      <c r="AG51" s="27"/>
      <c r="AH51" s="26"/>
      <c r="AI51" s="3"/>
      <c r="AJ51" s="27"/>
      <c r="AK51" s="28"/>
      <c r="AL51" s="28"/>
      <c r="AM51" s="28"/>
      <c r="AN51" s="3">
        <v>0.015</v>
      </c>
      <c r="AO51" s="3">
        <v>0.5</v>
      </c>
      <c r="AP51" s="3">
        <f t="shared" si="32"/>
        <v>0.0075</v>
      </c>
      <c r="AQ51" s="1">
        <f t="shared" si="33"/>
        <v>0.036353417193012</v>
      </c>
      <c r="AR51" s="30">
        <f t="shared" si="34"/>
        <v>7.70910416666667</v>
      </c>
      <c r="AS51" s="1">
        <f t="shared" si="35"/>
        <v>0.155</v>
      </c>
      <c r="AT51" s="2">
        <f t="shared" si="36"/>
        <v>258.433479452055</v>
      </c>
      <c r="AU51" s="1">
        <f t="shared" si="37"/>
        <v>75214.9948487772</v>
      </c>
    </row>
    <row r="52" s="1" customFormat="1" spans="1:47">
      <c r="A52" s="13"/>
      <c r="B52" s="13"/>
      <c r="C52" s="16">
        <v>10</v>
      </c>
      <c r="D52" s="21">
        <v>24.1761612903226</v>
      </c>
      <c r="E52" s="20">
        <f t="shared" si="38"/>
        <v>26.2121</v>
      </c>
      <c r="F52" s="16" t="s">
        <v>73</v>
      </c>
      <c r="G52" s="13">
        <v>11</v>
      </c>
      <c r="H52" s="18">
        <f t="shared" si="21"/>
        <v>24.1761612903226</v>
      </c>
      <c r="I52" s="18">
        <f t="shared" si="22"/>
        <v>297.326161290323</v>
      </c>
      <c r="J52" s="18">
        <f t="shared" si="23"/>
        <v>0.316225210928541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0.103748958830815</v>
      </c>
      <c r="O52" s="18">
        <f t="shared" si="39"/>
        <v>0.082551513184078</v>
      </c>
      <c r="P52" s="18">
        <f t="shared" si="26"/>
        <v>0.0261048696691053</v>
      </c>
      <c r="Q52" s="25">
        <f t="shared" si="27"/>
        <v>0.00404625479871132</v>
      </c>
      <c r="R52" s="18">
        <f t="shared" si="28"/>
        <v>0.0119491114583333</v>
      </c>
      <c r="S52" s="26">
        <f t="shared" si="29"/>
        <v>0.338623906289656</v>
      </c>
      <c r="T52" s="3">
        <v>0.01</v>
      </c>
      <c r="U52" s="27">
        <f t="shared" si="30"/>
        <v>0.00338623906289656</v>
      </c>
      <c r="V52" s="26"/>
      <c r="W52" s="3"/>
      <c r="X52" s="27"/>
      <c r="Y52" s="29">
        <v>0.04</v>
      </c>
      <c r="Z52" s="3">
        <v>0.49</v>
      </c>
      <c r="AA52" s="28">
        <f t="shared" si="31"/>
        <v>0.0196</v>
      </c>
      <c r="AB52" s="3"/>
      <c r="AC52" s="3"/>
      <c r="AD52" s="28"/>
      <c r="AE52" s="26"/>
      <c r="AF52" s="3"/>
      <c r="AG52" s="27"/>
      <c r="AH52" s="26"/>
      <c r="AI52" s="3"/>
      <c r="AJ52" s="27"/>
      <c r="AL52" s="28"/>
      <c r="AM52" s="28"/>
      <c r="AN52" s="3">
        <v>0.015</v>
      </c>
      <c r="AO52" s="3">
        <v>0.5</v>
      </c>
      <c r="AP52" s="3">
        <f t="shared" si="32"/>
        <v>0.0075</v>
      </c>
      <c r="AQ52" s="1">
        <f t="shared" si="33"/>
        <v>0.0304862390628966</v>
      </c>
      <c r="AR52" s="30">
        <f t="shared" si="34"/>
        <v>7.70910416666667</v>
      </c>
      <c r="AS52" s="1">
        <f t="shared" si="35"/>
        <v>0.155</v>
      </c>
      <c r="AT52" s="2">
        <f t="shared" si="36"/>
        <v>258.433479452055</v>
      </c>
      <c r="AU52" s="1">
        <f t="shared" si="37"/>
        <v>63075.8396631591</v>
      </c>
    </row>
    <row r="53" s="1" customFormat="1" spans="1:48">
      <c r="A53" s="13"/>
      <c r="B53" s="13"/>
      <c r="C53" s="16">
        <v>11</v>
      </c>
      <c r="D53" s="21">
        <v>19.8389666666667</v>
      </c>
      <c r="E53" s="20">
        <f t="shared" si="38"/>
        <v>24.1761612903226</v>
      </c>
      <c r="F53" s="16" t="s">
        <v>75</v>
      </c>
      <c r="G53" s="13">
        <v>12</v>
      </c>
      <c r="H53" s="18">
        <f t="shared" si="21"/>
        <v>19.8389666666667</v>
      </c>
      <c r="I53" s="18">
        <f t="shared" si="22"/>
        <v>292.988966666667</v>
      </c>
      <c r="J53" s="18">
        <f t="shared" si="23"/>
        <v>0.194742772812873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9"/>
        <v>0.133537685181639</v>
      </c>
      <c r="P53" s="18">
        <f t="shared" si="26"/>
        <v>0.0260054990872849</v>
      </c>
      <c r="Q53" s="25">
        <f t="shared" si="27"/>
        <v>0.00403085235852917</v>
      </c>
      <c r="R53" s="18">
        <f t="shared" si="28"/>
        <v>0.0119491114583333</v>
      </c>
      <c r="S53" s="26">
        <f t="shared" si="29"/>
        <v>0.337334903317689</v>
      </c>
      <c r="T53" s="3">
        <v>0.01</v>
      </c>
      <c r="U53" s="27">
        <f t="shared" si="30"/>
        <v>0.00337334903317689</v>
      </c>
      <c r="V53" s="26"/>
      <c r="W53" s="3"/>
      <c r="X53" s="27"/>
      <c r="Y53" s="29">
        <v>0.04</v>
      </c>
      <c r="Z53" s="3">
        <v>0.49</v>
      </c>
      <c r="AA53" s="28">
        <f t="shared" si="31"/>
        <v>0.0196</v>
      </c>
      <c r="AB53" s="3"/>
      <c r="AC53" s="3"/>
      <c r="AD53" s="28"/>
      <c r="AE53" s="26"/>
      <c r="AF53" s="3"/>
      <c r="AG53" s="27"/>
      <c r="AH53" s="26"/>
      <c r="AI53" s="3"/>
      <c r="AJ53" s="27"/>
      <c r="AK53" s="28"/>
      <c r="AL53" s="28"/>
      <c r="AM53" s="28"/>
      <c r="AN53" s="3">
        <v>0.015</v>
      </c>
      <c r="AO53" s="3">
        <v>0.5</v>
      </c>
      <c r="AP53" s="3">
        <f t="shared" si="32"/>
        <v>0.0075</v>
      </c>
      <c r="AQ53" s="1">
        <f t="shared" si="33"/>
        <v>0.0304733490331769</v>
      </c>
      <c r="AR53" s="30">
        <f t="shared" si="34"/>
        <v>7.70910416666667</v>
      </c>
      <c r="AS53" s="1">
        <f t="shared" si="35"/>
        <v>0.155</v>
      </c>
      <c r="AT53" s="2">
        <f t="shared" si="36"/>
        <v>258.433479452055</v>
      </c>
      <c r="AU53" s="1">
        <f t="shared" si="37"/>
        <v>63049.1702715633</v>
      </c>
      <c r="AV53" s="1">
        <f>SUM(AU42:AU53)</f>
        <v>711111.518889511</v>
      </c>
    </row>
    <row r="54" s="1" customFormat="1" spans="1:46">
      <c r="A54" s="13"/>
      <c r="B54" s="13"/>
      <c r="C54" s="16">
        <v>12</v>
      </c>
      <c r="D54" s="21">
        <v>19.6457741935484</v>
      </c>
      <c r="E54" s="20">
        <f t="shared" si="38"/>
        <v>19.8389666666667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7">
      <c r="S56" s="24" t="s">
        <v>43</v>
      </c>
      <c r="T56" s="24"/>
      <c r="U56" s="24"/>
      <c r="V56" s="24" t="s">
        <v>44</v>
      </c>
      <c r="W56" s="24" t="s">
        <v>45</v>
      </c>
      <c r="X56" s="24" t="s">
        <v>46</v>
      </c>
      <c r="Y56" s="24" t="s">
        <v>47</v>
      </c>
      <c r="Z56" s="24" t="s">
        <v>48</v>
      </c>
      <c r="AA56" s="24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11</v>
      </c>
      <c r="B57" s="15"/>
      <c r="C57" s="16" t="s">
        <v>51</v>
      </c>
      <c r="D57" s="16" t="s">
        <v>52</v>
      </c>
      <c r="E57" s="16" t="s">
        <v>53</v>
      </c>
      <c r="F57" s="16" t="s">
        <v>54</v>
      </c>
      <c r="G57" s="13" t="s">
        <v>51</v>
      </c>
      <c r="H57" s="13" t="s">
        <v>53</v>
      </c>
      <c r="I57" s="13" t="s">
        <v>55</v>
      </c>
      <c r="J57" s="13" t="s">
        <v>56</v>
      </c>
      <c r="K57" s="23" t="s">
        <v>57</v>
      </c>
      <c r="L57" s="23" t="s">
        <v>58</v>
      </c>
      <c r="M57" s="13" t="s">
        <v>59</v>
      </c>
      <c r="N57" s="23" t="s">
        <v>60</v>
      </c>
      <c r="O57" s="13" t="s">
        <v>61</v>
      </c>
      <c r="P57" s="13" t="s">
        <v>62</v>
      </c>
      <c r="Q57" s="23" t="s">
        <v>63</v>
      </c>
      <c r="R57" s="23" t="s">
        <v>64</v>
      </c>
      <c r="S57" s="4" t="s">
        <v>65</v>
      </c>
      <c r="T57" s="3" t="s">
        <v>66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71</v>
      </c>
      <c r="B58" s="13">
        <f>F7</f>
        <v>108.2955</v>
      </c>
      <c r="C58" s="16" t="s">
        <v>72</v>
      </c>
      <c r="D58" s="17">
        <v>15</v>
      </c>
      <c r="E58" s="16"/>
      <c r="F58" s="16"/>
      <c r="G58" s="13">
        <v>1</v>
      </c>
      <c r="H58" s="18">
        <f t="shared" ref="H58:H69" si="40">E59</f>
        <v>15</v>
      </c>
      <c r="I58" s="18">
        <f t="shared" ref="I58:I69" si="41">H58+273.15</f>
        <v>288.15</v>
      </c>
      <c r="J58" s="18">
        <f t="shared" ref="J58:J69" si="42">EXP(($C$16*(I58-$C$14))/($C$17*I58*$C$14))</f>
        <v>0.11145232763902</v>
      </c>
      <c r="K58" s="18">
        <f t="shared" ref="K58:K69" si="43">$B$58/12</f>
        <v>9.024625</v>
      </c>
      <c r="L58" s="18">
        <f t="shared" ref="L58:L69" si="44">K58*$B$59/100</f>
        <v>2.43664875</v>
      </c>
      <c r="M58" s="13" t="s">
        <v>73</v>
      </c>
      <c r="N58" s="13"/>
      <c r="O58" s="18">
        <f>L58</f>
        <v>2.43664875</v>
      </c>
      <c r="P58" s="18">
        <f t="shared" ref="P58:P69" si="45">O58*J58</f>
        <v>0.271570174826208</v>
      </c>
      <c r="Q58" s="25">
        <f t="shared" ref="Q58:Q69" si="46">P58*$B$60</f>
        <v>0.122206578671794</v>
      </c>
      <c r="R58" s="18">
        <f t="shared" ref="R58:R69" si="47">L58*$B$60</f>
        <v>1.0964919375</v>
      </c>
      <c r="S58" s="26">
        <f t="shared" ref="S58:S69" si="48">Q58/R58</f>
        <v>0.11145232763902</v>
      </c>
      <c r="T58" s="3">
        <v>0.27</v>
      </c>
      <c r="U58" s="27">
        <f t="shared" ref="U58:U69" si="49">S58*T58</f>
        <v>0.0300921284625354</v>
      </c>
      <c r="V58" s="3">
        <v>220.1</v>
      </c>
      <c r="W58" s="28">
        <v>12.1</v>
      </c>
      <c r="X58" s="28">
        <v>4.5</v>
      </c>
      <c r="Y58" s="28">
        <v>1.5</v>
      </c>
      <c r="Z58" s="28">
        <v>6.8</v>
      </c>
      <c r="AA58" s="3">
        <v>30.2</v>
      </c>
      <c r="AB58" s="2">
        <f t="shared" ref="AB58:AB69" si="50">U58*0.67*AD58+(V58+W58+X58+Y58+Z58+AA58)/1000</f>
        <v>0.284272776731454</v>
      </c>
      <c r="AC58" s="30">
        <f t="shared" ref="AC58:AC69" si="51">$B$58/12</f>
        <v>9.024625</v>
      </c>
      <c r="AD58" s="1">
        <f t="shared" ref="AD58:AD69" si="52">$B$60</f>
        <v>0.45</v>
      </c>
      <c r="AE58" s="31">
        <f t="shared" ref="AE58:AE69" si="53">$E$7/12</f>
        <v>773.069154003243</v>
      </c>
      <c r="AF58" s="1">
        <f t="shared" ref="AF58:AF69" si="54">AE58*10000*AC58*AB58</f>
        <v>19832742.8705766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74</v>
      </c>
      <c r="B59" s="13">
        <v>27</v>
      </c>
      <c r="C59" s="16">
        <v>1</v>
      </c>
      <c r="D59" s="19">
        <v>16.7641612903226</v>
      </c>
      <c r="E59" s="20">
        <f t="shared" ref="E59:E70" si="55">D58</f>
        <v>15</v>
      </c>
      <c r="F59" s="16" t="s">
        <v>73</v>
      </c>
      <c r="G59" s="13">
        <v>2</v>
      </c>
      <c r="H59" s="18">
        <f t="shared" si="40"/>
        <v>16.7641612903226</v>
      </c>
      <c r="I59" s="18">
        <f t="shared" si="41"/>
        <v>289.914161290323</v>
      </c>
      <c r="J59" s="18">
        <f t="shared" si="42"/>
        <v>0.1368954163327</v>
      </c>
      <c r="K59" s="18">
        <f t="shared" si="43"/>
        <v>9.024625</v>
      </c>
      <c r="L59" s="18">
        <f t="shared" si="44"/>
        <v>2.43664875</v>
      </c>
      <c r="M59" s="13" t="s">
        <v>73</v>
      </c>
      <c r="N59" s="13"/>
      <c r="O59" s="18">
        <f t="shared" ref="O59:O69" si="56">L59+O58-P58-N59</f>
        <v>4.60172732517379</v>
      </c>
      <c r="P59" s="18">
        <f t="shared" si="45"/>
        <v>0.629955378029228</v>
      </c>
      <c r="Q59" s="25">
        <f t="shared" si="46"/>
        <v>0.283479920113153</v>
      </c>
      <c r="R59" s="18">
        <f t="shared" si="47"/>
        <v>1.0964919375</v>
      </c>
      <c r="S59" s="26">
        <f t="shared" si="48"/>
        <v>0.258533519872008</v>
      </c>
      <c r="T59" s="3">
        <v>0.27</v>
      </c>
      <c r="U59" s="27">
        <f t="shared" si="49"/>
        <v>0.0698040503654421</v>
      </c>
      <c r="V59" s="3">
        <v>220.1</v>
      </c>
      <c r="W59" s="28">
        <v>12.1</v>
      </c>
      <c r="X59" s="28">
        <v>4.5</v>
      </c>
      <c r="Y59" s="28">
        <v>1.5</v>
      </c>
      <c r="Z59" s="28">
        <v>6.8</v>
      </c>
      <c r="AA59" s="3">
        <v>30.2</v>
      </c>
      <c r="AB59" s="2">
        <f t="shared" si="50"/>
        <v>0.296245921185181</v>
      </c>
      <c r="AC59" s="30">
        <f t="shared" si="51"/>
        <v>9.024625</v>
      </c>
      <c r="AD59" s="1">
        <f t="shared" si="52"/>
        <v>0.45</v>
      </c>
      <c r="AE59" s="31">
        <f t="shared" si="53"/>
        <v>773.069154003243</v>
      </c>
      <c r="AF59" s="1">
        <f t="shared" si="54"/>
        <v>20668068.3563067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36</v>
      </c>
      <c r="B60" s="13">
        <f>H7</f>
        <v>0.45</v>
      </c>
      <c r="C60" s="16">
        <v>2</v>
      </c>
      <c r="D60" s="21">
        <v>19.1039285714286</v>
      </c>
      <c r="E60" s="20">
        <f t="shared" si="55"/>
        <v>16.7641612903226</v>
      </c>
      <c r="F60" s="16" t="s">
        <v>73</v>
      </c>
      <c r="G60" s="13">
        <v>3</v>
      </c>
      <c r="H60" s="18">
        <f t="shared" si="40"/>
        <v>19.1039285714286</v>
      </c>
      <c r="I60" s="18">
        <f t="shared" si="41"/>
        <v>292.253928571429</v>
      </c>
      <c r="J60" s="18">
        <f t="shared" si="42"/>
        <v>0.179127409455324</v>
      </c>
      <c r="K60" s="18">
        <f t="shared" si="43"/>
        <v>9.024625</v>
      </c>
      <c r="L60" s="18">
        <f t="shared" si="44"/>
        <v>2.43664875</v>
      </c>
      <c r="M60" s="13" t="s">
        <v>73</v>
      </c>
      <c r="N60" s="13"/>
      <c r="O60" s="18">
        <f t="shared" si="56"/>
        <v>6.40842069714456</v>
      </c>
      <c r="P60" s="18">
        <f t="shared" si="45"/>
        <v>1.14792379817939</v>
      </c>
      <c r="Q60" s="25">
        <f t="shared" si="46"/>
        <v>0.516565709180724</v>
      </c>
      <c r="R60" s="18">
        <f t="shared" si="47"/>
        <v>1.0964919375</v>
      </c>
      <c r="S60" s="26">
        <f t="shared" si="48"/>
        <v>0.471107621966189</v>
      </c>
      <c r="T60" s="3">
        <v>0.27</v>
      </c>
      <c r="U60" s="27">
        <f t="shared" si="49"/>
        <v>0.127199057930871</v>
      </c>
      <c r="V60" s="3">
        <v>220.1</v>
      </c>
      <c r="W60" s="28">
        <v>12.1</v>
      </c>
      <c r="X60" s="28">
        <v>4.5</v>
      </c>
      <c r="Y60" s="28">
        <v>1.5</v>
      </c>
      <c r="Z60" s="28">
        <v>6.8</v>
      </c>
      <c r="AA60" s="3">
        <v>30.2</v>
      </c>
      <c r="AB60" s="2">
        <f t="shared" si="50"/>
        <v>0.313550515966158</v>
      </c>
      <c r="AC60" s="30">
        <f t="shared" si="51"/>
        <v>9.024625</v>
      </c>
      <c r="AD60" s="1">
        <f t="shared" si="52"/>
        <v>0.45</v>
      </c>
      <c r="AE60" s="31">
        <f t="shared" si="53"/>
        <v>773.069154003243</v>
      </c>
      <c r="AF60" s="1">
        <f t="shared" si="54"/>
        <v>21875350.9625298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21">
        <v>18.6696451612903</v>
      </c>
      <c r="E61" s="20">
        <f t="shared" si="55"/>
        <v>19.1039285714286</v>
      </c>
      <c r="F61" s="16" t="s">
        <v>73</v>
      </c>
      <c r="G61" s="13">
        <v>4</v>
      </c>
      <c r="H61" s="18">
        <f t="shared" si="40"/>
        <v>18.6696451612903</v>
      </c>
      <c r="I61" s="18">
        <f t="shared" si="41"/>
        <v>291.81964516129</v>
      </c>
      <c r="J61" s="18">
        <f t="shared" si="42"/>
        <v>0.170462694094983</v>
      </c>
      <c r="K61" s="18">
        <f t="shared" si="43"/>
        <v>9.024625</v>
      </c>
      <c r="L61" s="18">
        <f t="shared" si="44"/>
        <v>2.43664875</v>
      </c>
      <c r="M61" s="13" t="s">
        <v>73</v>
      </c>
      <c r="N61" s="13"/>
      <c r="O61" s="18">
        <f t="shared" si="56"/>
        <v>7.69714564896518</v>
      </c>
      <c r="P61" s="18">
        <f t="shared" si="45"/>
        <v>1.31207618416408</v>
      </c>
      <c r="Q61" s="25">
        <f t="shared" si="46"/>
        <v>0.590434282873836</v>
      </c>
      <c r="R61" s="18">
        <f t="shared" si="47"/>
        <v>1.0964919375</v>
      </c>
      <c r="S61" s="26">
        <f t="shared" si="48"/>
        <v>0.538475717587149</v>
      </c>
      <c r="T61" s="3">
        <v>0.27</v>
      </c>
      <c r="U61" s="27">
        <f t="shared" si="49"/>
        <v>0.14538844374853</v>
      </c>
      <c r="V61" s="3">
        <v>220.1</v>
      </c>
      <c r="W61" s="28">
        <v>12.1</v>
      </c>
      <c r="X61" s="28">
        <v>4.5</v>
      </c>
      <c r="Y61" s="28">
        <v>1.5</v>
      </c>
      <c r="Z61" s="28">
        <v>6.8</v>
      </c>
      <c r="AA61" s="3">
        <v>30.2</v>
      </c>
      <c r="AB61" s="2">
        <f t="shared" si="50"/>
        <v>0.319034615790182</v>
      </c>
      <c r="AC61" s="30">
        <f t="shared" si="51"/>
        <v>9.024625</v>
      </c>
      <c r="AD61" s="1">
        <f t="shared" si="52"/>
        <v>0.45</v>
      </c>
      <c r="AE61" s="31">
        <f t="shared" si="53"/>
        <v>773.069154003243</v>
      </c>
      <c r="AF61" s="1">
        <f t="shared" si="54"/>
        <v>22257957.9182046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21">
        <v>21.5534666666667</v>
      </c>
      <c r="E62" s="20">
        <f t="shared" si="55"/>
        <v>18.6696451612903</v>
      </c>
      <c r="F62" s="16" t="s">
        <v>73</v>
      </c>
      <c r="G62" s="13">
        <v>5</v>
      </c>
      <c r="H62" s="18">
        <f t="shared" si="40"/>
        <v>21.5534666666667</v>
      </c>
      <c r="I62" s="18">
        <f t="shared" si="41"/>
        <v>294.703466666667</v>
      </c>
      <c r="J62" s="18">
        <f t="shared" si="42"/>
        <v>0.236279957138793</v>
      </c>
      <c r="K62" s="18">
        <f t="shared" si="43"/>
        <v>9.024625</v>
      </c>
      <c r="L62" s="18">
        <f t="shared" si="44"/>
        <v>2.43664875</v>
      </c>
      <c r="M62" s="13" t="s">
        <v>75</v>
      </c>
      <c r="N62" s="18">
        <f>(O61-P61)*$C$22/100</f>
        <v>6.06581599156104</v>
      </c>
      <c r="O62" s="18">
        <f t="shared" si="56"/>
        <v>2.75590222324005</v>
      </c>
      <c r="P62" s="18">
        <f t="shared" si="45"/>
        <v>0.651164459185864</v>
      </c>
      <c r="Q62" s="25">
        <f t="shared" si="46"/>
        <v>0.293024006633639</v>
      </c>
      <c r="R62" s="18">
        <f t="shared" si="47"/>
        <v>1.0964919375</v>
      </c>
      <c r="S62" s="26">
        <f t="shared" si="48"/>
        <v>0.267237721147073</v>
      </c>
      <c r="T62" s="3">
        <v>0.27</v>
      </c>
      <c r="U62" s="27">
        <f t="shared" si="49"/>
        <v>0.0721541847097097</v>
      </c>
      <c r="V62" s="3">
        <v>220.1</v>
      </c>
      <c r="W62" s="28">
        <v>12.1</v>
      </c>
      <c r="X62" s="28">
        <v>4.5</v>
      </c>
      <c r="Y62" s="28">
        <v>1.5</v>
      </c>
      <c r="Z62" s="28">
        <v>6.8</v>
      </c>
      <c r="AA62" s="3">
        <v>30.2</v>
      </c>
      <c r="AB62" s="2">
        <f t="shared" si="50"/>
        <v>0.296954486689977</v>
      </c>
      <c r="AC62" s="30">
        <f t="shared" si="51"/>
        <v>9.024625</v>
      </c>
      <c r="AD62" s="1">
        <f t="shared" si="52"/>
        <v>0.45</v>
      </c>
      <c r="AE62" s="31">
        <f t="shared" si="53"/>
        <v>773.069154003243</v>
      </c>
      <c r="AF62" s="1">
        <f t="shared" si="54"/>
        <v>20717502.5568839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21">
        <v>23.8036129032258</v>
      </c>
      <c r="E63" s="20">
        <f t="shared" si="55"/>
        <v>21.5534666666667</v>
      </c>
      <c r="F63" s="16" t="s">
        <v>75</v>
      </c>
      <c r="G63" s="13">
        <v>6</v>
      </c>
      <c r="H63" s="18">
        <f t="shared" si="40"/>
        <v>23.8036129032258</v>
      </c>
      <c r="I63" s="18">
        <f t="shared" si="41"/>
        <v>296.953612903226</v>
      </c>
      <c r="J63" s="18">
        <f t="shared" si="42"/>
        <v>0.303496559605835</v>
      </c>
      <c r="K63" s="18">
        <f t="shared" si="43"/>
        <v>9.024625</v>
      </c>
      <c r="L63" s="18">
        <f t="shared" si="44"/>
        <v>2.43664875</v>
      </c>
      <c r="M63" s="13" t="s">
        <v>73</v>
      </c>
      <c r="N63" s="13"/>
      <c r="O63" s="18">
        <f t="shared" si="56"/>
        <v>4.54138651405419</v>
      </c>
      <c r="P63" s="18">
        <f t="shared" si="45"/>
        <v>1.37829518285578</v>
      </c>
      <c r="Q63" s="25">
        <f t="shared" si="46"/>
        <v>0.620232832285102</v>
      </c>
      <c r="R63" s="18">
        <f t="shared" si="47"/>
        <v>1.0964919375</v>
      </c>
      <c r="S63" s="26">
        <f t="shared" si="48"/>
        <v>0.565651977067184</v>
      </c>
      <c r="T63" s="3">
        <v>0.27</v>
      </c>
      <c r="U63" s="27">
        <f t="shared" si="49"/>
        <v>0.15272603380814</v>
      </c>
      <c r="V63" s="3">
        <v>229.1</v>
      </c>
      <c r="W63" s="28">
        <v>15.1</v>
      </c>
      <c r="X63" s="28">
        <v>6</v>
      </c>
      <c r="Y63" s="28">
        <v>3</v>
      </c>
      <c r="Z63" s="28">
        <v>7</v>
      </c>
      <c r="AA63" s="3">
        <v>30.2</v>
      </c>
      <c r="AB63" s="2">
        <f t="shared" si="50"/>
        <v>0.336446899193154</v>
      </c>
      <c r="AC63" s="30">
        <f t="shared" si="51"/>
        <v>9.024625</v>
      </c>
      <c r="AD63" s="1">
        <f t="shared" si="52"/>
        <v>0.45</v>
      </c>
      <c r="AE63" s="31">
        <f t="shared" si="53"/>
        <v>773.069154003243</v>
      </c>
      <c r="AF63" s="1">
        <f t="shared" si="54"/>
        <v>23472753.5925966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21">
        <v>25.6526</v>
      </c>
      <c r="E64" s="20">
        <f t="shared" si="55"/>
        <v>23.8036129032258</v>
      </c>
      <c r="F64" s="16" t="s">
        <v>73</v>
      </c>
      <c r="G64" s="13">
        <v>7</v>
      </c>
      <c r="H64" s="18">
        <f t="shared" si="40"/>
        <v>25.6526</v>
      </c>
      <c r="I64" s="18">
        <f t="shared" si="41"/>
        <v>298.8026</v>
      </c>
      <c r="J64" s="18">
        <f t="shared" si="42"/>
        <v>0.371767164940163</v>
      </c>
      <c r="K64" s="18">
        <f t="shared" si="43"/>
        <v>9.024625</v>
      </c>
      <c r="L64" s="18">
        <f t="shared" si="44"/>
        <v>2.43664875</v>
      </c>
      <c r="M64" s="13" t="s">
        <v>73</v>
      </c>
      <c r="N64" s="13"/>
      <c r="O64" s="18">
        <f t="shared" si="56"/>
        <v>5.59974008119841</v>
      </c>
      <c r="P64" s="18">
        <f t="shared" si="45"/>
        <v>2.08179949438893</v>
      </c>
      <c r="Q64" s="25">
        <f t="shared" si="46"/>
        <v>0.936809772475018</v>
      </c>
      <c r="R64" s="18">
        <f t="shared" si="47"/>
        <v>1.0964919375</v>
      </c>
      <c r="S64" s="26">
        <f t="shared" si="48"/>
        <v>0.854369959719853</v>
      </c>
      <c r="T64" s="3">
        <v>0.27</v>
      </c>
      <c r="U64" s="27">
        <f t="shared" si="49"/>
        <v>0.23067988912436</v>
      </c>
      <c r="V64" s="3">
        <v>229.1</v>
      </c>
      <c r="W64" s="28">
        <v>15.1</v>
      </c>
      <c r="X64" s="28">
        <v>6</v>
      </c>
      <c r="Y64" s="28">
        <v>3</v>
      </c>
      <c r="Z64" s="28">
        <v>7</v>
      </c>
      <c r="AA64" s="3">
        <v>30.2</v>
      </c>
      <c r="AB64" s="2">
        <f t="shared" si="50"/>
        <v>0.359949986570995</v>
      </c>
      <c r="AC64" s="30">
        <f t="shared" si="51"/>
        <v>9.024625</v>
      </c>
      <c r="AD64" s="1">
        <f t="shared" si="52"/>
        <v>0.45</v>
      </c>
      <c r="AE64" s="31">
        <f t="shared" si="53"/>
        <v>773.069154003243</v>
      </c>
      <c r="AF64" s="1">
        <f t="shared" si="54"/>
        <v>25112483.9037046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21">
        <v>26.905</v>
      </c>
      <c r="E65" s="20">
        <f t="shared" si="55"/>
        <v>25.6526</v>
      </c>
      <c r="F65" s="16" t="s">
        <v>73</v>
      </c>
      <c r="G65" s="13">
        <v>8</v>
      </c>
      <c r="H65" s="18">
        <f t="shared" si="40"/>
        <v>26.905</v>
      </c>
      <c r="I65" s="18">
        <f t="shared" si="41"/>
        <v>300.055</v>
      </c>
      <c r="J65" s="18">
        <f t="shared" si="42"/>
        <v>0.425931534644094</v>
      </c>
      <c r="K65" s="18">
        <f t="shared" si="43"/>
        <v>9.024625</v>
      </c>
      <c r="L65" s="18">
        <f t="shared" si="44"/>
        <v>2.43664875</v>
      </c>
      <c r="M65" s="13" t="s">
        <v>73</v>
      </c>
      <c r="N65" s="13"/>
      <c r="O65" s="18">
        <f t="shared" si="56"/>
        <v>5.95458933680947</v>
      </c>
      <c r="P65" s="18">
        <f t="shared" si="45"/>
        <v>2.53624737440262</v>
      </c>
      <c r="Q65" s="25">
        <f t="shared" si="46"/>
        <v>1.14131131848118</v>
      </c>
      <c r="R65" s="18">
        <f t="shared" si="47"/>
        <v>1.0964919375</v>
      </c>
      <c r="S65" s="26">
        <f t="shared" si="48"/>
        <v>1.04087524900855</v>
      </c>
      <c r="T65" s="3">
        <v>0.27</v>
      </c>
      <c r="U65" s="27">
        <f t="shared" si="49"/>
        <v>0.281036317232308</v>
      </c>
      <c r="V65" s="3">
        <v>229.1</v>
      </c>
      <c r="W65" s="28">
        <v>15.1</v>
      </c>
      <c r="X65" s="28">
        <v>6</v>
      </c>
      <c r="Y65" s="28">
        <v>3</v>
      </c>
      <c r="Z65" s="28">
        <v>7</v>
      </c>
      <c r="AA65" s="3">
        <v>30.2</v>
      </c>
      <c r="AB65" s="2">
        <f t="shared" si="50"/>
        <v>0.375132449645541</v>
      </c>
      <c r="AC65" s="30">
        <f t="shared" si="51"/>
        <v>9.024625</v>
      </c>
      <c r="AD65" s="1">
        <f t="shared" si="52"/>
        <v>0.45</v>
      </c>
      <c r="AE65" s="31">
        <f t="shared" si="53"/>
        <v>773.069154003243</v>
      </c>
      <c r="AF65" s="1">
        <f t="shared" si="54"/>
        <v>26171712.6126989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21">
        <v>27.2376774193548</v>
      </c>
      <c r="E66" s="20">
        <f t="shared" si="55"/>
        <v>26.905</v>
      </c>
      <c r="F66" s="16" t="s">
        <v>73</v>
      </c>
      <c r="G66" s="13">
        <v>9</v>
      </c>
      <c r="H66" s="18">
        <f t="shared" si="40"/>
        <v>27.2376774193548</v>
      </c>
      <c r="I66" s="18">
        <f t="shared" si="41"/>
        <v>300.387677419355</v>
      </c>
      <c r="J66" s="18">
        <f t="shared" si="42"/>
        <v>0.441517121179669</v>
      </c>
      <c r="K66" s="18">
        <f t="shared" si="43"/>
        <v>9.024625</v>
      </c>
      <c r="L66" s="18">
        <f t="shared" si="44"/>
        <v>2.43664875</v>
      </c>
      <c r="M66" s="13" t="s">
        <v>73</v>
      </c>
      <c r="N66" s="13"/>
      <c r="O66" s="18">
        <f t="shared" si="56"/>
        <v>5.85499071240686</v>
      </c>
      <c r="P66" s="18">
        <f t="shared" si="45"/>
        <v>2.58507864387557</v>
      </c>
      <c r="Q66" s="25">
        <f t="shared" si="46"/>
        <v>1.16328538974401</v>
      </c>
      <c r="R66" s="18">
        <f t="shared" si="47"/>
        <v>1.0964919375</v>
      </c>
      <c r="S66" s="26">
        <f t="shared" si="48"/>
        <v>1.06091558903415</v>
      </c>
      <c r="T66" s="3">
        <v>0.27</v>
      </c>
      <c r="U66" s="27">
        <f t="shared" si="49"/>
        <v>0.28644720903922</v>
      </c>
      <c r="V66" s="3">
        <v>229.1</v>
      </c>
      <c r="W66" s="28">
        <v>15.1</v>
      </c>
      <c r="X66" s="28">
        <v>6</v>
      </c>
      <c r="Y66" s="28">
        <v>3</v>
      </c>
      <c r="Z66" s="28">
        <v>7</v>
      </c>
      <c r="AA66" s="3">
        <v>30.2</v>
      </c>
      <c r="AB66" s="2">
        <f t="shared" si="50"/>
        <v>0.376763833525325</v>
      </c>
      <c r="AC66" s="30">
        <f t="shared" si="51"/>
        <v>9.024625</v>
      </c>
      <c r="AD66" s="1">
        <f t="shared" si="52"/>
        <v>0.45</v>
      </c>
      <c r="AE66" s="31">
        <f t="shared" si="53"/>
        <v>773.069154003243</v>
      </c>
      <c r="AF66" s="1">
        <f t="shared" si="54"/>
        <v>26285528.7064627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21">
        <v>26.2121</v>
      </c>
      <c r="E67" s="20">
        <f t="shared" si="55"/>
        <v>27.2376774193548</v>
      </c>
      <c r="F67" s="16" t="s">
        <v>73</v>
      </c>
      <c r="G67" s="13">
        <v>10</v>
      </c>
      <c r="H67" s="18">
        <f t="shared" si="40"/>
        <v>26.2121</v>
      </c>
      <c r="I67" s="18">
        <f t="shared" si="41"/>
        <v>299.3621</v>
      </c>
      <c r="J67" s="18">
        <f t="shared" si="42"/>
        <v>0.395112365461204</v>
      </c>
      <c r="K67" s="18">
        <f t="shared" si="43"/>
        <v>9.024625</v>
      </c>
      <c r="L67" s="18">
        <f t="shared" si="44"/>
        <v>2.43664875</v>
      </c>
      <c r="M67" s="13" t="s">
        <v>73</v>
      </c>
      <c r="N67" s="13"/>
      <c r="O67" s="18">
        <f t="shared" si="56"/>
        <v>5.70656081853128</v>
      </c>
      <c r="P67" s="18">
        <f t="shared" si="45"/>
        <v>2.25473274365812</v>
      </c>
      <c r="Q67" s="25">
        <f t="shared" si="46"/>
        <v>1.01462973464615</v>
      </c>
      <c r="R67" s="18">
        <f t="shared" si="47"/>
        <v>1.0964919375</v>
      </c>
      <c r="S67" s="26">
        <f t="shared" si="48"/>
        <v>0.9253417193012</v>
      </c>
      <c r="T67" s="3">
        <v>0.27</v>
      </c>
      <c r="U67" s="27">
        <f t="shared" si="49"/>
        <v>0.249842264211324</v>
      </c>
      <c r="V67" s="3">
        <v>220.1</v>
      </c>
      <c r="W67" s="28">
        <v>12.1</v>
      </c>
      <c r="X67" s="28">
        <v>4.5</v>
      </c>
      <c r="Y67" s="28">
        <v>1.5</v>
      </c>
      <c r="Z67" s="28">
        <v>6.8</v>
      </c>
      <c r="AA67" s="3">
        <v>30.2</v>
      </c>
      <c r="AB67" s="2">
        <f t="shared" si="50"/>
        <v>0.350527442659714</v>
      </c>
      <c r="AC67" s="30">
        <f t="shared" si="51"/>
        <v>9.024625</v>
      </c>
      <c r="AD67" s="1">
        <f t="shared" si="52"/>
        <v>0.45</v>
      </c>
      <c r="AE67" s="31">
        <f t="shared" si="53"/>
        <v>773.069154003243</v>
      </c>
      <c r="AF67" s="1">
        <f t="shared" si="54"/>
        <v>24455105.1257301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21">
        <v>24.1761612903226</v>
      </c>
      <c r="E68" s="20">
        <f t="shared" si="55"/>
        <v>26.2121</v>
      </c>
      <c r="F68" s="16" t="s">
        <v>73</v>
      </c>
      <c r="G68" s="13">
        <v>11</v>
      </c>
      <c r="H68" s="18">
        <f t="shared" si="40"/>
        <v>24.1761612903226</v>
      </c>
      <c r="I68" s="18">
        <f t="shared" si="41"/>
        <v>297.326161290323</v>
      </c>
      <c r="J68" s="18">
        <f t="shared" si="42"/>
        <v>0.316225210928541</v>
      </c>
      <c r="K68" s="18">
        <f t="shared" si="43"/>
        <v>9.024625</v>
      </c>
      <c r="L68" s="18">
        <f t="shared" si="44"/>
        <v>2.43664875</v>
      </c>
      <c r="M68" s="13" t="s">
        <v>75</v>
      </c>
      <c r="N68" s="18">
        <f>(O67-P67)*$C$22/100</f>
        <v>3.2792366711295</v>
      </c>
      <c r="O68" s="18">
        <f t="shared" si="56"/>
        <v>2.60924015374366</v>
      </c>
      <c r="P68" s="18">
        <f t="shared" si="45"/>
        <v>0.825107517980807</v>
      </c>
      <c r="Q68" s="25">
        <f t="shared" si="46"/>
        <v>0.371298383091363</v>
      </c>
      <c r="R68" s="18">
        <f t="shared" si="47"/>
        <v>1.0964919375</v>
      </c>
      <c r="S68" s="26">
        <f t="shared" si="48"/>
        <v>0.338623906289656</v>
      </c>
      <c r="T68" s="3">
        <v>0.27</v>
      </c>
      <c r="U68" s="27">
        <f t="shared" si="49"/>
        <v>0.0914284546982071</v>
      </c>
      <c r="V68" s="3">
        <v>220.1</v>
      </c>
      <c r="W68" s="28">
        <v>12.1</v>
      </c>
      <c r="X68" s="28">
        <v>4.5</v>
      </c>
      <c r="Y68" s="28">
        <v>1.5</v>
      </c>
      <c r="Z68" s="28">
        <v>6.8</v>
      </c>
      <c r="AA68" s="3">
        <v>30.2</v>
      </c>
      <c r="AB68" s="2">
        <f t="shared" si="50"/>
        <v>0.302765679091509</v>
      </c>
      <c r="AC68" s="30">
        <f t="shared" si="51"/>
        <v>9.024625</v>
      </c>
      <c r="AD68" s="1">
        <f t="shared" si="52"/>
        <v>0.45</v>
      </c>
      <c r="AE68" s="31">
        <f t="shared" si="53"/>
        <v>773.069154003243</v>
      </c>
      <c r="AF68" s="1">
        <f t="shared" si="54"/>
        <v>21122929.6470055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21">
        <v>19.8389666666667</v>
      </c>
      <c r="E69" s="20">
        <f t="shared" si="55"/>
        <v>24.1761612903226</v>
      </c>
      <c r="F69" s="16" t="s">
        <v>75</v>
      </c>
      <c r="G69" s="13">
        <v>12</v>
      </c>
      <c r="H69" s="18">
        <f t="shared" si="40"/>
        <v>19.8389666666667</v>
      </c>
      <c r="I69" s="18">
        <f t="shared" si="41"/>
        <v>292.988966666667</v>
      </c>
      <c r="J69" s="18">
        <f t="shared" si="42"/>
        <v>0.194742772812873</v>
      </c>
      <c r="K69" s="18">
        <f t="shared" si="43"/>
        <v>9.024625</v>
      </c>
      <c r="L69" s="18">
        <f t="shared" si="44"/>
        <v>2.43664875</v>
      </c>
      <c r="M69" s="13" t="s">
        <v>73</v>
      </c>
      <c r="N69" s="13"/>
      <c r="O69" s="18">
        <f t="shared" si="56"/>
        <v>4.22078138576285</v>
      </c>
      <c r="P69" s="18">
        <f t="shared" si="45"/>
        <v>0.821966670500418</v>
      </c>
      <c r="Q69" s="25">
        <f t="shared" si="46"/>
        <v>0.369885001725188</v>
      </c>
      <c r="R69" s="18">
        <f t="shared" si="47"/>
        <v>1.0964919375</v>
      </c>
      <c r="S69" s="26">
        <f t="shared" si="48"/>
        <v>0.337334903317689</v>
      </c>
      <c r="T69" s="3">
        <v>0.27</v>
      </c>
      <c r="U69" s="27">
        <f t="shared" si="49"/>
        <v>0.0910804238957761</v>
      </c>
      <c r="V69" s="3">
        <v>220.1</v>
      </c>
      <c r="W69" s="28">
        <v>12.1</v>
      </c>
      <c r="X69" s="28">
        <v>4.5</v>
      </c>
      <c r="Y69" s="28">
        <v>1.5</v>
      </c>
      <c r="Z69" s="28">
        <v>6.8</v>
      </c>
      <c r="AA69" s="3">
        <v>30.2</v>
      </c>
      <c r="AB69" s="2">
        <f t="shared" si="50"/>
        <v>0.302660747804577</v>
      </c>
      <c r="AC69" s="30">
        <f t="shared" si="51"/>
        <v>9.024625</v>
      </c>
      <c r="AD69" s="1">
        <f t="shared" si="52"/>
        <v>0.45</v>
      </c>
      <c r="AE69" s="31">
        <f t="shared" si="53"/>
        <v>773.069154003243</v>
      </c>
      <c r="AF69" s="1">
        <f t="shared" si="54"/>
        <v>21115608.9487074</v>
      </c>
      <c r="AG69" s="1">
        <f>SUM(AF58:AF69)</f>
        <v>273087745.201407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7">
      <c r="A70" s="13"/>
      <c r="B70" s="13"/>
      <c r="C70" s="16">
        <v>12</v>
      </c>
      <c r="D70" s="21">
        <v>19.6457741935484</v>
      </c>
      <c r="E70" s="20">
        <f t="shared" si="55"/>
        <v>19.8389666666667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1" s="1" customFormat="1" spans="46:46">
      <c r="AT71" s="2"/>
    </row>
    <row r="72" s="1" customFormat="1" spans="19:46">
      <c r="S72" s="24" t="s">
        <v>43</v>
      </c>
      <c r="T72" s="24"/>
      <c r="U72" s="24"/>
      <c r="V72" s="24" t="s">
        <v>44</v>
      </c>
      <c r="W72" s="24"/>
      <c r="X72" s="24"/>
      <c r="Y72" s="24" t="s">
        <v>45</v>
      </c>
      <c r="Z72" s="24"/>
      <c r="AA72" s="24"/>
      <c r="AB72" s="24" t="s">
        <v>46</v>
      </c>
      <c r="AC72" s="24"/>
      <c r="AD72" s="24"/>
      <c r="AE72" s="24" t="s">
        <v>47</v>
      </c>
      <c r="AF72" s="24"/>
      <c r="AG72" s="24"/>
      <c r="AH72" s="24" t="s">
        <v>48</v>
      </c>
      <c r="AI72" s="24"/>
      <c r="AJ72" s="24"/>
      <c r="AK72" s="32" t="s">
        <v>78</v>
      </c>
      <c r="AL72" s="33"/>
      <c r="AM72" s="34"/>
      <c r="AN72" s="33" t="s">
        <v>79</v>
      </c>
      <c r="AO72" s="33"/>
      <c r="AP72" s="34"/>
      <c r="AQ72" s="24" t="s">
        <v>50</v>
      </c>
      <c r="AR72" s="24"/>
      <c r="AS72" s="24"/>
      <c r="AT72" s="2"/>
    </row>
    <row r="73" s="1" customFormat="1" spans="1:50">
      <c r="A73" s="15" t="s">
        <v>12</v>
      </c>
      <c r="B73" s="15"/>
      <c r="C73" s="16" t="s">
        <v>51</v>
      </c>
      <c r="D73" s="16" t="s">
        <v>52</v>
      </c>
      <c r="E73" s="16" t="s">
        <v>53</v>
      </c>
      <c r="F73" s="16" t="s">
        <v>54</v>
      </c>
      <c r="G73" s="13" t="s">
        <v>51</v>
      </c>
      <c r="H73" s="13" t="s">
        <v>53</v>
      </c>
      <c r="I73" s="13" t="s">
        <v>55</v>
      </c>
      <c r="J73" s="13" t="s">
        <v>56</v>
      </c>
      <c r="K73" s="23" t="s">
        <v>57</v>
      </c>
      <c r="L73" s="23" t="s">
        <v>58</v>
      </c>
      <c r="M73" s="13" t="s">
        <v>59</v>
      </c>
      <c r="N73" s="23" t="s">
        <v>60</v>
      </c>
      <c r="O73" s="13" t="s">
        <v>61</v>
      </c>
      <c r="P73" s="13" t="s">
        <v>62</v>
      </c>
      <c r="Q73" s="23" t="s">
        <v>63</v>
      </c>
      <c r="R73" s="23" t="s">
        <v>64</v>
      </c>
      <c r="S73" s="4" t="s">
        <v>65</v>
      </c>
      <c r="T73" s="3" t="s">
        <v>66</v>
      </c>
      <c r="U73" s="3"/>
      <c r="V73" s="4" t="s">
        <v>65</v>
      </c>
      <c r="W73" s="3" t="s">
        <v>66</v>
      </c>
      <c r="X73" s="3"/>
      <c r="Y73" s="4" t="s">
        <v>65</v>
      </c>
      <c r="Z73" s="3" t="s">
        <v>66</v>
      </c>
      <c r="AA73" s="3"/>
      <c r="AB73" s="4" t="s">
        <v>65</v>
      </c>
      <c r="AC73" s="3" t="s">
        <v>66</v>
      </c>
      <c r="AD73" s="3"/>
      <c r="AE73" s="4" t="s">
        <v>65</v>
      </c>
      <c r="AF73" s="3" t="s">
        <v>66</v>
      </c>
      <c r="AG73" s="3"/>
      <c r="AH73" s="4" t="s">
        <v>65</v>
      </c>
      <c r="AI73" s="3" t="s">
        <v>66</v>
      </c>
      <c r="AJ73" s="3"/>
      <c r="AK73" s="4" t="s">
        <v>65</v>
      </c>
      <c r="AL73" s="3" t="s">
        <v>66</v>
      </c>
      <c r="AM73" s="3"/>
      <c r="AN73" s="4" t="s">
        <v>65</v>
      </c>
      <c r="AO73" s="3" t="s">
        <v>66</v>
      </c>
      <c r="AP73" s="3"/>
      <c r="AQ73" s="35" t="s">
        <v>65</v>
      </c>
      <c r="AR73" s="35" t="s">
        <v>66</v>
      </c>
      <c r="AS73" s="35"/>
      <c r="AT73" s="2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15</v>
      </c>
      <c r="E74" s="16"/>
      <c r="F74" s="16"/>
      <c r="G74" s="13">
        <v>1</v>
      </c>
      <c r="H74" s="18">
        <f t="shared" ref="H74:H85" si="57">E75</f>
        <v>15</v>
      </c>
      <c r="I74" s="18">
        <f t="shared" ref="I74:I85" si="58">H74+273.15</f>
        <v>288.15</v>
      </c>
      <c r="J74" s="18">
        <f t="shared" ref="J74:J85" si="59">EXP(($C$16*(I74-$C$14))/($C$17*I74*$C$14))</f>
        <v>0.11145232763902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0.05809118221201</v>
      </c>
      <c r="Q74" s="25">
        <f t="shared" ref="Q74:Q85" si="63">P74*$B$76</f>
        <v>0.017427354663603</v>
      </c>
      <c r="R74" s="18">
        <f t="shared" ref="R74:R85" si="64">L74*$B$76</f>
        <v>0.156366</v>
      </c>
      <c r="S74" s="26">
        <f t="shared" ref="S74:S85" si="65">Q74/R74</f>
        <v>0.11145232763902</v>
      </c>
      <c r="T74" s="3">
        <v>0.01</v>
      </c>
      <c r="U74" s="27">
        <f t="shared" ref="U74:U85" si="66">S74*T74</f>
        <v>0.0011145232763902</v>
      </c>
      <c r="V74" s="26"/>
      <c r="W74" s="3"/>
      <c r="X74" s="3"/>
      <c r="Y74" s="29"/>
      <c r="Z74" s="3"/>
      <c r="AA74" s="28"/>
      <c r="AB74" s="3"/>
      <c r="AC74" s="3"/>
      <c r="AD74" s="28"/>
      <c r="AE74" s="26">
        <v>0.001</v>
      </c>
      <c r="AF74" s="3">
        <v>0.49</v>
      </c>
      <c r="AG74" s="27">
        <f t="shared" ref="AG74:AG85" si="67">AF74*AE74</f>
        <v>0.00049</v>
      </c>
      <c r="AH74" s="36"/>
      <c r="AI74" s="3"/>
      <c r="AJ74" s="27"/>
      <c r="AK74" s="37"/>
      <c r="AL74" s="28"/>
      <c r="AM74" s="28"/>
      <c r="AN74" s="37"/>
      <c r="AO74" s="28"/>
      <c r="AP74" s="27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0.0066045232763902</v>
      </c>
      <c r="AU74" s="30">
        <f t="shared" ref="AU74:AU85" si="70">$B$74/12</f>
        <v>52.122</v>
      </c>
      <c r="AV74" s="1">
        <f t="shared" ref="AV74:AV85" si="71">$B$76</f>
        <v>0.3</v>
      </c>
      <c r="AW74" s="2">
        <f>$E$8/12</f>
        <v>6.42934985716918</v>
      </c>
      <c r="AX74" s="1">
        <f t="shared" ref="AX74:AX85" si="72">AW74*10000*AV74*0.67*AU74*AT74</f>
        <v>4448.62361827143</v>
      </c>
    </row>
    <row r="75" s="1" customFormat="1" spans="1:50">
      <c r="A75" s="13" t="s">
        <v>74</v>
      </c>
      <c r="B75" s="13">
        <v>1</v>
      </c>
      <c r="C75" s="16">
        <v>1</v>
      </c>
      <c r="D75" s="19">
        <v>16.7641612903226</v>
      </c>
      <c r="E75" s="20">
        <f t="shared" ref="E75:E86" si="73">D74</f>
        <v>15</v>
      </c>
      <c r="F75" s="16" t="s">
        <v>73</v>
      </c>
      <c r="G75" s="13">
        <v>2</v>
      </c>
      <c r="H75" s="18">
        <f t="shared" si="57"/>
        <v>16.7641612903226</v>
      </c>
      <c r="I75" s="18">
        <f t="shared" si="58"/>
        <v>289.914161290323</v>
      </c>
      <c r="J75" s="18">
        <f t="shared" si="59"/>
        <v>0.1368954163327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4">L75+O74-P74-N75</f>
        <v>0.98434881778799</v>
      </c>
      <c r="P75" s="18">
        <f t="shared" si="62"/>
        <v>0.134752841227688</v>
      </c>
      <c r="Q75" s="25">
        <f t="shared" si="63"/>
        <v>0.0404258523683064</v>
      </c>
      <c r="R75" s="18">
        <f t="shared" si="64"/>
        <v>0.156366</v>
      </c>
      <c r="S75" s="26">
        <f t="shared" si="65"/>
        <v>0.258533519872008</v>
      </c>
      <c r="T75" s="3">
        <v>0.01</v>
      </c>
      <c r="U75" s="27">
        <f t="shared" si="66"/>
        <v>0.00258533519872008</v>
      </c>
      <c r="V75" s="26"/>
      <c r="W75" s="3"/>
      <c r="X75" s="3"/>
      <c r="Y75" s="29"/>
      <c r="Z75" s="3"/>
      <c r="AA75" s="28"/>
      <c r="AB75" s="3"/>
      <c r="AC75" s="3"/>
      <c r="AD75" s="28"/>
      <c r="AE75" s="26">
        <v>0.001</v>
      </c>
      <c r="AF75" s="3">
        <v>0.49</v>
      </c>
      <c r="AG75" s="27">
        <f t="shared" si="67"/>
        <v>0.00049</v>
      </c>
      <c r="AH75" s="36"/>
      <c r="AI75" s="3"/>
      <c r="AJ75" s="27"/>
      <c r="AK75" s="37"/>
      <c r="AL75" s="28"/>
      <c r="AM75" s="28"/>
      <c r="AN75" s="37"/>
      <c r="AO75" s="28"/>
      <c r="AP75" s="27"/>
      <c r="AQ75" s="3">
        <v>0.01</v>
      </c>
      <c r="AR75" s="3">
        <v>0.5</v>
      </c>
      <c r="AS75" s="3">
        <f t="shared" si="68"/>
        <v>0.005</v>
      </c>
      <c r="AT75" s="2">
        <f t="shared" si="69"/>
        <v>0.00807533519872008</v>
      </c>
      <c r="AU75" s="30">
        <f t="shared" si="70"/>
        <v>52.122</v>
      </c>
      <c r="AV75" s="1">
        <f t="shared" si="71"/>
        <v>0.3</v>
      </c>
      <c r="AW75" s="2">
        <f t="shared" ref="AW75:AW85" si="75">$E$8/12</f>
        <v>6.42934985716918</v>
      </c>
      <c r="AX75" s="1">
        <f t="shared" si="72"/>
        <v>5439.32171742146</v>
      </c>
    </row>
    <row r="76" s="1" customFormat="1" spans="1:50">
      <c r="A76" s="13" t="s">
        <v>36</v>
      </c>
      <c r="B76" s="13">
        <f>H8</f>
        <v>0.3</v>
      </c>
      <c r="C76" s="16">
        <v>2</v>
      </c>
      <c r="D76" s="21">
        <v>19.1039285714286</v>
      </c>
      <c r="E76" s="20">
        <f t="shared" si="73"/>
        <v>16.7641612903226</v>
      </c>
      <c r="F76" s="16" t="s">
        <v>73</v>
      </c>
      <c r="G76" s="13">
        <v>3</v>
      </c>
      <c r="H76" s="18">
        <f t="shared" si="57"/>
        <v>19.1039285714286</v>
      </c>
      <c r="I76" s="18">
        <f t="shared" si="58"/>
        <v>292.253928571429</v>
      </c>
      <c r="J76" s="18">
        <f t="shared" si="59"/>
        <v>0.179127409455324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4"/>
        <v>1.3708159765603</v>
      </c>
      <c r="P76" s="18">
        <f t="shared" si="62"/>
        <v>0.245550714721217</v>
      </c>
      <c r="Q76" s="25">
        <f t="shared" si="63"/>
        <v>0.0736652144163651</v>
      </c>
      <c r="R76" s="18">
        <f t="shared" si="64"/>
        <v>0.156366</v>
      </c>
      <c r="S76" s="26">
        <f t="shared" si="65"/>
        <v>0.471107621966189</v>
      </c>
      <c r="T76" s="3">
        <v>0.01</v>
      </c>
      <c r="U76" s="27">
        <f t="shared" si="66"/>
        <v>0.00471107621966189</v>
      </c>
      <c r="V76" s="26"/>
      <c r="W76" s="3"/>
      <c r="X76" s="3"/>
      <c r="Y76" s="29"/>
      <c r="Z76" s="3"/>
      <c r="AA76" s="28"/>
      <c r="AB76" s="3"/>
      <c r="AC76" s="3"/>
      <c r="AD76" s="28"/>
      <c r="AE76" s="26">
        <v>0.001</v>
      </c>
      <c r="AF76" s="3">
        <v>0.49</v>
      </c>
      <c r="AG76" s="27">
        <f t="shared" si="67"/>
        <v>0.00049</v>
      </c>
      <c r="AH76" s="36"/>
      <c r="AI76" s="3"/>
      <c r="AJ76" s="27"/>
      <c r="AK76" s="37"/>
      <c r="AL76" s="28"/>
      <c r="AM76" s="28"/>
      <c r="AN76" s="37"/>
      <c r="AO76" s="28"/>
      <c r="AP76" s="27"/>
      <c r="AQ76" s="3">
        <v>0.01</v>
      </c>
      <c r="AR76" s="3">
        <v>0.5</v>
      </c>
      <c r="AS76" s="3">
        <f t="shared" si="68"/>
        <v>0.005</v>
      </c>
      <c r="AT76" s="2">
        <f t="shared" si="69"/>
        <v>0.0102010762196619</v>
      </c>
      <c r="AU76" s="30">
        <f t="shared" si="70"/>
        <v>52.122</v>
      </c>
      <c r="AV76" s="1">
        <f t="shared" si="71"/>
        <v>0.3</v>
      </c>
      <c r="AW76" s="2">
        <f t="shared" si="75"/>
        <v>6.42934985716918</v>
      </c>
      <c r="AX76" s="1">
        <f t="shared" si="72"/>
        <v>6871.16188458321</v>
      </c>
    </row>
    <row r="77" s="1" customFormat="1" spans="1:50">
      <c r="A77" s="13"/>
      <c r="B77" s="13"/>
      <c r="C77" s="16">
        <v>3</v>
      </c>
      <c r="D77" s="21">
        <v>18.6696451612903</v>
      </c>
      <c r="E77" s="20">
        <f t="shared" si="73"/>
        <v>19.1039285714286</v>
      </c>
      <c r="F77" s="16" t="s">
        <v>73</v>
      </c>
      <c r="G77" s="13">
        <v>4</v>
      </c>
      <c r="H77" s="18">
        <f t="shared" si="57"/>
        <v>18.6696451612903</v>
      </c>
      <c r="I77" s="18">
        <f t="shared" si="58"/>
        <v>291.81964516129</v>
      </c>
      <c r="J77" s="18">
        <f t="shared" si="59"/>
        <v>0.170462694094983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4"/>
        <v>1.64648526183909</v>
      </c>
      <c r="P77" s="18">
        <f t="shared" si="62"/>
        <v>0.280664313520774</v>
      </c>
      <c r="Q77" s="25">
        <f t="shared" si="63"/>
        <v>0.0841992940562322</v>
      </c>
      <c r="R77" s="18">
        <f t="shared" si="64"/>
        <v>0.156366</v>
      </c>
      <c r="S77" s="26">
        <f t="shared" si="65"/>
        <v>0.538475717587149</v>
      </c>
      <c r="T77" s="3">
        <v>0.01</v>
      </c>
      <c r="U77" s="27">
        <f t="shared" si="66"/>
        <v>0.00538475717587149</v>
      </c>
      <c r="V77" s="26"/>
      <c r="W77" s="3"/>
      <c r="X77" s="3"/>
      <c r="Y77" s="29"/>
      <c r="Z77" s="3"/>
      <c r="AA77" s="28"/>
      <c r="AB77" s="3"/>
      <c r="AC77" s="3"/>
      <c r="AD77" s="28"/>
      <c r="AE77" s="26">
        <v>0.001</v>
      </c>
      <c r="AF77" s="3">
        <v>0.49</v>
      </c>
      <c r="AG77" s="27">
        <f t="shared" si="67"/>
        <v>0.00049</v>
      </c>
      <c r="AH77" s="36"/>
      <c r="AI77" s="3"/>
      <c r="AJ77" s="27"/>
      <c r="AK77" s="37"/>
      <c r="AL77" s="28"/>
      <c r="AM77" s="28"/>
      <c r="AN77" s="37"/>
      <c r="AO77" s="28"/>
      <c r="AP77" s="27"/>
      <c r="AQ77" s="3">
        <v>0.01</v>
      </c>
      <c r="AR77" s="3">
        <v>0.5</v>
      </c>
      <c r="AS77" s="3">
        <f t="shared" si="68"/>
        <v>0.005</v>
      </c>
      <c r="AT77" s="2">
        <f t="shared" si="69"/>
        <v>0.0108747571758715</v>
      </c>
      <c r="AU77" s="30">
        <f t="shared" si="70"/>
        <v>52.122</v>
      </c>
      <c r="AV77" s="1">
        <f t="shared" si="71"/>
        <v>0.3</v>
      </c>
      <c r="AW77" s="2">
        <f t="shared" si="75"/>
        <v>6.42934985716918</v>
      </c>
      <c r="AX77" s="1">
        <f t="shared" si="72"/>
        <v>7324.93468355073</v>
      </c>
    </row>
    <row r="78" s="1" customFormat="1" spans="1:50">
      <c r="A78" s="13"/>
      <c r="B78" s="13"/>
      <c r="C78" s="16">
        <v>4</v>
      </c>
      <c r="D78" s="21">
        <v>21.5534666666667</v>
      </c>
      <c r="E78" s="20">
        <f t="shared" si="73"/>
        <v>18.6696451612903</v>
      </c>
      <c r="F78" s="16" t="s">
        <v>73</v>
      </c>
      <c r="G78" s="13">
        <v>5</v>
      </c>
      <c r="H78" s="18">
        <f t="shared" si="57"/>
        <v>21.5534666666667</v>
      </c>
      <c r="I78" s="18">
        <f t="shared" si="58"/>
        <v>294.703466666667</v>
      </c>
      <c r="J78" s="18">
        <f t="shared" si="59"/>
        <v>0.236279957138793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1.2975299009024</v>
      </c>
      <c r="O78" s="18">
        <f t="shared" si="74"/>
        <v>0.589511047415916</v>
      </c>
      <c r="P78" s="18">
        <f t="shared" si="62"/>
        <v>0.139289645016277</v>
      </c>
      <c r="Q78" s="25">
        <f t="shared" si="63"/>
        <v>0.0417868935048832</v>
      </c>
      <c r="R78" s="18">
        <f t="shared" si="64"/>
        <v>0.156366</v>
      </c>
      <c r="S78" s="26">
        <f t="shared" si="65"/>
        <v>0.267237721147073</v>
      </c>
      <c r="T78" s="3">
        <v>0.01</v>
      </c>
      <c r="U78" s="27">
        <f t="shared" si="66"/>
        <v>0.00267237721147073</v>
      </c>
      <c r="V78" s="26"/>
      <c r="W78" s="3"/>
      <c r="X78" s="3"/>
      <c r="Y78" s="29"/>
      <c r="Z78" s="3"/>
      <c r="AA78" s="28"/>
      <c r="AB78" s="3"/>
      <c r="AC78" s="3"/>
      <c r="AD78" s="28"/>
      <c r="AE78" s="26">
        <v>0.005</v>
      </c>
      <c r="AF78" s="3">
        <v>0.49</v>
      </c>
      <c r="AG78" s="27">
        <f t="shared" si="67"/>
        <v>0.00245</v>
      </c>
      <c r="AH78" s="36"/>
      <c r="AI78" s="3"/>
      <c r="AJ78" s="27"/>
      <c r="AK78" s="37"/>
      <c r="AL78" s="28"/>
      <c r="AM78" s="28"/>
      <c r="AN78" s="37"/>
      <c r="AO78" s="28"/>
      <c r="AP78" s="27"/>
      <c r="AQ78" s="3">
        <v>0.015</v>
      </c>
      <c r="AR78" s="3">
        <v>0.5</v>
      </c>
      <c r="AS78" s="3">
        <f t="shared" si="68"/>
        <v>0.0075</v>
      </c>
      <c r="AT78" s="2">
        <f t="shared" si="69"/>
        <v>0.0126223772114707</v>
      </c>
      <c r="AU78" s="30">
        <f t="shared" si="70"/>
        <v>52.122</v>
      </c>
      <c r="AV78" s="1">
        <f t="shared" si="71"/>
        <v>0.3</v>
      </c>
      <c r="AW78" s="2">
        <f t="shared" si="75"/>
        <v>6.42934985716918</v>
      </c>
      <c r="AX78" s="1">
        <f t="shared" si="72"/>
        <v>8502.08304699482</v>
      </c>
    </row>
    <row r="79" s="1" customFormat="1" spans="1:50">
      <c r="A79" s="13"/>
      <c r="B79" s="13"/>
      <c r="C79" s="16">
        <v>5</v>
      </c>
      <c r="D79" s="21">
        <v>23.8036129032258</v>
      </c>
      <c r="E79" s="20">
        <f t="shared" si="73"/>
        <v>21.5534666666667</v>
      </c>
      <c r="F79" s="16" t="s">
        <v>75</v>
      </c>
      <c r="G79" s="13">
        <v>6</v>
      </c>
      <c r="H79" s="18">
        <f t="shared" si="57"/>
        <v>23.8036129032258</v>
      </c>
      <c r="I79" s="18">
        <f t="shared" si="58"/>
        <v>296.953612903226</v>
      </c>
      <c r="J79" s="18">
        <f t="shared" si="59"/>
        <v>0.303496559605835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4"/>
        <v>0.971441402399638</v>
      </c>
      <c r="P79" s="18">
        <f t="shared" si="62"/>
        <v>0.294829123486958</v>
      </c>
      <c r="Q79" s="25">
        <f t="shared" si="63"/>
        <v>0.0884487370460873</v>
      </c>
      <c r="R79" s="18">
        <f t="shared" si="64"/>
        <v>0.156366</v>
      </c>
      <c r="S79" s="26">
        <f t="shared" si="65"/>
        <v>0.565651977067184</v>
      </c>
      <c r="T79" s="3">
        <v>0.01</v>
      </c>
      <c r="U79" s="27">
        <f t="shared" si="66"/>
        <v>0.00565651977067184</v>
      </c>
      <c r="V79" s="26"/>
      <c r="W79" s="3"/>
      <c r="X79" s="3"/>
      <c r="Y79" s="29"/>
      <c r="Z79" s="3"/>
      <c r="AA79" s="28"/>
      <c r="AB79" s="3"/>
      <c r="AC79" s="3"/>
      <c r="AD79" s="28"/>
      <c r="AE79" s="26">
        <v>0.005</v>
      </c>
      <c r="AF79" s="3">
        <v>0.49</v>
      </c>
      <c r="AG79" s="27">
        <f t="shared" si="67"/>
        <v>0.00245</v>
      </c>
      <c r="AH79" s="36"/>
      <c r="AI79" s="3"/>
      <c r="AJ79" s="27"/>
      <c r="AK79" s="37"/>
      <c r="AL79" s="28"/>
      <c r="AM79" s="28"/>
      <c r="AN79" s="37"/>
      <c r="AO79" s="28"/>
      <c r="AP79" s="27"/>
      <c r="AQ79" s="3">
        <v>0.015</v>
      </c>
      <c r="AR79" s="3">
        <v>0.5</v>
      </c>
      <c r="AS79" s="3">
        <f t="shared" si="68"/>
        <v>0.0075</v>
      </c>
      <c r="AT79" s="2">
        <f t="shared" si="69"/>
        <v>0.0156065197706718</v>
      </c>
      <c r="AU79" s="30">
        <f t="shared" si="70"/>
        <v>52.122</v>
      </c>
      <c r="AV79" s="1">
        <f t="shared" si="71"/>
        <v>0.3</v>
      </c>
      <c r="AW79" s="2">
        <f t="shared" si="75"/>
        <v>6.42934985716918</v>
      </c>
      <c r="AX79" s="1">
        <f t="shared" si="72"/>
        <v>10512.118671611</v>
      </c>
    </row>
    <row r="80" s="1" customFormat="1" spans="1:50">
      <c r="A80" s="13"/>
      <c r="B80" s="13"/>
      <c r="C80" s="16">
        <v>6</v>
      </c>
      <c r="D80" s="21">
        <v>25.6526</v>
      </c>
      <c r="E80" s="20">
        <f t="shared" si="73"/>
        <v>23.8036129032258</v>
      </c>
      <c r="F80" s="16" t="s">
        <v>73</v>
      </c>
      <c r="G80" s="13">
        <v>7</v>
      </c>
      <c r="H80" s="18">
        <f t="shared" si="57"/>
        <v>25.6526</v>
      </c>
      <c r="I80" s="18">
        <f t="shared" si="58"/>
        <v>298.8026</v>
      </c>
      <c r="J80" s="18">
        <f t="shared" si="59"/>
        <v>0.371767164940163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4"/>
        <v>1.19783227891268</v>
      </c>
      <c r="P80" s="18">
        <f t="shared" si="62"/>
        <v>0.445314710405182</v>
      </c>
      <c r="Q80" s="25">
        <f t="shared" si="63"/>
        <v>0.133594413121555</v>
      </c>
      <c r="R80" s="18">
        <f t="shared" si="64"/>
        <v>0.156366</v>
      </c>
      <c r="S80" s="26">
        <f t="shared" si="65"/>
        <v>0.854369959719853</v>
      </c>
      <c r="T80" s="3">
        <v>0.01</v>
      </c>
      <c r="U80" s="27">
        <f t="shared" si="66"/>
        <v>0.00854369959719853</v>
      </c>
      <c r="V80" s="26"/>
      <c r="W80" s="3"/>
      <c r="X80" s="3"/>
      <c r="Y80" s="29"/>
      <c r="Z80" s="3"/>
      <c r="AA80" s="28"/>
      <c r="AB80" s="3"/>
      <c r="AC80" s="3"/>
      <c r="AD80" s="28"/>
      <c r="AE80" s="26">
        <v>0.005</v>
      </c>
      <c r="AF80" s="3">
        <v>0.49</v>
      </c>
      <c r="AG80" s="27">
        <f t="shared" si="67"/>
        <v>0.00245</v>
      </c>
      <c r="AH80" s="36"/>
      <c r="AI80" s="3"/>
      <c r="AJ80" s="27"/>
      <c r="AK80" s="37"/>
      <c r="AL80" s="28"/>
      <c r="AM80" s="28"/>
      <c r="AN80" s="37"/>
      <c r="AO80" s="28"/>
      <c r="AP80" s="27"/>
      <c r="AQ80" s="3">
        <v>0.015</v>
      </c>
      <c r="AR80" s="3">
        <v>0.5</v>
      </c>
      <c r="AS80" s="3">
        <f t="shared" si="68"/>
        <v>0.0075</v>
      </c>
      <c r="AT80" s="2">
        <f t="shared" si="69"/>
        <v>0.0184936995971985</v>
      </c>
      <c r="AU80" s="30">
        <f t="shared" si="70"/>
        <v>52.122</v>
      </c>
      <c r="AV80" s="1">
        <f t="shared" si="71"/>
        <v>0.3</v>
      </c>
      <c r="AW80" s="2">
        <f t="shared" si="75"/>
        <v>6.42934985716918</v>
      </c>
      <c r="AX80" s="1">
        <f t="shared" si="72"/>
        <v>12456.842889996</v>
      </c>
    </row>
    <row r="81" s="1" customFormat="1" spans="1:50">
      <c r="A81" s="13"/>
      <c r="B81" s="13"/>
      <c r="C81" s="16">
        <v>7</v>
      </c>
      <c r="D81" s="21">
        <v>26.905</v>
      </c>
      <c r="E81" s="20">
        <f t="shared" si="73"/>
        <v>25.6526</v>
      </c>
      <c r="F81" s="16" t="s">
        <v>73</v>
      </c>
      <c r="G81" s="13">
        <v>8</v>
      </c>
      <c r="H81" s="18">
        <f t="shared" si="57"/>
        <v>26.905</v>
      </c>
      <c r="I81" s="18">
        <f t="shared" si="58"/>
        <v>300.055</v>
      </c>
      <c r="J81" s="18">
        <f t="shared" si="59"/>
        <v>0.425931534644094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4"/>
        <v>1.2737375685075</v>
      </c>
      <c r="P81" s="18">
        <f t="shared" si="62"/>
        <v>0.542524997288236</v>
      </c>
      <c r="Q81" s="25">
        <f t="shared" si="63"/>
        <v>0.162757499186471</v>
      </c>
      <c r="R81" s="18">
        <f t="shared" si="64"/>
        <v>0.156366</v>
      </c>
      <c r="S81" s="26">
        <f t="shared" si="65"/>
        <v>1.04087524900855</v>
      </c>
      <c r="T81" s="3">
        <v>0.01</v>
      </c>
      <c r="U81" s="27">
        <f t="shared" si="66"/>
        <v>0.0104087524900855</v>
      </c>
      <c r="V81" s="26"/>
      <c r="W81" s="3"/>
      <c r="X81" s="3"/>
      <c r="Y81" s="29"/>
      <c r="Z81" s="3"/>
      <c r="AA81" s="28"/>
      <c r="AB81" s="3"/>
      <c r="AC81" s="3"/>
      <c r="AD81" s="28"/>
      <c r="AE81" s="26">
        <v>0.005</v>
      </c>
      <c r="AF81" s="3">
        <v>0.49</v>
      </c>
      <c r="AG81" s="27">
        <f t="shared" si="67"/>
        <v>0.00245</v>
      </c>
      <c r="AH81" s="36"/>
      <c r="AI81" s="3"/>
      <c r="AJ81" s="27"/>
      <c r="AK81" s="37"/>
      <c r="AL81" s="28"/>
      <c r="AM81" s="28"/>
      <c r="AN81" s="37"/>
      <c r="AO81" s="28"/>
      <c r="AP81" s="27"/>
      <c r="AQ81" s="3">
        <v>0.015</v>
      </c>
      <c r="AR81" s="3">
        <v>0.5</v>
      </c>
      <c r="AS81" s="3">
        <f t="shared" si="68"/>
        <v>0.0075</v>
      </c>
      <c r="AT81" s="2">
        <f t="shared" si="69"/>
        <v>0.0203587524900855</v>
      </c>
      <c r="AU81" s="30">
        <f t="shared" si="70"/>
        <v>52.122</v>
      </c>
      <c r="AV81" s="1">
        <f t="shared" si="71"/>
        <v>0.3</v>
      </c>
      <c r="AW81" s="2">
        <f t="shared" si="75"/>
        <v>6.42934985716918</v>
      </c>
      <c r="AX81" s="1">
        <f t="shared" si="72"/>
        <v>13713.0907676107</v>
      </c>
    </row>
    <row r="82" s="1" customFormat="1" spans="1:50">
      <c r="A82" s="13"/>
      <c r="B82" s="13"/>
      <c r="C82" s="16">
        <v>8</v>
      </c>
      <c r="D82" s="21">
        <v>27.2376774193548</v>
      </c>
      <c r="E82" s="20">
        <f t="shared" si="73"/>
        <v>26.905</v>
      </c>
      <c r="F82" s="16" t="s">
        <v>73</v>
      </c>
      <c r="G82" s="13">
        <v>9</v>
      </c>
      <c r="H82" s="18">
        <f t="shared" si="57"/>
        <v>27.2376774193548</v>
      </c>
      <c r="I82" s="18">
        <f t="shared" si="58"/>
        <v>300.387677419355</v>
      </c>
      <c r="J82" s="18">
        <f t="shared" si="59"/>
        <v>0.441517121179669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4"/>
        <v>1.25243257121926</v>
      </c>
      <c r="P82" s="18">
        <f t="shared" si="62"/>
        <v>0.55297042331638</v>
      </c>
      <c r="Q82" s="25">
        <f t="shared" si="63"/>
        <v>0.165891126994914</v>
      </c>
      <c r="R82" s="18">
        <f t="shared" si="64"/>
        <v>0.156366</v>
      </c>
      <c r="S82" s="26">
        <f t="shared" si="65"/>
        <v>1.06091558903415</v>
      </c>
      <c r="T82" s="3">
        <v>0.01</v>
      </c>
      <c r="U82" s="27">
        <f t="shared" si="66"/>
        <v>0.0106091558903415</v>
      </c>
      <c r="V82" s="26"/>
      <c r="W82" s="3"/>
      <c r="X82" s="3"/>
      <c r="Y82" s="29"/>
      <c r="Z82" s="3"/>
      <c r="AA82" s="28"/>
      <c r="AB82" s="3"/>
      <c r="AC82" s="3"/>
      <c r="AD82" s="28"/>
      <c r="AE82" s="26">
        <v>0.005</v>
      </c>
      <c r="AF82" s="3">
        <v>0.49</v>
      </c>
      <c r="AG82" s="27">
        <f t="shared" si="67"/>
        <v>0.00245</v>
      </c>
      <c r="AH82" s="36"/>
      <c r="AI82" s="3"/>
      <c r="AJ82" s="27"/>
      <c r="AK82" s="37"/>
      <c r="AL82" s="28"/>
      <c r="AM82" s="28"/>
      <c r="AN82" s="37"/>
      <c r="AO82" s="28"/>
      <c r="AP82" s="27"/>
      <c r="AQ82" s="3">
        <v>0.015</v>
      </c>
      <c r="AR82" s="3">
        <v>0.5</v>
      </c>
      <c r="AS82" s="3">
        <f t="shared" si="68"/>
        <v>0.0075</v>
      </c>
      <c r="AT82" s="2">
        <f t="shared" si="69"/>
        <v>0.0205591558903415</v>
      </c>
      <c r="AU82" s="30">
        <f t="shared" si="70"/>
        <v>52.122</v>
      </c>
      <c r="AV82" s="1">
        <f t="shared" si="71"/>
        <v>0.3</v>
      </c>
      <c r="AW82" s="2">
        <f t="shared" si="75"/>
        <v>6.42934985716918</v>
      </c>
      <c r="AX82" s="1">
        <f t="shared" si="72"/>
        <v>13848.0769372784</v>
      </c>
    </row>
    <row r="83" s="1" customFormat="1" spans="1:50">
      <c r="A83" s="13"/>
      <c r="B83" s="13"/>
      <c r="C83" s="16">
        <v>9</v>
      </c>
      <c r="D83" s="21">
        <v>26.2121</v>
      </c>
      <c r="E83" s="20">
        <f t="shared" si="73"/>
        <v>27.2376774193548</v>
      </c>
      <c r="F83" s="16" t="s">
        <v>73</v>
      </c>
      <c r="G83" s="13">
        <v>10</v>
      </c>
      <c r="H83" s="18">
        <f t="shared" si="57"/>
        <v>26.2121</v>
      </c>
      <c r="I83" s="18">
        <f t="shared" si="58"/>
        <v>299.3621</v>
      </c>
      <c r="J83" s="18">
        <f t="shared" si="59"/>
        <v>0.395112365461204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4"/>
        <v>1.22068214790288</v>
      </c>
      <c r="P83" s="18">
        <f t="shared" si="62"/>
        <v>0.482306610934171</v>
      </c>
      <c r="Q83" s="25">
        <f t="shared" si="63"/>
        <v>0.144691983280251</v>
      </c>
      <c r="R83" s="18">
        <f t="shared" si="64"/>
        <v>0.156366</v>
      </c>
      <c r="S83" s="26">
        <f t="shared" si="65"/>
        <v>0.9253417193012</v>
      </c>
      <c r="T83" s="3">
        <v>0.01</v>
      </c>
      <c r="U83" s="27">
        <f t="shared" si="66"/>
        <v>0.009253417193012</v>
      </c>
      <c r="V83" s="26"/>
      <c r="W83" s="3"/>
      <c r="X83" s="3"/>
      <c r="Y83" s="29"/>
      <c r="Z83" s="3"/>
      <c r="AA83" s="28"/>
      <c r="AB83" s="3"/>
      <c r="AC83" s="3"/>
      <c r="AD83" s="28"/>
      <c r="AE83" s="26">
        <v>0.005</v>
      </c>
      <c r="AF83" s="3">
        <v>0.49</v>
      </c>
      <c r="AG83" s="27">
        <f t="shared" si="67"/>
        <v>0.00245</v>
      </c>
      <c r="AH83" s="36"/>
      <c r="AI83" s="3"/>
      <c r="AJ83" s="27"/>
      <c r="AK83" s="37"/>
      <c r="AL83" s="28"/>
      <c r="AM83" s="28"/>
      <c r="AN83" s="37"/>
      <c r="AO83" s="28"/>
      <c r="AP83" s="27"/>
      <c r="AQ83" s="3">
        <v>0.015</v>
      </c>
      <c r="AR83" s="3">
        <v>0.5</v>
      </c>
      <c r="AS83" s="3">
        <f t="shared" si="68"/>
        <v>0.0075</v>
      </c>
      <c r="AT83" s="2">
        <f t="shared" si="69"/>
        <v>0.019203417193012</v>
      </c>
      <c r="AU83" s="30">
        <f t="shared" si="70"/>
        <v>52.122</v>
      </c>
      <c r="AV83" s="1">
        <f t="shared" si="71"/>
        <v>0.3</v>
      </c>
      <c r="AW83" s="2">
        <f t="shared" si="75"/>
        <v>6.42934985716918</v>
      </c>
      <c r="AX83" s="1">
        <f t="shared" si="72"/>
        <v>12934.8889694648</v>
      </c>
    </row>
    <row r="84" s="1" customFormat="1" spans="1:50">
      <c r="A84" s="13"/>
      <c r="B84" s="13"/>
      <c r="C84" s="16">
        <v>10</v>
      </c>
      <c r="D84" s="21">
        <v>24.1761612903226</v>
      </c>
      <c r="E84" s="20">
        <f t="shared" si="73"/>
        <v>26.2121</v>
      </c>
      <c r="F84" s="16" t="s">
        <v>73</v>
      </c>
      <c r="G84" s="13">
        <v>11</v>
      </c>
      <c r="H84" s="18">
        <f t="shared" si="57"/>
        <v>24.1761612903226</v>
      </c>
      <c r="I84" s="18">
        <f t="shared" si="58"/>
        <v>297.326161290323</v>
      </c>
      <c r="J84" s="18">
        <f t="shared" si="59"/>
        <v>0.316225210928541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0.701456760120276</v>
      </c>
      <c r="O84" s="18">
        <f t="shared" si="74"/>
        <v>0.558138776848435</v>
      </c>
      <c r="P84" s="18">
        <f t="shared" si="62"/>
        <v>0.176497552436294</v>
      </c>
      <c r="Q84" s="25">
        <f t="shared" si="63"/>
        <v>0.0529492657308883</v>
      </c>
      <c r="R84" s="18">
        <f t="shared" si="64"/>
        <v>0.156366</v>
      </c>
      <c r="S84" s="26">
        <f t="shared" si="65"/>
        <v>0.338623906289656</v>
      </c>
      <c r="T84" s="3">
        <v>0.01</v>
      </c>
      <c r="U84" s="27">
        <f t="shared" si="66"/>
        <v>0.00338623906289656</v>
      </c>
      <c r="V84" s="26"/>
      <c r="W84" s="3"/>
      <c r="X84" s="3"/>
      <c r="Y84" s="29"/>
      <c r="Z84" s="3"/>
      <c r="AA84" s="28"/>
      <c r="AB84" s="3"/>
      <c r="AC84" s="3"/>
      <c r="AD84" s="28"/>
      <c r="AE84" s="26">
        <v>0.005</v>
      </c>
      <c r="AF84" s="3">
        <v>0.49</v>
      </c>
      <c r="AG84" s="27">
        <f t="shared" si="67"/>
        <v>0.00245</v>
      </c>
      <c r="AH84" s="36"/>
      <c r="AI84" s="3"/>
      <c r="AJ84" s="27"/>
      <c r="AK84" s="37"/>
      <c r="AL84" s="28"/>
      <c r="AM84" s="28"/>
      <c r="AN84" s="37"/>
      <c r="AO84" s="28"/>
      <c r="AP84" s="27"/>
      <c r="AQ84" s="3">
        <v>0.015</v>
      </c>
      <c r="AR84" s="3">
        <v>0.5</v>
      </c>
      <c r="AS84" s="3">
        <f t="shared" si="68"/>
        <v>0.0075</v>
      </c>
      <c r="AT84" s="2">
        <f t="shared" si="69"/>
        <v>0.0133362390628966</v>
      </c>
      <c r="AU84" s="30">
        <f t="shared" si="70"/>
        <v>52.122</v>
      </c>
      <c r="AV84" s="1">
        <f t="shared" si="71"/>
        <v>0.3</v>
      </c>
      <c r="AW84" s="2">
        <f t="shared" si="75"/>
        <v>6.42934985716918</v>
      </c>
      <c r="AX84" s="1">
        <f t="shared" si="72"/>
        <v>8982.92058205029</v>
      </c>
    </row>
    <row r="85" s="1" customFormat="1" spans="1:51">
      <c r="A85" s="13"/>
      <c r="B85" s="13"/>
      <c r="C85" s="16">
        <v>11</v>
      </c>
      <c r="D85" s="21">
        <v>19.8389666666667</v>
      </c>
      <c r="E85" s="20">
        <f t="shared" si="73"/>
        <v>24.1761612903226</v>
      </c>
      <c r="F85" s="16" t="s">
        <v>75</v>
      </c>
      <c r="G85" s="13">
        <v>12</v>
      </c>
      <c r="H85" s="18">
        <f t="shared" si="57"/>
        <v>19.8389666666667</v>
      </c>
      <c r="I85" s="18">
        <f t="shared" si="58"/>
        <v>292.988966666667</v>
      </c>
      <c r="J85" s="18">
        <f t="shared" si="59"/>
        <v>0.194742772812873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4"/>
        <v>0.902861224412141</v>
      </c>
      <c r="P85" s="18">
        <f t="shared" si="62"/>
        <v>0.175825698307246</v>
      </c>
      <c r="Q85" s="25">
        <f t="shared" si="63"/>
        <v>0.0527477094921738</v>
      </c>
      <c r="R85" s="18">
        <f t="shared" si="64"/>
        <v>0.156366</v>
      </c>
      <c r="S85" s="26">
        <f t="shared" si="65"/>
        <v>0.337334903317689</v>
      </c>
      <c r="T85" s="3">
        <v>0.01</v>
      </c>
      <c r="U85" s="27">
        <f t="shared" si="66"/>
        <v>0.00337334903317689</v>
      </c>
      <c r="V85" s="26"/>
      <c r="W85" s="3"/>
      <c r="X85" s="3"/>
      <c r="Y85" s="29"/>
      <c r="Z85" s="3"/>
      <c r="AA85" s="28"/>
      <c r="AB85" s="3"/>
      <c r="AC85" s="3"/>
      <c r="AD85" s="28"/>
      <c r="AE85" s="26">
        <v>0.005</v>
      </c>
      <c r="AF85" s="3">
        <v>0.49</v>
      </c>
      <c r="AG85" s="27">
        <f t="shared" si="67"/>
        <v>0.00245</v>
      </c>
      <c r="AH85" s="36"/>
      <c r="AI85" s="3"/>
      <c r="AJ85" s="27"/>
      <c r="AK85" s="37"/>
      <c r="AL85" s="28"/>
      <c r="AM85" s="28"/>
      <c r="AN85" s="37"/>
      <c r="AO85" s="28"/>
      <c r="AP85" s="27"/>
      <c r="AQ85" s="3">
        <v>0.015</v>
      </c>
      <c r="AR85" s="3">
        <v>0.5</v>
      </c>
      <c r="AS85" s="3">
        <f t="shared" si="68"/>
        <v>0.0075</v>
      </c>
      <c r="AT85" s="2">
        <f t="shared" si="69"/>
        <v>0.0133233490331769</v>
      </c>
      <c r="AU85" s="30">
        <f t="shared" si="70"/>
        <v>52.122</v>
      </c>
      <c r="AV85" s="1">
        <f t="shared" si="71"/>
        <v>0.3</v>
      </c>
      <c r="AW85" s="2">
        <f t="shared" si="75"/>
        <v>6.42934985716918</v>
      </c>
      <c r="AX85" s="1">
        <f t="shared" si="72"/>
        <v>8974.23821570053</v>
      </c>
      <c r="AY85" s="1">
        <f>SUM(AX74:AX85)</f>
        <v>114008.301984533</v>
      </c>
    </row>
    <row r="86" s="1" customFormat="1" spans="1:46">
      <c r="A86" s="13"/>
      <c r="B86" s="13"/>
      <c r="C86" s="16">
        <v>12</v>
      </c>
      <c r="D86" s="21">
        <v>19.6457741935484</v>
      </c>
      <c r="E86" s="20">
        <f t="shared" si="73"/>
        <v>19.8389666666667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4" t="s">
        <v>43</v>
      </c>
      <c r="T88" s="24"/>
      <c r="U88" s="24"/>
      <c r="V88" s="24" t="s">
        <v>44</v>
      </c>
      <c r="W88" s="24"/>
      <c r="X88" s="24"/>
      <c r="Y88" s="24" t="s">
        <v>45</v>
      </c>
      <c r="Z88" s="24"/>
      <c r="AA88" s="24"/>
      <c r="AB88" s="24" t="s">
        <v>46</v>
      </c>
      <c r="AC88" s="24"/>
      <c r="AD88" s="24"/>
      <c r="AE88" s="24" t="s">
        <v>47</v>
      </c>
      <c r="AF88" s="24"/>
      <c r="AG88" s="24"/>
      <c r="AH88" s="24" t="s">
        <v>48</v>
      </c>
      <c r="AI88" s="24"/>
      <c r="AJ88" s="24"/>
      <c r="AK88" s="32" t="s">
        <v>78</v>
      </c>
      <c r="AL88" s="33"/>
      <c r="AM88" s="34"/>
      <c r="AN88" s="33" t="s">
        <v>79</v>
      </c>
      <c r="AO88" s="33"/>
      <c r="AP88" s="34"/>
      <c r="AQ88" s="24" t="s">
        <v>50</v>
      </c>
      <c r="AR88" s="24"/>
      <c r="AS88" s="24"/>
      <c r="AT88" s="2"/>
    </row>
    <row r="89" s="1" customFormat="1" spans="1:53">
      <c r="A89" s="15" t="s">
        <v>80</v>
      </c>
      <c r="B89" s="15"/>
      <c r="C89" s="16" t="s">
        <v>51</v>
      </c>
      <c r="D89" s="16" t="s">
        <v>52</v>
      </c>
      <c r="E89" s="16" t="s">
        <v>53</v>
      </c>
      <c r="F89" s="16" t="s">
        <v>54</v>
      </c>
      <c r="G89" s="13" t="s">
        <v>51</v>
      </c>
      <c r="H89" s="13" t="s">
        <v>53</v>
      </c>
      <c r="I89" s="13" t="s">
        <v>55</v>
      </c>
      <c r="J89" s="13" t="s">
        <v>56</v>
      </c>
      <c r="K89" s="23" t="s">
        <v>57</v>
      </c>
      <c r="L89" s="23" t="s">
        <v>58</v>
      </c>
      <c r="M89" s="13" t="s">
        <v>59</v>
      </c>
      <c r="N89" s="23" t="s">
        <v>60</v>
      </c>
      <c r="O89" s="13" t="s">
        <v>61</v>
      </c>
      <c r="P89" s="13" t="s">
        <v>62</v>
      </c>
      <c r="Q89" s="23" t="s">
        <v>63</v>
      </c>
      <c r="R89" s="23" t="s">
        <v>64</v>
      </c>
      <c r="S89" s="4" t="s">
        <v>65</v>
      </c>
      <c r="T89" s="3" t="s">
        <v>66</v>
      </c>
      <c r="U89" s="3"/>
      <c r="V89" s="4" t="s">
        <v>65</v>
      </c>
      <c r="W89" s="3" t="s">
        <v>66</v>
      </c>
      <c r="X89" s="3"/>
      <c r="Y89" s="4" t="s">
        <v>65</v>
      </c>
      <c r="Z89" s="3" t="s">
        <v>66</v>
      </c>
      <c r="AA89" s="3"/>
      <c r="AB89" s="4" t="s">
        <v>65</v>
      </c>
      <c r="AC89" s="3" t="s">
        <v>66</v>
      </c>
      <c r="AD89" s="3"/>
      <c r="AE89" s="4" t="s">
        <v>65</v>
      </c>
      <c r="AF89" s="3" t="s">
        <v>66</v>
      </c>
      <c r="AG89" s="3"/>
      <c r="AH89" s="4" t="s">
        <v>65</v>
      </c>
      <c r="AI89" s="3" t="s">
        <v>66</v>
      </c>
      <c r="AJ89" s="3"/>
      <c r="AK89" s="4" t="s">
        <v>65</v>
      </c>
      <c r="AL89" s="3" t="s">
        <v>66</v>
      </c>
      <c r="AM89" s="3"/>
      <c r="AN89" s="4" t="s">
        <v>65</v>
      </c>
      <c r="AO89" s="3" t="s">
        <v>66</v>
      </c>
      <c r="AP89" s="3"/>
      <c r="AQ89" s="35" t="s">
        <v>65</v>
      </c>
      <c r="AR89" s="35" t="s">
        <v>66</v>
      </c>
      <c r="AS89" s="35"/>
      <c r="AT89" s="2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15</v>
      </c>
      <c r="E90" s="16"/>
      <c r="F90" s="16"/>
      <c r="G90" s="13">
        <v>1</v>
      </c>
      <c r="H90" s="18">
        <f t="shared" ref="H90:H101" si="76">E91</f>
        <v>15</v>
      </c>
      <c r="I90" s="18">
        <f t="shared" ref="I90:I101" si="77">H90+273.15</f>
        <v>288.15</v>
      </c>
      <c r="J90" s="18">
        <f t="shared" ref="J90:J101" si="78">EXP(($C$16*(I90-$C$14))/($C$17*I90*$C$14))</f>
        <v>0.11145232763902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0.031730477678829</v>
      </c>
      <c r="Q90" s="25">
        <f t="shared" ref="Q90:Q101" si="82">P90*$B$76</f>
        <v>0.0095191433036487</v>
      </c>
      <c r="R90" s="18">
        <f t="shared" ref="R90:R101" si="83">L90*$B$76</f>
        <v>0.08541</v>
      </c>
      <c r="S90" s="26">
        <f t="shared" ref="S90:S101" si="84">Q90/R90</f>
        <v>0.11145232763902</v>
      </c>
      <c r="T90" s="3">
        <v>0.01</v>
      </c>
      <c r="U90" s="27">
        <f t="shared" ref="U90:U101" si="85">S90*T90</f>
        <v>0.0011145232763902</v>
      </c>
      <c r="V90" s="26"/>
      <c r="W90" s="3"/>
      <c r="X90" s="3"/>
      <c r="Y90" s="29"/>
      <c r="Z90" s="3"/>
      <c r="AA90" s="28"/>
      <c r="AB90" s="3"/>
      <c r="AC90" s="3"/>
      <c r="AD90" s="28"/>
      <c r="AE90" s="26">
        <v>0.001</v>
      </c>
      <c r="AF90" s="3">
        <v>0.49</v>
      </c>
      <c r="AG90" s="27">
        <f t="shared" ref="AG90:AG101" si="86">AF90*AE90</f>
        <v>0.00049</v>
      </c>
      <c r="AH90" s="36"/>
      <c r="AI90" s="3"/>
      <c r="AJ90" s="27"/>
      <c r="AK90" s="37"/>
      <c r="AL90" s="28"/>
      <c r="AM90" s="28"/>
      <c r="AN90" s="37"/>
      <c r="AO90" s="28"/>
      <c r="AP90" s="27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0.0066045232763902</v>
      </c>
      <c r="AU90" s="30">
        <f t="shared" ref="AU90:AU101" si="89">$B$90/12</f>
        <v>28.47</v>
      </c>
      <c r="AV90" s="1">
        <f t="shared" ref="AV90:AV101" si="90">$B$76</f>
        <v>0.3</v>
      </c>
      <c r="AW90" s="2">
        <f>$E$9/12</f>
        <v>1.09756666666667</v>
      </c>
      <c r="AX90" s="1">
        <f t="shared" ref="AX90:AX101" si="91">AW90*10000*AV90*0.67*AU90*AT90</f>
        <v>414.816390914264</v>
      </c>
      <c r="AZ90" s="2">
        <f>$E$10/12</f>
        <v>0.84</v>
      </c>
      <c r="BA90" s="1">
        <f t="shared" ref="BA90:BA101" si="92">AZ90*10000*AV90*0.67*AU90*AT90</f>
        <v>317.471165032935</v>
      </c>
    </row>
    <row r="91" s="1" customFormat="1" spans="1:53">
      <c r="A91" s="13" t="s">
        <v>74</v>
      </c>
      <c r="B91" s="13">
        <v>1</v>
      </c>
      <c r="C91" s="16">
        <v>1</v>
      </c>
      <c r="D91" s="19">
        <v>16.7641612903226</v>
      </c>
      <c r="E91" s="20">
        <f t="shared" ref="E91:E102" si="93">D90</f>
        <v>15</v>
      </c>
      <c r="F91" s="16" t="s">
        <v>73</v>
      </c>
      <c r="G91" s="13">
        <v>2</v>
      </c>
      <c r="H91" s="18">
        <f t="shared" si="76"/>
        <v>16.7641612903226</v>
      </c>
      <c r="I91" s="18">
        <f t="shared" si="77"/>
        <v>289.914161290323</v>
      </c>
      <c r="J91" s="18">
        <f t="shared" si="78"/>
        <v>0.1368954163327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4">L91+O90-P90-N91</f>
        <v>0.537669522321171</v>
      </c>
      <c r="P91" s="18">
        <f t="shared" si="81"/>
        <v>0.0736044931075606</v>
      </c>
      <c r="Q91" s="25">
        <f t="shared" si="82"/>
        <v>0.0220813479322682</v>
      </c>
      <c r="R91" s="18">
        <f t="shared" si="83"/>
        <v>0.08541</v>
      </c>
      <c r="S91" s="26">
        <f t="shared" si="84"/>
        <v>0.258533519872008</v>
      </c>
      <c r="T91" s="3">
        <v>0.01</v>
      </c>
      <c r="U91" s="27">
        <f t="shared" si="85"/>
        <v>0.00258533519872008</v>
      </c>
      <c r="V91" s="26"/>
      <c r="W91" s="3"/>
      <c r="X91" s="3"/>
      <c r="Y91" s="29"/>
      <c r="Z91" s="3"/>
      <c r="AA91" s="28"/>
      <c r="AB91" s="3"/>
      <c r="AC91" s="3"/>
      <c r="AD91" s="28"/>
      <c r="AE91" s="26">
        <v>0.001</v>
      </c>
      <c r="AF91" s="3">
        <v>0.49</v>
      </c>
      <c r="AG91" s="27">
        <f t="shared" si="86"/>
        <v>0.00049</v>
      </c>
      <c r="AH91" s="36"/>
      <c r="AI91" s="3"/>
      <c r="AJ91" s="27"/>
      <c r="AK91" s="37"/>
      <c r="AL91" s="28"/>
      <c r="AM91" s="28"/>
      <c r="AN91" s="37"/>
      <c r="AO91" s="28"/>
      <c r="AP91" s="27"/>
      <c r="AQ91" s="3">
        <v>0.01</v>
      </c>
      <c r="AR91" s="3">
        <v>0.5</v>
      </c>
      <c r="AS91" s="3">
        <f t="shared" si="87"/>
        <v>0.005</v>
      </c>
      <c r="AT91" s="2">
        <f t="shared" si="88"/>
        <v>0.00807533519872008</v>
      </c>
      <c r="AU91" s="30">
        <f t="shared" si="89"/>
        <v>28.47</v>
      </c>
      <c r="AV91" s="1">
        <f t="shared" si="90"/>
        <v>0.3</v>
      </c>
      <c r="AW91" s="2">
        <f t="shared" ref="AW91:AW101" si="95">$E$9/12</f>
        <v>1.09756666666667</v>
      </c>
      <c r="AX91" s="1">
        <f t="shared" si="91"/>
        <v>507.195033217727</v>
      </c>
      <c r="AZ91" s="2">
        <f t="shared" ref="AZ91:AZ101" si="96">$E$10/12</f>
        <v>0.84</v>
      </c>
      <c r="BA91" s="1">
        <f t="shared" si="92"/>
        <v>388.171252682805</v>
      </c>
    </row>
    <row r="92" s="1" customFormat="1" spans="1:53">
      <c r="A92" s="13" t="s">
        <v>36</v>
      </c>
      <c r="B92" s="13">
        <f>H9</f>
        <v>0.26</v>
      </c>
      <c r="C92" s="16">
        <v>2</v>
      </c>
      <c r="D92" s="21">
        <v>19.1039285714286</v>
      </c>
      <c r="E92" s="20">
        <f t="shared" si="93"/>
        <v>16.7641612903226</v>
      </c>
      <c r="F92" s="16" t="s">
        <v>73</v>
      </c>
      <c r="G92" s="13">
        <v>3</v>
      </c>
      <c r="H92" s="18">
        <f t="shared" si="76"/>
        <v>19.1039285714286</v>
      </c>
      <c r="I92" s="18">
        <f t="shared" si="77"/>
        <v>292.253928571429</v>
      </c>
      <c r="J92" s="18">
        <f t="shared" si="78"/>
        <v>0.179127409455324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4"/>
        <v>0.74876502921361</v>
      </c>
      <c r="P92" s="18">
        <f t="shared" si="81"/>
        <v>0.134124339973774</v>
      </c>
      <c r="Q92" s="25">
        <f t="shared" si="82"/>
        <v>0.0402373019921322</v>
      </c>
      <c r="R92" s="18">
        <f t="shared" si="83"/>
        <v>0.08541</v>
      </c>
      <c r="S92" s="26">
        <f t="shared" si="84"/>
        <v>0.471107621966189</v>
      </c>
      <c r="T92" s="3">
        <v>0.01</v>
      </c>
      <c r="U92" s="27">
        <f t="shared" si="85"/>
        <v>0.00471107621966189</v>
      </c>
      <c r="V92" s="26"/>
      <c r="W92" s="3"/>
      <c r="X92" s="3"/>
      <c r="Y92" s="29"/>
      <c r="Z92" s="3"/>
      <c r="AA92" s="28"/>
      <c r="AB92" s="3"/>
      <c r="AC92" s="3"/>
      <c r="AD92" s="28"/>
      <c r="AE92" s="26">
        <v>0.001</v>
      </c>
      <c r="AF92" s="3">
        <v>0.49</v>
      </c>
      <c r="AG92" s="27">
        <f t="shared" si="86"/>
        <v>0.00049</v>
      </c>
      <c r="AH92" s="36"/>
      <c r="AI92" s="3"/>
      <c r="AJ92" s="27"/>
      <c r="AK92" s="37"/>
      <c r="AL92" s="28"/>
      <c r="AM92" s="28"/>
      <c r="AN92" s="37"/>
      <c r="AO92" s="28"/>
      <c r="AP92" s="27"/>
      <c r="AQ92" s="3">
        <v>0.01</v>
      </c>
      <c r="AR92" s="3">
        <v>0.5</v>
      </c>
      <c r="AS92" s="3">
        <f t="shared" si="87"/>
        <v>0.005</v>
      </c>
      <c r="AT92" s="2">
        <f t="shared" si="88"/>
        <v>0.0102010762196619</v>
      </c>
      <c r="AU92" s="30">
        <f t="shared" si="89"/>
        <v>28.47</v>
      </c>
      <c r="AV92" s="1">
        <f t="shared" si="90"/>
        <v>0.3</v>
      </c>
      <c r="AW92" s="2">
        <f t="shared" si="95"/>
        <v>1.09756666666667</v>
      </c>
      <c r="AX92" s="1">
        <f t="shared" si="91"/>
        <v>640.708412067903</v>
      </c>
      <c r="AZ92" s="2">
        <f t="shared" si="96"/>
        <v>0.84</v>
      </c>
      <c r="BA92" s="1">
        <f t="shared" si="92"/>
        <v>490.35296213172</v>
      </c>
    </row>
    <row r="93" s="1" customFormat="1" spans="1:53">
      <c r="A93" s="13"/>
      <c r="B93" s="13"/>
      <c r="C93" s="16">
        <v>3</v>
      </c>
      <c r="D93" s="21">
        <v>18.6696451612903</v>
      </c>
      <c r="E93" s="20">
        <f t="shared" si="93"/>
        <v>19.1039285714286</v>
      </c>
      <c r="F93" s="16" t="s">
        <v>73</v>
      </c>
      <c r="G93" s="13">
        <v>4</v>
      </c>
      <c r="H93" s="18">
        <f t="shared" si="76"/>
        <v>18.6696451612903</v>
      </c>
      <c r="I93" s="18">
        <f t="shared" si="77"/>
        <v>291.81964516129</v>
      </c>
      <c r="J93" s="18">
        <f t="shared" si="78"/>
        <v>0.170462694094983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4"/>
        <v>0.899340689239836</v>
      </c>
      <c r="P93" s="18">
        <f t="shared" si="81"/>
        <v>0.153304036797061</v>
      </c>
      <c r="Q93" s="25">
        <f t="shared" si="82"/>
        <v>0.0459912110391184</v>
      </c>
      <c r="R93" s="18">
        <f t="shared" si="83"/>
        <v>0.08541</v>
      </c>
      <c r="S93" s="26">
        <f t="shared" si="84"/>
        <v>0.538475717587149</v>
      </c>
      <c r="T93" s="3">
        <v>0.01</v>
      </c>
      <c r="U93" s="27">
        <f t="shared" si="85"/>
        <v>0.00538475717587149</v>
      </c>
      <c r="V93" s="26"/>
      <c r="W93" s="3"/>
      <c r="X93" s="3"/>
      <c r="Y93" s="29"/>
      <c r="Z93" s="3"/>
      <c r="AA93" s="28"/>
      <c r="AB93" s="3"/>
      <c r="AC93" s="3"/>
      <c r="AD93" s="28"/>
      <c r="AE93" s="26">
        <v>0.001</v>
      </c>
      <c r="AF93" s="3">
        <v>0.49</v>
      </c>
      <c r="AG93" s="27">
        <f t="shared" si="86"/>
        <v>0.00049</v>
      </c>
      <c r="AH93" s="36"/>
      <c r="AI93" s="3"/>
      <c r="AJ93" s="27"/>
      <c r="AK93" s="37"/>
      <c r="AL93" s="28"/>
      <c r="AM93" s="28"/>
      <c r="AN93" s="37"/>
      <c r="AO93" s="28"/>
      <c r="AP93" s="27"/>
      <c r="AQ93" s="3">
        <v>0.01</v>
      </c>
      <c r="AR93" s="3">
        <v>0.5</v>
      </c>
      <c r="AS93" s="3">
        <f t="shared" si="87"/>
        <v>0.005</v>
      </c>
      <c r="AT93" s="2">
        <f t="shared" si="88"/>
        <v>0.0108747571758715</v>
      </c>
      <c r="AU93" s="30">
        <f t="shared" si="89"/>
        <v>28.47</v>
      </c>
      <c r="AV93" s="1">
        <f t="shared" si="90"/>
        <v>0.3</v>
      </c>
      <c r="AW93" s="2">
        <f t="shared" si="95"/>
        <v>1.09756666666667</v>
      </c>
      <c r="AX93" s="1">
        <f t="shared" si="91"/>
        <v>683.020913847028</v>
      </c>
      <c r="AZ93" s="2">
        <f t="shared" si="96"/>
        <v>0.84</v>
      </c>
      <c r="BA93" s="1">
        <f t="shared" si="92"/>
        <v>522.735962248158</v>
      </c>
    </row>
    <row r="94" s="1" customFormat="1" spans="1:53">
      <c r="A94" s="13"/>
      <c r="B94" s="13"/>
      <c r="C94" s="16">
        <v>4</v>
      </c>
      <c r="D94" s="21">
        <v>21.5534666666667</v>
      </c>
      <c r="E94" s="20">
        <f t="shared" si="93"/>
        <v>18.6696451612903</v>
      </c>
      <c r="F94" s="16" t="s">
        <v>73</v>
      </c>
      <c r="G94" s="13">
        <v>5</v>
      </c>
      <c r="H94" s="18">
        <f t="shared" si="76"/>
        <v>21.5534666666667</v>
      </c>
      <c r="I94" s="18">
        <f t="shared" si="77"/>
        <v>294.703466666667</v>
      </c>
      <c r="J94" s="18">
        <f t="shared" si="78"/>
        <v>0.236279957138793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0.708734819820636</v>
      </c>
      <c r="O94" s="18">
        <f t="shared" si="94"/>
        <v>0.322001832622139</v>
      </c>
      <c r="P94" s="18">
        <f t="shared" si="81"/>
        <v>0.0760825792105717</v>
      </c>
      <c r="Q94" s="25">
        <f t="shared" si="82"/>
        <v>0.0228247737631715</v>
      </c>
      <c r="R94" s="18">
        <f t="shared" si="83"/>
        <v>0.08541</v>
      </c>
      <c r="S94" s="26">
        <f t="shared" si="84"/>
        <v>0.267237721147073</v>
      </c>
      <c r="T94" s="3">
        <v>0.01</v>
      </c>
      <c r="U94" s="27">
        <f t="shared" si="85"/>
        <v>0.00267237721147073</v>
      </c>
      <c r="V94" s="26"/>
      <c r="W94" s="3"/>
      <c r="X94" s="3"/>
      <c r="Y94" s="29"/>
      <c r="Z94" s="3"/>
      <c r="AA94" s="28"/>
      <c r="AB94" s="3"/>
      <c r="AC94" s="3"/>
      <c r="AD94" s="28"/>
      <c r="AE94" s="26">
        <v>0.005</v>
      </c>
      <c r="AF94" s="3">
        <v>0.49</v>
      </c>
      <c r="AG94" s="27">
        <f t="shared" si="86"/>
        <v>0.00245</v>
      </c>
      <c r="AH94" s="36"/>
      <c r="AI94" s="3"/>
      <c r="AJ94" s="27"/>
      <c r="AK94" s="37"/>
      <c r="AL94" s="28"/>
      <c r="AM94" s="28"/>
      <c r="AN94" s="37"/>
      <c r="AO94" s="28"/>
      <c r="AP94" s="27"/>
      <c r="AQ94" s="3">
        <v>0.015</v>
      </c>
      <c r="AR94" s="3">
        <v>0.5</v>
      </c>
      <c r="AS94" s="3">
        <f t="shared" si="87"/>
        <v>0.0075</v>
      </c>
      <c r="AT94" s="2">
        <f t="shared" si="88"/>
        <v>0.0126223772114707</v>
      </c>
      <c r="AU94" s="30">
        <f t="shared" si="89"/>
        <v>28.47</v>
      </c>
      <c r="AV94" s="1">
        <f t="shared" si="90"/>
        <v>0.3</v>
      </c>
      <c r="AW94" s="2">
        <f t="shared" si="95"/>
        <v>1.09756666666667</v>
      </c>
      <c r="AX94" s="1">
        <f t="shared" si="91"/>
        <v>792.785298878155</v>
      </c>
      <c r="AZ94" s="2">
        <f t="shared" si="96"/>
        <v>0.84</v>
      </c>
      <c r="BA94" s="1">
        <f t="shared" si="92"/>
        <v>606.741869339129</v>
      </c>
    </row>
    <row r="95" s="1" customFormat="1" spans="1:53">
      <c r="A95" s="13"/>
      <c r="B95" s="13"/>
      <c r="C95" s="16">
        <v>5</v>
      </c>
      <c r="D95" s="21">
        <v>23.8036129032258</v>
      </c>
      <c r="E95" s="20">
        <f t="shared" si="93"/>
        <v>21.5534666666667</v>
      </c>
      <c r="F95" s="16" t="s">
        <v>75</v>
      </c>
      <c r="G95" s="13">
        <v>6</v>
      </c>
      <c r="H95" s="18">
        <f t="shared" si="76"/>
        <v>23.8036129032258</v>
      </c>
      <c r="I95" s="18">
        <f t="shared" si="77"/>
        <v>296.953612903226</v>
      </c>
      <c r="J95" s="18">
        <f t="shared" si="78"/>
        <v>0.303496559605835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4"/>
        <v>0.530619253411567</v>
      </c>
      <c r="P95" s="18">
        <f t="shared" si="81"/>
        <v>0.161041117871027</v>
      </c>
      <c r="Q95" s="25">
        <f t="shared" si="82"/>
        <v>0.0483123353613082</v>
      </c>
      <c r="R95" s="18">
        <f t="shared" si="83"/>
        <v>0.08541</v>
      </c>
      <c r="S95" s="26">
        <f t="shared" si="84"/>
        <v>0.565651977067184</v>
      </c>
      <c r="T95" s="3">
        <v>0.01</v>
      </c>
      <c r="U95" s="27">
        <f t="shared" si="85"/>
        <v>0.00565651977067184</v>
      </c>
      <c r="V95" s="26"/>
      <c r="W95" s="3"/>
      <c r="X95" s="3"/>
      <c r="Y95" s="29"/>
      <c r="Z95" s="3"/>
      <c r="AA95" s="28"/>
      <c r="AB95" s="3"/>
      <c r="AC95" s="3"/>
      <c r="AD95" s="28"/>
      <c r="AE95" s="26">
        <v>0.005</v>
      </c>
      <c r="AF95" s="3">
        <v>0.49</v>
      </c>
      <c r="AG95" s="27">
        <f t="shared" si="86"/>
        <v>0.00245</v>
      </c>
      <c r="AH95" s="36"/>
      <c r="AI95" s="3"/>
      <c r="AJ95" s="27"/>
      <c r="AK95" s="37"/>
      <c r="AL95" s="28"/>
      <c r="AM95" s="28"/>
      <c r="AN95" s="37"/>
      <c r="AO95" s="28"/>
      <c r="AP95" s="27"/>
      <c r="AQ95" s="3">
        <v>0.015</v>
      </c>
      <c r="AR95" s="3">
        <v>0.5</v>
      </c>
      <c r="AS95" s="3">
        <f t="shared" si="87"/>
        <v>0.0075</v>
      </c>
      <c r="AT95" s="2">
        <f t="shared" si="88"/>
        <v>0.0156065197706718</v>
      </c>
      <c r="AU95" s="30">
        <f t="shared" si="89"/>
        <v>28.47</v>
      </c>
      <c r="AV95" s="1">
        <f t="shared" si="90"/>
        <v>0.3</v>
      </c>
      <c r="AW95" s="2">
        <f t="shared" si="95"/>
        <v>1.09756666666667</v>
      </c>
      <c r="AX95" s="1">
        <f t="shared" si="91"/>
        <v>980.213095643834</v>
      </c>
      <c r="AZ95" s="2">
        <f t="shared" si="96"/>
        <v>0.84</v>
      </c>
      <c r="BA95" s="1">
        <f t="shared" si="92"/>
        <v>750.185866013443</v>
      </c>
    </row>
    <row r="96" s="1" customFormat="1" spans="1:53">
      <c r="A96" s="13"/>
      <c r="B96" s="13"/>
      <c r="C96" s="16">
        <v>6</v>
      </c>
      <c r="D96" s="21">
        <v>25.6526</v>
      </c>
      <c r="E96" s="20">
        <f t="shared" si="93"/>
        <v>23.8036129032258</v>
      </c>
      <c r="F96" s="16" t="s">
        <v>73</v>
      </c>
      <c r="G96" s="13">
        <v>7</v>
      </c>
      <c r="H96" s="18">
        <f t="shared" si="76"/>
        <v>25.6526</v>
      </c>
      <c r="I96" s="18">
        <f t="shared" si="77"/>
        <v>298.8026</v>
      </c>
      <c r="J96" s="18">
        <f t="shared" si="78"/>
        <v>0.371767164940163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4"/>
        <v>0.65427813554054</v>
      </c>
      <c r="P96" s="18">
        <f t="shared" si="81"/>
        <v>0.243239127532242</v>
      </c>
      <c r="Q96" s="25">
        <f t="shared" si="82"/>
        <v>0.0729717382596726</v>
      </c>
      <c r="R96" s="18">
        <f t="shared" si="83"/>
        <v>0.08541</v>
      </c>
      <c r="S96" s="26">
        <f t="shared" si="84"/>
        <v>0.854369959719853</v>
      </c>
      <c r="T96" s="3">
        <v>0.01</v>
      </c>
      <c r="U96" s="27">
        <f t="shared" si="85"/>
        <v>0.00854369959719853</v>
      </c>
      <c r="V96" s="26"/>
      <c r="W96" s="3"/>
      <c r="X96" s="3"/>
      <c r="Y96" s="29"/>
      <c r="Z96" s="3"/>
      <c r="AA96" s="28"/>
      <c r="AB96" s="3"/>
      <c r="AC96" s="3"/>
      <c r="AD96" s="28"/>
      <c r="AE96" s="26">
        <v>0.005</v>
      </c>
      <c r="AF96" s="3">
        <v>0.49</v>
      </c>
      <c r="AG96" s="27">
        <f t="shared" si="86"/>
        <v>0.00245</v>
      </c>
      <c r="AH96" s="36"/>
      <c r="AI96" s="3"/>
      <c r="AJ96" s="27"/>
      <c r="AK96" s="37"/>
      <c r="AL96" s="28"/>
      <c r="AM96" s="28"/>
      <c r="AN96" s="37"/>
      <c r="AO96" s="28"/>
      <c r="AP96" s="27"/>
      <c r="AQ96" s="3">
        <v>0.015</v>
      </c>
      <c r="AR96" s="3">
        <v>0.5</v>
      </c>
      <c r="AS96" s="3">
        <f t="shared" si="87"/>
        <v>0.0075</v>
      </c>
      <c r="AT96" s="2">
        <f t="shared" si="88"/>
        <v>0.0184936995971985</v>
      </c>
      <c r="AU96" s="30">
        <f t="shared" si="89"/>
        <v>28.47</v>
      </c>
      <c r="AV96" s="1">
        <f t="shared" si="90"/>
        <v>0.3</v>
      </c>
      <c r="AW96" s="2">
        <f t="shared" si="95"/>
        <v>1.09756666666667</v>
      </c>
      <c r="AX96" s="1">
        <f t="shared" si="91"/>
        <v>1161.55086453953</v>
      </c>
      <c r="AZ96" s="2">
        <f t="shared" si="96"/>
        <v>0.84</v>
      </c>
      <c r="BA96" s="1">
        <f t="shared" si="92"/>
        <v>888.968985525438</v>
      </c>
    </row>
    <row r="97" s="1" customFormat="1" spans="1:53">
      <c r="A97" s="13"/>
      <c r="B97" s="13"/>
      <c r="C97" s="16">
        <v>7</v>
      </c>
      <c r="D97" s="21">
        <v>26.905</v>
      </c>
      <c r="E97" s="20">
        <f t="shared" si="93"/>
        <v>25.6526</v>
      </c>
      <c r="F97" s="16" t="s">
        <v>73</v>
      </c>
      <c r="G97" s="13">
        <v>8</v>
      </c>
      <c r="H97" s="18">
        <f t="shared" si="76"/>
        <v>26.905</v>
      </c>
      <c r="I97" s="18">
        <f t="shared" si="77"/>
        <v>300.055</v>
      </c>
      <c r="J97" s="18">
        <f t="shared" si="78"/>
        <v>0.425931534644094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4"/>
        <v>0.695739008008297</v>
      </c>
      <c r="P97" s="18">
        <f t="shared" si="81"/>
        <v>0.296337183392734</v>
      </c>
      <c r="Q97" s="25">
        <f t="shared" si="82"/>
        <v>0.0889011550178201</v>
      </c>
      <c r="R97" s="18">
        <f t="shared" si="83"/>
        <v>0.08541</v>
      </c>
      <c r="S97" s="26">
        <f t="shared" si="84"/>
        <v>1.04087524900855</v>
      </c>
      <c r="T97" s="3">
        <v>0.01</v>
      </c>
      <c r="U97" s="27">
        <f t="shared" si="85"/>
        <v>0.0104087524900855</v>
      </c>
      <c r="V97" s="26"/>
      <c r="W97" s="3"/>
      <c r="X97" s="3"/>
      <c r="Y97" s="29"/>
      <c r="Z97" s="3"/>
      <c r="AA97" s="28"/>
      <c r="AB97" s="3"/>
      <c r="AC97" s="3"/>
      <c r="AD97" s="28"/>
      <c r="AE97" s="26">
        <v>0.005</v>
      </c>
      <c r="AF97" s="3">
        <v>0.49</v>
      </c>
      <c r="AG97" s="27">
        <f t="shared" si="86"/>
        <v>0.00245</v>
      </c>
      <c r="AH97" s="36"/>
      <c r="AI97" s="3"/>
      <c r="AJ97" s="27"/>
      <c r="AK97" s="37"/>
      <c r="AL97" s="28"/>
      <c r="AM97" s="28"/>
      <c r="AN97" s="37"/>
      <c r="AO97" s="28"/>
      <c r="AP97" s="27"/>
      <c r="AQ97" s="3">
        <v>0.015</v>
      </c>
      <c r="AR97" s="3">
        <v>0.5</v>
      </c>
      <c r="AS97" s="3">
        <f t="shared" si="87"/>
        <v>0.0075</v>
      </c>
      <c r="AT97" s="2">
        <f t="shared" si="88"/>
        <v>0.0203587524900855</v>
      </c>
      <c r="AU97" s="30">
        <f t="shared" si="89"/>
        <v>28.47</v>
      </c>
      <c r="AV97" s="1">
        <f t="shared" si="90"/>
        <v>0.3</v>
      </c>
      <c r="AW97" s="2">
        <f t="shared" si="95"/>
        <v>1.09756666666667</v>
      </c>
      <c r="AX97" s="1">
        <f t="shared" si="91"/>
        <v>1278.69096345586</v>
      </c>
      <c r="AZ97" s="2">
        <f t="shared" si="96"/>
        <v>0.84</v>
      </c>
      <c r="BA97" s="1">
        <f t="shared" si="92"/>
        <v>978.619743040292</v>
      </c>
    </row>
    <row r="98" s="1" customFormat="1" spans="1:53">
      <c r="A98" s="13"/>
      <c r="B98" s="13"/>
      <c r="C98" s="16">
        <v>8</v>
      </c>
      <c r="D98" s="21">
        <v>27.2376774193548</v>
      </c>
      <c r="E98" s="20">
        <f t="shared" si="93"/>
        <v>26.905</v>
      </c>
      <c r="F98" s="16" t="s">
        <v>73</v>
      </c>
      <c r="G98" s="13">
        <v>9</v>
      </c>
      <c r="H98" s="18">
        <f t="shared" si="76"/>
        <v>27.2376774193548</v>
      </c>
      <c r="I98" s="18">
        <f t="shared" si="77"/>
        <v>300.387677419355</v>
      </c>
      <c r="J98" s="18">
        <f t="shared" si="78"/>
        <v>0.441517121179669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4"/>
        <v>0.684101824615564</v>
      </c>
      <c r="P98" s="18">
        <f t="shared" si="81"/>
        <v>0.302042668198023</v>
      </c>
      <c r="Q98" s="25">
        <f t="shared" si="82"/>
        <v>0.0906128004594067</v>
      </c>
      <c r="R98" s="18">
        <f t="shared" si="83"/>
        <v>0.08541</v>
      </c>
      <c r="S98" s="26">
        <f t="shared" si="84"/>
        <v>1.06091558903415</v>
      </c>
      <c r="T98" s="3">
        <v>0.01</v>
      </c>
      <c r="U98" s="27">
        <f t="shared" si="85"/>
        <v>0.0106091558903415</v>
      </c>
      <c r="V98" s="26"/>
      <c r="W98" s="3"/>
      <c r="X98" s="3"/>
      <c r="Y98" s="29"/>
      <c r="Z98" s="3"/>
      <c r="AA98" s="28"/>
      <c r="AB98" s="3"/>
      <c r="AC98" s="3"/>
      <c r="AD98" s="28"/>
      <c r="AE98" s="26">
        <v>0.005</v>
      </c>
      <c r="AF98" s="3">
        <v>0.49</v>
      </c>
      <c r="AG98" s="27">
        <f t="shared" si="86"/>
        <v>0.00245</v>
      </c>
      <c r="AH98" s="36"/>
      <c r="AI98" s="3"/>
      <c r="AJ98" s="27"/>
      <c r="AK98" s="37"/>
      <c r="AL98" s="28"/>
      <c r="AM98" s="28"/>
      <c r="AN98" s="37"/>
      <c r="AO98" s="28"/>
      <c r="AP98" s="27"/>
      <c r="AQ98" s="3">
        <v>0.015</v>
      </c>
      <c r="AR98" s="3">
        <v>0.5</v>
      </c>
      <c r="AS98" s="3">
        <f t="shared" si="87"/>
        <v>0.0075</v>
      </c>
      <c r="AT98" s="2">
        <f t="shared" si="88"/>
        <v>0.0205591558903415</v>
      </c>
      <c r="AU98" s="30">
        <f t="shared" si="89"/>
        <v>28.47</v>
      </c>
      <c r="AV98" s="1">
        <f t="shared" si="90"/>
        <v>0.3</v>
      </c>
      <c r="AW98" s="2">
        <f t="shared" si="95"/>
        <v>1.09756666666667</v>
      </c>
      <c r="AX98" s="1">
        <f t="shared" si="91"/>
        <v>1291.27788483417</v>
      </c>
      <c r="AZ98" s="2">
        <f t="shared" si="96"/>
        <v>0.84</v>
      </c>
      <c r="BA98" s="1">
        <f t="shared" si="92"/>
        <v>988.252883585541</v>
      </c>
    </row>
    <row r="99" s="1" customFormat="1" spans="1:53">
      <c r="A99" s="13"/>
      <c r="B99" s="13"/>
      <c r="C99" s="16">
        <v>9</v>
      </c>
      <c r="D99" s="21">
        <v>26.2121</v>
      </c>
      <c r="E99" s="20">
        <f t="shared" si="93"/>
        <v>27.2376774193548</v>
      </c>
      <c r="F99" s="16" t="s">
        <v>73</v>
      </c>
      <c r="G99" s="13">
        <v>10</v>
      </c>
      <c r="H99" s="18">
        <f t="shared" si="76"/>
        <v>26.2121</v>
      </c>
      <c r="I99" s="18">
        <f t="shared" si="77"/>
        <v>299.3621</v>
      </c>
      <c r="J99" s="18">
        <f t="shared" si="78"/>
        <v>0.395112365461204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4"/>
        <v>0.666759156417541</v>
      </c>
      <c r="P99" s="18">
        <f t="shared" si="81"/>
        <v>0.263444787485052</v>
      </c>
      <c r="Q99" s="25">
        <f t="shared" si="82"/>
        <v>0.0790334362455155</v>
      </c>
      <c r="R99" s="18">
        <f t="shared" si="83"/>
        <v>0.08541</v>
      </c>
      <c r="S99" s="26">
        <f t="shared" si="84"/>
        <v>0.9253417193012</v>
      </c>
      <c r="T99" s="3">
        <v>0.01</v>
      </c>
      <c r="U99" s="27">
        <f t="shared" si="85"/>
        <v>0.009253417193012</v>
      </c>
      <c r="V99" s="26"/>
      <c r="W99" s="3"/>
      <c r="X99" s="3"/>
      <c r="Y99" s="29"/>
      <c r="Z99" s="3"/>
      <c r="AA99" s="28"/>
      <c r="AB99" s="3"/>
      <c r="AC99" s="3"/>
      <c r="AD99" s="28"/>
      <c r="AE99" s="26">
        <v>0.005</v>
      </c>
      <c r="AF99" s="3">
        <v>0.49</v>
      </c>
      <c r="AG99" s="27">
        <f t="shared" si="86"/>
        <v>0.00245</v>
      </c>
      <c r="AH99" s="36"/>
      <c r="AI99" s="3"/>
      <c r="AJ99" s="27"/>
      <c r="AK99" s="37"/>
      <c r="AL99" s="28"/>
      <c r="AM99" s="28"/>
      <c r="AN99" s="37"/>
      <c r="AO99" s="28"/>
      <c r="AP99" s="27"/>
      <c r="AQ99" s="3">
        <v>0.015</v>
      </c>
      <c r="AR99" s="3">
        <v>0.5</v>
      </c>
      <c r="AS99" s="3">
        <f t="shared" si="87"/>
        <v>0.0075</v>
      </c>
      <c r="AT99" s="2">
        <f t="shared" si="88"/>
        <v>0.019203417193012</v>
      </c>
      <c r="AU99" s="30">
        <f t="shared" si="89"/>
        <v>28.47</v>
      </c>
      <c r="AV99" s="1">
        <f t="shared" si="90"/>
        <v>0.3</v>
      </c>
      <c r="AW99" s="2">
        <f t="shared" si="95"/>
        <v>1.09756666666667</v>
      </c>
      <c r="AX99" s="1">
        <f t="shared" si="91"/>
        <v>1206.12675281236</v>
      </c>
      <c r="AZ99" s="2">
        <f t="shared" si="96"/>
        <v>0.84</v>
      </c>
      <c r="BA99" s="1">
        <f t="shared" si="92"/>
        <v>923.084221789761</v>
      </c>
    </row>
    <row r="100" s="1" customFormat="1" spans="1:53">
      <c r="A100" s="13"/>
      <c r="B100" s="13"/>
      <c r="C100" s="16">
        <v>10</v>
      </c>
      <c r="D100" s="21">
        <v>24.1761612903226</v>
      </c>
      <c r="E100" s="20">
        <f t="shared" si="93"/>
        <v>26.2121</v>
      </c>
      <c r="F100" s="16" t="s">
        <v>73</v>
      </c>
      <c r="G100" s="13">
        <v>11</v>
      </c>
      <c r="H100" s="18">
        <f t="shared" si="76"/>
        <v>24.1761612903226</v>
      </c>
      <c r="I100" s="18">
        <f t="shared" si="77"/>
        <v>297.326161290323</v>
      </c>
      <c r="J100" s="18">
        <f t="shared" si="78"/>
        <v>0.316225210928541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0.383148650485865</v>
      </c>
      <c r="O100" s="18">
        <f t="shared" si="94"/>
        <v>0.304865718446624</v>
      </c>
      <c r="P100" s="18">
        <f t="shared" si="81"/>
        <v>0.096406226120665</v>
      </c>
      <c r="Q100" s="25">
        <f t="shared" si="82"/>
        <v>0.0289218678361995</v>
      </c>
      <c r="R100" s="18">
        <f t="shared" si="83"/>
        <v>0.08541</v>
      </c>
      <c r="S100" s="26">
        <f t="shared" si="84"/>
        <v>0.338623906289656</v>
      </c>
      <c r="T100" s="3">
        <v>0.01</v>
      </c>
      <c r="U100" s="27">
        <f t="shared" si="85"/>
        <v>0.00338623906289656</v>
      </c>
      <c r="V100" s="26"/>
      <c r="W100" s="3"/>
      <c r="X100" s="3"/>
      <c r="Y100" s="29"/>
      <c r="Z100" s="3"/>
      <c r="AA100" s="28"/>
      <c r="AB100" s="3"/>
      <c r="AC100" s="3"/>
      <c r="AD100" s="28"/>
      <c r="AE100" s="26">
        <v>0.005</v>
      </c>
      <c r="AF100" s="3">
        <v>0.49</v>
      </c>
      <c r="AG100" s="27">
        <f t="shared" si="86"/>
        <v>0.00245</v>
      </c>
      <c r="AH100" s="36"/>
      <c r="AI100" s="3"/>
      <c r="AJ100" s="27"/>
      <c r="AK100" s="37"/>
      <c r="AL100" s="28"/>
      <c r="AM100" s="28"/>
      <c r="AN100" s="37"/>
      <c r="AO100" s="28"/>
      <c r="AP100" s="27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0.0133362390628966</v>
      </c>
      <c r="AU100" s="30">
        <f t="shared" si="89"/>
        <v>28.47</v>
      </c>
      <c r="AV100" s="1">
        <f t="shared" si="90"/>
        <v>0.3</v>
      </c>
      <c r="AW100" s="2">
        <f t="shared" si="95"/>
        <v>1.09756666666667</v>
      </c>
      <c r="AX100" s="1">
        <f t="shared" si="91"/>
        <v>837.621479239334</v>
      </c>
      <c r="AZ100" s="2">
        <f t="shared" si="96"/>
        <v>0.84</v>
      </c>
      <c r="BA100" s="1">
        <f t="shared" si="92"/>
        <v>641.056314782131</v>
      </c>
    </row>
    <row r="101" s="1" customFormat="1" spans="1:54">
      <c r="A101" s="13"/>
      <c r="B101" s="13"/>
      <c r="C101" s="16">
        <v>11</v>
      </c>
      <c r="D101" s="21">
        <v>19.8389666666667</v>
      </c>
      <c r="E101" s="20">
        <f t="shared" si="93"/>
        <v>24.1761612903226</v>
      </c>
      <c r="F101" s="16" t="s">
        <v>75</v>
      </c>
      <c r="G101" s="13">
        <v>12</v>
      </c>
      <c r="H101" s="18">
        <f t="shared" si="76"/>
        <v>19.8389666666667</v>
      </c>
      <c r="I101" s="18">
        <f t="shared" si="77"/>
        <v>292.988966666667</v>
      </c>
      <c r="J101" s="18">
        <f t="shared" si="78"/>
        <v>0.194742772812873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4"/>
        <v>0.49315949232596</v>
      </c>
      <c r="P101" s="18">
        <f t="shared" si="81"/>
        <v>0.0960392469745461</v>
      </c>
      <c r="Q101" s="25">
        <f t="shared" si="82"/>
        <v>0.0288117740923638</v>
      </c>
      <c r="R101" s="18">
        <f t="shared" si="83"/>
        <v>0.08541</v>
      </c>
      <c r="S101" s="26">
        <f t="shared" si="84"/>
        <v>0.337334903317689</v>
      </c>
      <c r="T101" s="3">
        <v>0.01</v>
      </c>
      <c r="U101" s="27">
        <f t="shared" si="85"/>
        <v>0.00337334903317689</v>
      </c>
      <c r="V101" s="26"/>
      <c r="W101" s="3"/>
      <c r="X101" s="3"/>
      <c r="Y101" s="29"/>
      <c r="Z101" s="3"/>
      <c r="AA101" s="28"/>
      <c r="AB101" s="3"/>
      <c r="AC101" s="3"/>
      <c r="AD101" s="28"/>
      <c r="AE101" s="26">
        <v>0.005</v>
      </c>
      <c r="AF101" s="3">
        <v>0.49</v>
      </c>
      <c r="AG101" s="27">
        <f t="shared" si="86"/>
        <v>0.00245</v>
      </c>
      <c r="AH101" s="36"/>
      <c r="AI101" s="3"/>
      <c r="AJ101" s="27"/>
      <c r="AK101" s="37"/>
      <c r="AL101" s="28"/>
      <c r="AM101" s="28"/>
      <c r="AN101" s="37"/>
      <c r="AO101" s="28"/>
      <c r="AP101" s="27"/>
      <c r="AQ101" s="3">
        <v>0.015</v>
      </c>
      <c r="AR101" s="3">
        <v>0.5</v>
      </c>
      <c r="AS101" s="3">
        <f t="shared" si="87"/>
        <v>0.0075</v>
      </c>
      <c r="AT101" s="2">
        <f t="shared" si="88"/>
        <v>0.0133233490331769</v>
      </c>
      <c r="AU101" s="30">
        <f t="shared" si="89"/>
        <v>28.47</v>
      </c>
      <c r="AV101" s="1">
        <f t="shared" si="90"/>
        <v>0.3</v>
      </c>
      <c r="AW101" s="2">
        <f t="shared" si="95"/>
        <v>1.09756666666667</v>
      </c>
      <c r="AX101" s="1">
        <f t="shared" si="91"/>
        <v>836.811883242269</v>
      </c>
      <c r="AY101" s="1">
        <f>SUM(AX90:AX101)</f>
        <v>10630.8189726924</v>
      </c>
      <c r="AZ101" s="2">
        <f t="shared" si="96"/>
        <v>0.84</v>
      </c>
      <c r="BA101" s="1">
        <f t="shared" si="92"/>
        <v>640.436707191824</v>
      </c>
      <c r="BB101" s="1">
        <f>SUM(BA90:BA101)</f>
        <v>8136.07793336318</v>
      </c>
    </row>
    <row r="102" s="1" customFormat="1" spans="1:46">
      <c r="A102" s="13"/>
      <c r="B102" s="13"/>
      <c r="C102" s="16">
        <v>12</v>
      </c>
      <c r="D102" s="21">
        <v>19.6457741935484</v>
      </c>
      <c r="E102" s="20">
        <f t="shared" si="93"/>
        <v>19.8389666666667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workbookViewId="0">
      <selection activeCell="I14" sqref="I14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36</v>
      </c>
      <c r="M1" s="2"/>
    </row>
    <row r="2" s="1" customFormat="1" spans="1:13">
      <c r="A2" s="4" t="s">
        <v>4</v>
      </c>
      <c r="B2" s="5" t="s">
        <v>5</v>
      </c>
      <c r="C2" s="3"/>
      <c r="D2" s="3"/>
      <c r="E2" s="6">
        <v>629.2864</v>
      </c>
      <c r="F2" s="3">
        <v>1069.523</v>
      </c>
      <c r="G2" s="7">
        <f>(F2+F3+F4)/3</f>
        <v>1305.751</v>
      </c>
      <c r="H2" s="3">
        <v>0.13</v>
      </c>
      <c r="I2" s="22">
        <f>(H2+H3+H4)/3</f>
        <v>0.12</v>
      </c>
      <c r="M2" s="2"/>
    </row>
    <row r="3" s="1" customFormat="1" spans="1:13">
      <c r="A3" s="4"/>
      <c r="B3" s="5" t="s">
        <v>6</v>
      </c>
      <c r="C3" s="3"/>
      <c r="D3" s="3"/>
      <c r="E3" s="8"/>
      <c r="F3" s="3">
        <v>1192.09</v>
      </c>
      <c r="G3" s="9"/>
      <c r="H3" s="3">
        <v>0.13</v>
      </c>
      <c r="I3" s="22"/>
      <c r="M3" s="2"/>
    </row>
    <row r="4" s="1" customFormat="1" spans="1:13">
      <c r="A4" s="4"/>
      <c r="B4" s="5" t="s">
        <v>7</v>
      </c>
      <c r="C4" s="3"/>
      <c r="D4" s="3"/>
      <c r="E4" s="10"/>
      <c r="F4" s="3">
        <v>1655.64</v>
      </c>
      <c r="G4" s="11"/>
      <c r="H4" s="3">
        <v>0.1</v>
      </c>
      <c r="I4" s="22"/>
      <c r="M4" s="2"/>
    </row>
    <row r="5" s="1" customFormat="1" spans="1:13">
      <c r="A5" s="4" t="s">
        <v>8</v>
      </c>
      <c r="B5" s="5" t="s">
        <v>9</v>
      </c>
      <c r="C5" s="3"/>
      <c r="D5" s="3"/>
      <c r="E5" s="6">
        <v>223.698082191781</v>
      </c>
      <c r="F5" s="3">
        <v>91.104</v>
      </c>
      <c r="G5" s="7">
        <f>(F5+F6)/2</f>
        <v>92.50925</v>
      </c>
      <c r="H5" s="3">
        <v>0.13</v>
      </c>
      <c r="I5" s="22">
        <f>(H5+H6)/2</f>
        <v>0.13</v>
      </c>
      <c r="M5" s="2"/>
    </row>
    <row r="6" s="1" customFormat="1" spans="1:13">
      <c r="A6" s="4"/>
      <c r="B6" s="5" t="s">
        <v>10</v>
      </c>
      <c r="C6" s="3"/>
      <c r="D6" s="3"/>
      <c r="E6" s="10"/>
      <c r="F6" s="3">
        <v>93.9145</v>
      </c>
      <c r="G6" s="11"/>
      <c r="H6" s="3">
        <v>0.13</v>
      </c>
      <c r="I6" s="22"/>
      <c r="M6" s="2"/>
    </row>
    <row r="7" s="1" customFormat="1" spans="1:13">
      <c r="A7" s="4" t="s">
        <v>11</v>
      </c>
      <c r="B7" s="5"/>
      <c r="C7" s="3"/>
      <c r="D7" s="3"/>
      <c r="E7" s="12">
        <v>2568.54904109589</v>
      </c>
      <c r="F7" s="3">
        <v>122.786</v>
      </c>
      <c r="G7" s="3"/>
      <c r="H7" s="3">
        <v>0.29</v>
      </c>
      <c r="M7" s="2"/>
    </row>
    <row r="8" s="1" customFormat="1" spans="1:13">
      <c r="A8" s="4" t="s">
        <v>12</v>
      </c>
      <c r="B8" s="5"/>
      <c r="C8" s="3"/>
      <c r="D8" s="3"/>
      <c r="E8" s="12">
        <v>11.9720024414128</v>
      </c>
      <c r="F8" s="3">
        <v>625.464</v>
      </c>
      <c r="G8" s="3"/>
      <c r="H8" s="3">
        <v>0.3</v>
      </c>
      <c r="M8" s="2"/>
    </row>
    <row r="9" s="1" customFormat="1" spans="1:13">
      <c r="A9" s="4" t="s">
        <v>13</v>
      </c>
      <c r="B9" s="5"/>
      <c r="C9" s="3"/>
      <c r="D9" s="3"/>
      <c r="E9" s="12">
        <v>0.22</v>
      </c>
      <c r="F9" s="3">
        <v>341.64</v>
      </c>
      <c r="G9" s="3"/>
      <c r="H9" s="3">
        <v>0.26</v>
      </c>
      <c r="M9" s="2"/>
    </row>
    <row r="10" s="1" customFormat="1" spans="1:13">
      <c r="A10" s="4" t="s">
        <v>14</v>
      </c>
      <c r="B10" s="5"/>
      <c r="C10" s="3"/>
      <c r="D10" s="3"/>
      <c r="E10" s="12">
        <v>0.356719399647641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15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16</v>
      </c>
      <c r="B14" s="4" t="s">
        <v>17</v>
      </c>
      <c r="C14" s="4">
        <v>308.16</v>
      </c>
      <c r="D14" s="13"/>
      <c r="E14" s="13"/>
      <c r="F14" s="13"/>
      <c r="G14" s="14" t="s">
        <v>18</v>
      </c>
      <c r="H14" s="14" t="s">
        <v>19</v>
      </c>
      <c r="I14" s="14">
        <f>(AV38+AV53+AY85+AY101+BB101+AG69)</f>
        <v>84775195.9885604</v>
      </c>
      <c r="J14" s="14" t="s">
        <v>20</v>
      </c>
      <c r="K14" s="14">
        <f>I14/(10000*1000)</f>
        <v>8.47751959885604</v>
      </c>
      <c r="L14" s="14" t="s">
        <v>21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22</v>
      </c>
      <c r="B15" s="4" t="s">
        <v>17</v>
      </c>
      <c r="C15" s="4"/>
      <c r="D15" s="13"/>
      <c r="E15" s="13"/>
      <c r="F15" s="13"/>
      <c r="G15" s="14"/>
      <c r="H15" s="14" t="s">
        <v>23</v>
      </c>
      <c r="I15" s="14">
        <v>52221881.5505605</v>
      </c>
      <c r="J15" s="14" t="s">
        <v>20</v>
      </c>
      <c r="K15" s="14">
        <f>I15/(10000*1000)</f>
        <v>5.22218815505605</v>
      </c>
      <c r="L15" s="14" t="s">
        <v>21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24</v>
      </c>
      <c r="B16" s="4" t="s">
        <v>25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26</v>
      </c>
      <c r="B17" s="4" t="s">
        <v>27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29</v>
      </c>
      <c r="AT17" s="2"/>
    </row>
    <row r="18" s="1" customFormat="1" spans="1:46">
      <c r="A18" s="4" t="s">
        <v>30</v>
      </c>
      <c r="B18" s="4" t="s">
        <v>31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33</v>
      </c>
      <c r="B19" s="4" t="s">
        <v>31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36</v>
      </c>
      <c r="B20" s="4" t="s">
        <v>37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38</v>
      </c>
      <c r="B21" s="4" t="s">
        <v>39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40</v>
      </c>
      <c r="B22" s="4" t="s">
        <v>35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41</v>
      </c>
      <c r="B23" s="4" t="s">
        <v>42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4" t="s">
        <v>43</v>
      </c>
      <c r="T25" s="24"/>
      <c r="U25" s="24"/>
      <c r="V25" s="24" t="s">
        <v>44</v>
      </c>
      <c r="W25" s="24"/>
      <c r="X25" s="24"/>
      <c r="Y25" s="24" t="s">
        <v>45</v>
      </c>
      <c r="Z25" s="24"/>
      <c r="AA25" s="24"/>
      <c r="AB25" s="24" t="s">
        <v>46</v>
      </c>
      <c r="AC25" s="24"/>
      <c r="AD25" s="24"/>
      <c r="AE25" s="24" t="s">
        <v>47</v>
      </c>
      <c r="AF25" s="24"/>
      <c r="AG25" s="24"/>
      <c r="AH25" s="24" t="s">
        <v>48</v>
      </c>
      <c r="AI25" s="24"/>
      <c r="AJ25" s="24"/>
      <c r="AK25" s="32" t="s">
        <v>49</v>
      </c>
      <c r="AL25" s="33"/>
      <c r="AM25" s="34"/>
      <c r="AN25" s="24" t="s">
        <v>50</v>
      </c>
      <c r="AO25" s="24"/>
      <c r="AP25" s="24"/>
      <c r="AT25" s="2"/>
    </row>
    <row r="26" s="1" customFormat="1" spans="1:47">
      <c r="A26" s="15" t="s">
        <v>4</v>
      </c>
      <c r="B26" s="15"/>
      <c r="C26" s="16" t="s">
        <v>51</v>
      </c>
      <c r="D26" s="16" t="s">
        <v>52</v>
      </c>
      <c r="E26" s="16" t="s">
        <v>53</v>
      </c>
      <c r="F26" s="16" t="s">
        <v>54</v>
      </c>
      <c r="G26" s="13" t="s">
        <v>51</v>
      </c>
      <c r="H26" s="13" t="s">
        <v>53</v>
      </c>
      <c r="I26" s="13" t="s">
        <v>55</v>
      </c>
      <c r="J26" s="13" t="s">
        <v>56</v>
      </c>
      <c r="K26" s="23" t="s">
        <v>57</v>
      </c>
      <c r="L26" s="23" t="s">
        <v>58</v>
      </c>
      <c r="M26" s="13" t="s">
        <v>59</v>
      </c>
      <c r="N26" s="23" t="s">
        <v>60</v>
      </c>
      <c r="O26" s="13" t="s">
        <v>61</v>
      </c>
      <c r="P26" s="13" t="s">
        <v>62</v>
      </c>
      <c r="Q26" s="23" t="s">
        <v>63</v>
      </c>
      <c r="R26" s="23" t="s">
        <v>64</v>
      </c>
      <c r="S26" s="4" t="s">
        <v>65</v>
      </c>
      <c r="T26" s="3" t="s">
        <v>66</v>
      </c>
      <c r="U26" s="3"/>
      <c r="V26" s="4" t="s">
        <v>65</v>
      </c>
      <c r="W26" s="3" t="s">
        <v>66</v>
      </c>
      <c r="X26" s="3"/>
      <c r="Y26" s="4" t="s">
        <v>65</v>
      </c>
      <c r="Z26" s="3" t="s">
        <v>66</v>
      </c>
      <c r="AA26" s="3"/>
      <c r="AB26" s="4" t="s">
        <v>65</v>
      </c>
      <c r="AC26" s="3" t="s">
        <v>66</v>
      </c>
      <c r="AD26" s="3"/>
      <c r="AE26" s="4" t="s">
        <v>65</v>
      </c>
      <c r="AF26" s="3" t="s">
        <v>66</v>
      </c>
      <c r="AG26" s="3"/>
      <c r="AH26" s="4" t="s">
        <v>65</v>
      </c>
      <c r="AI26" s="3" t="s">
        <v>66</v>
      </c>
      <c r="AJ26" s="3"/>
      <c r="AK26" s="4" t="s">
        <v>65</v>
      </c>
      <c r="AL26" s="3" t="s">
        <v>66</v>
      </c>
      <c r="AM26" s="3"/>
      <c r="AN26" s="35" t="s">
        <v>65</v>
      </c>
      <c r="AO26" s="35" t="s">
        <v>66</v>
      </c>
      <c r="AP26" s="35"/>
      <c r="AQ26" s="1" t="s">
        <v>67</v>
      </c>
      <c r="AR26" s="1" t="s">
        <v>68</v>
      </c>
      <c r="AS26" s="1" t="s">
        <v>36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1305.751</v>
      </c>
      <c r="C27" s="16" t="s">
        <v>72</v>
      </c>
      <c r="D27" s="17">
        <v>18</v>
      </c>
      <c r="E27" s="16"/>
      <c r="F27" s="16"/>
      <c r="G27" s="13">
        <v>1</v>
      </c>
      <c r="H27" s="18">
        <f t="shared" ref="H27:H38" si="0">E28</f>
        <v>18</v>
      </c>
      <c r="I27" s="18">
        <f t="shared" ref="I27:I38" si="1">H27+273.15</f>
        <v>291.15</v>
      </c>
      <c r="J27" s="18">
        <f t="shared" ref="J27:J38" si="2">EXP(($C$16*(I27-$C$14))/($C$17*I27*$C$14))</f>
        <v>0.157870513912988</v>
      </c>
      <c r="K27" s="18">
        <f t="shared" ref="K27:K38" si="3">$B$27/12</f>
        <v>108.812583333333</v>
      </c>
      <c r="L27" s="18">
        <f t="shared" ref="L27:L38" si="4">K27*$B$28/100</f>
        <v>1.08812583333333</v>
      </c>
      <c r="M27" s="13" t="s">
        <v>73</v>
      </c>
      <c r="N27" s="13"/>
      <c r="O27" s="18">
        <f>L27</f>
        <v>1.08812583333333</v>
      </c>
      <c r="P27" s="18">
        <f t="shared" ref="P27:P38" si="5">O27*J27</f>
        <v>0.171782984510332</v>
      </c>
      <c r="Q27" s="25">
        <f t="shared" ref="Q27:Q38" si="6">P27*$B$29</f>
        <v>0.0206139581412398</v>
      </c>
      <c r="R27" s="18">
        <f t="shared" ref="R27:R38" si="7">L27*$B$29</f>
        <v>0.1305751</v>
      </c>
      <c r="S27" s="26">
        <f t="shared" ref="S27:S38" si="8">Q27/R27</f>
        <v>0.157870513912988</v>
      </c>
      <c r="T27" s="3">
        <v>0.01</v>
      </c>
      <c r="U27" s="27">
        <f t="shared" ref="U27:U38" si="9">S27*T27</f>
        <v>0.00157870513912988</v>
      </c>
      <c r="V27" s="26"/>
      <c r="W27" s="3"/>
      <c r="X27" s="27"/>
      <c r="Y27" s="29">
        <v>0.02</v>
      </c>
      <c r="Z27" s="3">
        <v>0.21</v>
      </c>
      <c r="AA27" s="28">
        <f t="shared" ref="AA27:AA38" si="10">Y27*Z27</f>
        <v>0.0042</v>
      </c>
      <c r="AB27" s="3">
        <v>0.01</v>
      </c>
      <c r="AC27" s="3">
        <v>0.29</v>
      </c>
      <c r="AD27" s="28">
        <f t="shared" ref="AD27:AD38" si="11">AB27*AC27</f>
        <v>0.0029</v>
      </c>
      <c r="AE27" s="26"/>
      <c r="AF27" s="3"/>
      <c r="AG27" s="27"/>
      <c r="AH27" s="26"/>
      <c r="AI27" s="3"/>
      <c r="AJ27" s="27"/>
      <c r="AK27" s="1">
        <v>0.1</v>
      </c>
      <c r="AL27" s="28">
        <v>0.11</v>
      </c>
      <c r="AM27" s="28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0.0234787051391299</v>
      </c>
      <c r="AR27" s="30">
        <f t="shared" ref="AR27:AR38" si="15">$B$27/12</f>
        <v>108.812583333333</v>
      </c>
      <c r="AS27" s="1">
        <f t="shared" ref="AS27:AS38" si="16">$B$29</f>
        <v>0.12</v>
      </c>
      <c r="AT27" s="2">
        <f>$E$2/12</f>
        <v>52.4405333333333</v>
      </c>
      <c r="AU27" s="1">
        <f t="shared" ref="AU27:AU38" si="17">AT27*10000*AS27*0.67*AR27*AQ27</f>
        <v>107715.055968267</v>
      </c>
    </row>
    <row r="28" s="1" customFormat="1" spans="1:47">
      <c r="A28" s="13" t="s">
        <v>74</v>
      </c>
      <c r="B28" s="13">
        <v>1</v>
      </c>
      <c r="C28" s="16">
        <v>1</v>
      </c>
      <c r="D28" s="19">
        <v>22.5171612903226</v>
      </c>
      <c r="E28" s="20">
        <f t="shared" ref="E28:E39" si="18">D27</f>
        <v>18</v>
      </c>
      <c r="F28" s="16" t="s">
        <v>73</v>
      </c>
      <c r="G28" s="13">
        <v>2</v>
      </c>
      <c r="H28" s="18">
        <f t="shared" si="0"/>
        <v>22.5171612903226</v>
      </c>
      <c r="I28" s="18">
        <f t="shared" si="1"/>
        <v>295.667161290323</v>
      </c>
      <c r="J28" s="18">
        <f t="shared" si="2"/>
        <v>0.263145010314031</v>
      </c>
      <c r="K28" s="18">
        <f t="shared" si="3"/>
        <v>108.812583333333</v>
      </c>
      <c r="L28" s="18">
        <f t="shared" si="4"/>
        <v>1.08812583333333</v>
      </c>
      <c r="M28" s="13" t="s">
        <v>73</v>
      </c>
      <c r="N28" s="13"/>
      <c r="O28" s="18">
        <f t="shared" ref="O28:O38" si="19">L28+O27-P27-N28</f>
        <v>2.00446868215633</v>
      </c>
      <c r="P28" s="18">
        <f t="shared" si="5"/>
        <v>0.527465932040181</v>
      </c>
      <c r="Q28" s="25">
        <f t="shared" si="6"/>
        <v>0.0632959118448217</v>
      </c>
      <c r="R28" s="18">
        <f t="shared" si="7"/>
        <v>0.1305751</v>
      </c>
      <c r="S28" s="26">
        <f t="shared" si="8"/>
        <v>0.484747182616147</v>
      </c>
      <c r="T28" s="3">
        <v>0.01</v>
      </c>
      <c r="U28" s="27">
        <f t="shared" si="9"/>
        <v>0.00484747182616147</v>
      </c>
      <c r="V28" s="26"/>
      <c r="W28" s="3"/>
      <c r="X28" s="27"/>
      <c r="Y28" s="29">
        <v>0.02</v>
      </c>
      <c r="Z28" s="3">
        <v>0.21</v>
      </c>
      <c r="AA28" s="28">
        <f t="shared" si="10"/>
        <v>0.0042</v>
      </c>
      <c r="AB28" s="3">
        <v>0.01</v>
      </c>
      <c r="AC28" s="3">
        <v>0.29</v>
      </c>
      <c r="AD28" s="28">
        <f t="shared" si="11"/>
        <v>0.0029</v>
      </c>
      <c r="AE28" s="26"/>
      <c r="AF28" s="3"/>
      <c r="AG28" s="27"/>
      <c r="AH28" s="26"/>
      <c r="AI28" s="3"/>
      <c r="AJ28" s="27"/>
      <c r="AK28" s="28">
        <v>0.1</v>
      </c>
      <c r="AL28" s="28">
        <v>0.11</v>
      </c>
      <c r="AM28" s="28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0.0267474718261615</v>
      </c>
      <c r="AR28" s="30">
        <f t="shared" si="15"/>
        <v>108.812583333333</v>
      </c>
      <c r="AS28" s="1">
        <f t="shared" si="16"/>
        <v>0.12</v>
      </c>
      <c r="AT28" s="2">
        <f t="shared" ref="AT28:AT38" si="20">$E$2/12</f>
        <v>52.4405333333333</v>
      </c>
      <c r="AU28" s="1">
        <f t="shared" si="17"/>
        <v>122711.427554961</v>
      </c>
    </row>
    <row r="29" s="1" customFormat="1" spans="1:47">
      <c r="A29" s="13" t="s">
        <v>36</v>
      </c>
      <c r="B29" s="13">
        <f>I2</f>
        <v>0.12</v>
      </c>
      <c r="C29" s="16">
        <v>2</v>
      </c>
      <c r="D29" s="21">
        <v>23.1121428571429</v>
      </c>
      <c r="E29" s="20">
        <f t="shared" si="18"/>
        <v>22.5171612903226</v>
      </c>
      <c r="F29" s="16" t="s">
        <v>73</v>
      </c>
      <c r="G29" s="13">
        <v>3</v>
      </c>
      <c r="H29" s="18">
        <f t="shared" si="0"/>
        <v>23.1121428571429</v>
      </c>
      <c r="I29" s="18">
        <f t="shared" si="1"/>
        <v>296.262142857143</v>
      </c>
      <c r="J29" s="18">
        <f t="shared" si="2"/>
        <v>0.281136852393424</v>
      </c>
      <c r="K29" s="18">
        <f t="shared" si="3"/>
        <v>108.812583333333</v>
      </c>
      <c r="L29" s="18">
        <f t="shared" si="4"/>
        <v>1.08812583333333</v>
      </c>
      <c r="M29" s="13" t="s">
        <v>73</v>
      </c>
      <c r="N29" s="13"/>
      <c r="O29" s="18">
        <f t="shared" si="19"/>
        <v>2.56512858344949</v>
      </c>
      <c r="P29" s="18">
        <f t="shared" si="5"/>
        <v>0.721152175935391</v>
      </c>
      <c r="Q29" s="25">
        <f t="shared" si="6"/>
        <v>0.086538261112247</v>
      </c>
      <c r="R29" s="18">
        <f t="shared" si="7"/>
        <v>0.1305751</v>
      </c>
      <c r="S29" s="26">
        <f t="shared" si="8"/>
        <v>0.662747040685759</v>
      </c>
      <c r="T29" s="3">
        <v>0.01</v>
      </c>
      <c r="U29" s="27">
        <f t="shared" si="9"/>
        <v>0.00662747040685759</v>
      </c>
      <c r="V29" s="26"/>
      <c r="W29" s="3"/>
      <c r="X29" s="27"/>
      <c r="Y29" s="29">
        <v>0.02</v>
      </c>
      <c r="Z29" s="3">
        <v>0.21</v>
      </c>
      <c r="AA29" s="28">
        <f t="shared" si="10"/>
        <v>0.0042</v>
      </c>
      <c r="AB29" s="3">
        <v>0.01</v>
      </c>
      <c r="AC29" s="3">
        <v>0.29</v>
      </c>
      <c r="AD29" s="28">
        <f t="shared" si="11"/>
        <v>0.0029</v>
      </c>
      <c r="AE29" s="26"/>
      <c r="AF29" s="3"/>
      <c r="AG29" s="27"/>
      <c r="AH29" s="26"/>
      <c r="AI29" s="3"/>
      <c r="AJ29" s="27"/>
      <c r="AK29" s="1">
        <v>0.1</v>
      </c>
      <c r="AL29" s="28">
        <v>0.11</v>
      </c>
      <c r="AM29" s="28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0.0285274704068576</v>
      </c>
      <c r="AR29" s="30">
        <f t="shared" si="15"/>
        <v>108.812583333333</v>
      </c>
      <c r="AS29" s="1">
        <f t="shared" si="16"/>
        <v>0.12</v>
      </c>
      <c r="AT29" s="2">
        <f t="shared" si="20"/>
        <v>52.4405333333333</v>
      </c>
      <c r="AU29" s="1">
        <f t="shared" si="17"/>
        <v>130877.663538033</v>
      </c>
    </row>
    <row r="30" s="1" customFormat="1" spans="1:47">
      <c r="A30" s="13"/>
      <c r="B30" s="13"/>
      <c r="C30" s="16">
        <v>3</v>
      </c>
      <c r="D30" s="21">
        <v>22.1857419354839</v>
      </c>
      <c r="E30" s="20">
        <f t="shared" si="18"/>
        <v>23.1121428571429</v>
      </c>
      <c r="F30" s="16" t="s">
        <v>73</v>
      </c>
      <c r="G30" s="13">
        <v>4</v>
      </c>
      <c r="H30" s="18">
        <f t="shared" si="0"/>
        <v>22.1857419354839</v>
      </c>
      <c r="I30" s="18">
        <f t="shared" si="1"/>
        <v>295.335741935484</v>
      </c>
      <c r="J30" s="18">
        <f t="shared" si="2"/>
        <v>0.253597949640341</v>
      </c>
      <c r="K30" s="18">
        <f t="shared" si="3"/>
        <v>108.812583333333</v>
      </c>
      <c r="L30" s="18">
        <f t="shared" si="4"/>
        <v>1.08812583333333</v>
      </c>
      <c r="M30" s="13" t="s">
        <v>73</v>
      </c>
      <c r="N30" s="13"/>
      <c r="O30" s="18">
        <f t="shared" si="19"/>
        <v>2.93210224084743</v>
      </c>
      <c r="P30" s="18">
        <f t="shared" si="5"/>
        <v>0.743575116414757</v>
      </c>
      <c r="Q30" s="25">
        <f t="shared" si="6"/>
        <v>0.0892290139697709</v>
      </c>
      <c r="R30" s="18">
        <f t="shared" si="7"/>
        <v>0.1305751</v>
      </c>
      <c r="S30" s="26">
        <f t="shared" si="8"/>
        <v>0.683353977670864</v>
      </c>
      <c r="T30" s="3">
        <v>0.01</v>
      </c>
      <c r="U30" s="27">
        <f t="shared" si="9"/>
        <v>0.00683353977670864</v>
      </c>
      <c r="V30" s="26"/>
      <c r="W30" s="3"/>
      <c r="X30" s="27"/>
      <c r="Y30" s="29">
        <v>0.02</v>
      </c>
      <c r="Z30" s="3">
        <v>0.21</v>
      </c>
      <c r="AA30" s="28">
        <f t="shared" si="10"/>
        <v>0.0042</v>
      </c>
      <c r="AB30" s="3">
        <v>0.01</v>
      </c>
      <c r="AC30" s="3">
        <v>0.29</v>
      </c>
      <c r="AD30" s="28">
        <f t="shared" si="11"/>
        <v>0.0029</v>
      </c>
      <c r="AE30" s="26"/>
      <c r="AF30" s="3"/>
      <c r="AG30" s="27"/>
      <c r="AH30" s="26"/>
      <c r="AI30" s="3"/>
      <c r="AJ30" s="27"/>
      <c r="AK30" s="28">
        <v>0.1</v>
      </c>
      <c r="AL30" s="28">
        <v>0.11</v>
      </c>
      <c r="AM30" s="28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0.0287335397767086</v>
      </c>
      <c r="AR30" s="30">
        <f t="shared" si="15"/>
        <v>108.812583333333</v>
      </c>
      <c r="AS30" s="1">
        <f t="shared" si="16"/>
        <v>0.12</v>
      </c>
      <c r="AT30" s="2">
        <f t="shared" si="20"/>
        <v>52.4405333333333</v>
      </c>
      <c r="AU30" s="1">
        <f t="shared" si="17"/>
        <v>131823.063787976</v>
      </c>
    </row>
    <row r="31" s="1" customFormat="1" spans="1:47">
      <c r="A31" s="13"/>
      <c r="B31" s="13"/>
      <c r="C31" s="16">
        <v>4</v>
      </c>
      <c r="D31" s="21">
        <v>23.2280666666667</v>
      </c>
      <c r="E31" s="20">
        <f t="shared" si="18"/>
        <v>22.1857419354839</v>
      </c>
      <c r="F31" s="16" t="s">
        <v>73</v>
      </c>
      <c r="G31" s="13">
        <v>5</v>
      </c>
      <c r="H31" s="18">
        <f t="shared" si="0"/>
        <v>23.2280666666667</v>
      </c>
      <c r="I31" s="18">
        <f t="shared" si="1"/>
        <v>296.378066666667</v>
      </c>
      <c r="J31" s="18">
        <f t="shared" si="2"/>
        <v>0.284774145897606</v>
      </c>
      <c r="K31" s="18">
        <f t="shared" si="3"/>
        <v>108.812583333333</v>
      </c>
      <c r="L31" s="18">
        <f t="shared" si="4"/>
        <v>1.08812583333333</v>
      </c>
      <c r="M31" s="13" t="s">
        <v>75</v>
      </c>
      <c r="N31" s="18">
        <f>(O30-P30)*C22/100</f>
        <v>2.07910076821104</v>
      </c>
      <c r="O31" s="18">
        <f t="shared" si="19"/>
        <v>1.19755218955497</v>
      </c>
      <c r="P31" s="18">
        <f t="shared" si="5"/>
        <v>0.341031901948324</v>
      </c>
      <c r="Q31" s="25">
        <f t="shared" si="6"/>
        <v>0.0409238282337989</v>
      </c>
      <c r="R31" s="18">
        <f t="shared" si="7"/>
        <v>0.1305751</v>
      </c>
      <c r="S31" s="26">
        <f t="shared" si="8"/>
        <v>0.313412191404018</v>
      </c>
      <c r="T31" s="3">
        <v>0.01</v>
      </c>
      <c r="U31" s="27">
        <f t="shared" si="9"/>
        <v>0.00313412191404018</v>
      </c>
      <c r="V31" s="26"/>
      <c r="W31" s="3"/>
      <c r="X31" s="27"/>
      <c r="Y31" s="29">
        <v>0.04</v>
      </c>
      <c r="Z31" s="3">
        <v>0.21</v>
      </c>
      <c r="AA31" s="28">
        <f t="shared" si="10"/>
        <v>0.0084</v>
      </c>
      <c r="AB31" s="3">
        <v>0.015</v>
      </c>
      <c r="AC31" s="3">
        <v>0.29</v>
      </c>
      <c r="AD31" s="28">
        <f t="shared" si="11"/>
        <v>0.00435</v>
      </c>
      <c r="AE31" s="26"/>
      <c r="AF31" s="3"/>
      <c r="AG31" s="27"/>
      <c r="AH31" s="26"/>
      <c r="AI31" s="3"/>
      <c r="AJ31" s="27"/>
      <c r="AK31" s="1">
        <v>0.1</v>
      </c>
      <c r="AL31" s="28">
        <v>0.11</v>
      </c>
      <c r="AM31" s="28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0.0325841219140402</v>
      </c>
      <c r="AR31" s="30">
        <f t="shared" si="15"/>
        <v>108.812583333333</v>
      </c>
      <c r="AS31" s="1">
        <f t="shared" si="16"/>
        <v>0.12</v>
      </c>
      <c r="AT31" s="2">
        <f t="shared" si="20"/>
        <v>52.4405333333333</v>
      </c>
      <c r="AU31" s="1">
        <f t="shared" si="17"/>
        <v>149488.674730967</v>
      </c>
    </row>
    <row r="32" s="1" customFormat="1" spans="1:47">
      <c r="A32" s="13"/>
      <c r="B32" s="13"/>
      <c r="C32" s="16">
        <v>5</v>
      </c>
      <c r="D32" s="21">
        <v>24.413064516129</v>
      </c>
      <c r="E32" s="20">
        <f t="shared" si="18"/>
        <v>23.2280666666667</v>
      </c>
      <c r="F32" s="16" t="s">
        <v>75</v>
      </c>
      <c r="G32" s="13">
        <v>6</v>
      </c>
      <c r="H32" s="18">
        <f t="shared" si="0"/>
        <v>24.413064516129</v>
      </c>
      <c r="I32" s="18">
        <f t="shared" si="1"/>
        <v>297.563064516129</v>
      </c>
      <c r="J32" s="18">
        <f t="shared" si="2"/>
        <v>0.324578256480407</v>
      </c>
      <c r="K32" s="18">
        <f t="shared" si="3"/>
        <v>108.812583333333</v>
      </c>
      <c r="L32" s="18">
        <f t="shared" si="4"/>
        <v>1.08812583333333</v>
      </c>
      <c r="M32" s="13" t="s">
        <v>73</v>
      </c>
      <c r="N32" s="13"/>
      <c r="O32" s="18">
        <f t="shared" si="19"/>
        <v>1.94464612093998</v>
      </c>
      <c r="P32" s="18">
        <f t="shared" si="5"/>
        <v>0.631189847406085</v>
      </c>
      <c r="Q32" s="25">
        <f t="shared" si="6"/>
        <v>0.0757427816887301</v>
      </c>
      <c r="R32" s="18">
        <f t="shared" si="7"/>
        <v>0.1305751</v>
      </c>
      <c r="S32" s="26">
        <f t="shared" si="8"/>
        <v>0.580070638955897</v>
      </c>
      <c r="T32" s="3">
        <v>0.01</v>
      </c>
      <c r="U32" s="27">
        <f t="shared" si="9"/>
        <v>0.00580070638955897</v>
      </c>
      <c r="V32" s="26"/>
      <c r="W32" s="3"/>
      <c r="X32" s="27"/>
      <c r="Y32" s="29">
        <v>0.04</v>
      </c>
      <c r="Z32" s="3">
        <v>0.21</v>
      </c>
      <c r="AA32" s="28">
        <f t="shared" si="10"/>
        <v>0.0084</v>
      </c>
      <c r="AB32" s="3">
        <v>0.015</v>
      </c>
      <c r="AC32" s="3">
        <v>0.29</v>
      </c>
      <c r="AD32" s="28">
        <f t="shared" si="11"/>
        <v>0.00435</v>
      </c>
      <c r="AE32" s="26"/>
      <c r="AF32" s="3"/>
      <c r="AG32" s="27"/>
      <c r="AH32" s="26"/>
      <c r="AI32" s="3"/>
      <c r="AJ32" s="27"/>
      <c r="AK32" s="28">
        <v>0.1</v>
      </c>
      <c r="AL32" s="28">
        <v>0.11</v>
      </c>
      <c r="AM32" s="28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0.035250706389559</v>
      </c>
      <c r="AR32" s="30">
        <f t="shared" si="15"/>
        <v>108.812583333333</v>
      </c>
      <c r="AS32" s="1">
        <f t="shared" si="16"/>
        <v>0.12</v>
      </c>
      <c r="AT32" s="2">
        <f t="shared" si="20"/>
        <v>52.4405333333333</v>
      </c>
      <c r="AU32" s="1">
        <f t="shared" si="17"/>
        <v>161722.368809177</v>
      </c>
    </row>
    <row r="33" s="1" customFormat="1" spans="1:47">
      <c r="A33" s="13"/>
      <c r="B33" s="13"/>
      <c r="C33" s="16">
        <v>6</v>
      </c>
      <c r="D33" s="21">
        <v>26.0642333333333</v>
      </c>
      <c r="E33" s="20">
        <f t="shared" si="18"/>
        <v>24.413064516129</v>
      </c>
      <c r="F33" s="16" t="s">
        <v>73</v>
      </c>
      <c r="G33" s="13">
        <v>7</v>
      </c>
      <c r="H33" s="18">
        <f t="shared" si="0"/>
        <v>26.0642333333333</v>
      </c>
      <c r="I33" s="18">
        <f t="shared" si="1"/>
        <v>299.214233333333</v>
      </c>
      <c r="J33" s="18">
        <f t="shared" si="2"/>
        <v>0.388812344559479</v>
      </c>
      <c r="K33" s="18">
        <f t="shared" si="3"/>
        <v>108.812583333333</v>
      </c>
      <c r="L33" s="18">
        <f t="shared" si="4"/>
        <v>1.08812583333333</v>
      </c>
      <c r="M33" s="13" t="s">
        <v>73</v>
      </c>
      <c r="N33" s="13"/>
      <c r="O33" s="18">
        <f t="shared" si="19"/>
        <v>2.40158210686723</v>
      </c>
      <c r="P33" s="18">
        <f t="shared" si="5"/>
        <v>0.933764769623139</v>
      </c>
      <c r="Q33" s="25">
        <f t="shared" si="6"/>
        <v>0.112051772354777</v>
      </c>
      <c r="R33" s="18">
        <f t="shared" si="7"/>
        <v>0.1305751</v>
      </c>
      <c r="S33" s="26">
        <f t="shared" si="8"/>
        <v>0.858140429184253</v>
      </c>
      <c r="T33" s="3">
        <v>0.01</v>
      </c>
      <c r="U33" s="27">
        <f t="shared" si="9"/>
        <v>0.00858140429184253</v>
      </c>
      <c r="V33" s="26"/>
      <c r="W33" s="3"/>
      <c r="X33" s="27"/>
      <c r="Y33" s="29">
        <v>0.04</v>
      </c>
      <c r="Z33" s="3">
        <v>0.21</v>
      </c>
      <c r="AA33" s="28">
        <f t="shared" si="10"/>
        <v>0.0084</v>
      </c>
      <c r="AB33" s="3">
        <v>0.015</v>
      </c>
      <c r="AC33" s="3">
        <v>0.29</v>
      </c>
      <c r="AD33" s="28">
        <f t="shared" si="11"/>
        <v>0.00435</v>
      </c>
      <c r="AE33" s="26"/>
      <c r="AF33" s="3"/>
      <c r="AG33" s="27"/>
      <c r="AH33" s="26"/>
      <c r="AI33" s="3"/>
      <c r="AJ33" s="27"/>
      <c r="AK33" s="1">
        <v>0.1</v>
      </c>
      <c r="AL33" s="28">
        <v>0.11</v>
      </c>
      <c r="AM33" s="28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0.0380314042918425</v>
      </c>
      <c r="AR33" s="30">
        <f t="shared" si="15"/>
        <v>108.812583333333</v>
      </c>
      <c r="AS33" s="1">
        <f t="shared" si="16"/>
        <v>0.12</v>
      </c>
      <c r="AT33" s="2">
        <f t="shared" si="20"/>
        <v>52.4405333333333</v>
      </c>
      <c r="AU33" s="1">
        <f t="shared" si="17"/>
        <v>174479.589805838</v>
      </c>
    </row>
    <row r="34" s="1" customFormat="1" spans="1:47">
      <c r="A34" s="13"/>
      <c r="B34" s="13"/>
      <c r="C34" s="16">
        <v>7</v>
      </c>
      <c r="D34" s="21">
        <v>27.2738064516129</v>
      </c>
      <c r="E34" s="20">
        <f t="shared" si="18"/>
        <v>26.0642333333333</v>
      </c>
      <c r="F34" s="16" t="s">
        <v>73</v>
      </c>
      <c r="G34" s="13">
        <v>8</v>
      </c>
      <c r="H34" s="18">
        <f t="shared" si="0"/>
        <v>27.2738064516129</v>
      </c>
      <c r="I34" s="18">
        <f t="shared" si="1"/>
        <v>300.423806451613</v>
      </c>
      <c r="J34" s="18">
        <f t="shared" si="2"/>
        <v>0.443241568481616</v>
      </c>
      <c r="K34" s="18">
        <f t="shared" si="3"/>
        <v>108.812583333333</v>
      </c>
      <c r="L34" s="18">
        <f t="shared" si="4"/>
        <v>1.08812583333333</v>
      </c>
      <c r="M34" s="13" t="s">
        <v>73</v>
      </c>
      <c r="N34" s="13"/>
      <c r="O34" s="18">
        <f t="shared" si="19"/>
        <v>2.55594317057742</v>
      </c>
      <c r="P34" s="18">
        <f t="shared" si="5"/>
        <v>1.13290025987661</v>
      </c>
      <c r="Q34" s="25">
        <f t="shared" si="6"/>
        <v>0.135948031185193</v>
      </c>
      <c r="R34" s="18">
        <f t="shared" si="7"/>
        <v>0.1305751</v>
      </c>
      <c r="S34" s="26">
        <f t="shared" si="8"/>
        <v>1.04114820655081</v>
      </c>
      <c r="T34" s="3">
        <v>0.01</v>
      </c>
      <c r="U34" s="27">
        <f t="shared" si="9"/>
        <v>0.0104114820655081</v>
      </c>
      <c r="V34" s="26"/>
      <c r="W34" s="3"/>
      <c r="X34" s="27"/>
      <c r="Y34" s="29">
        <v>0.04</v>
      </c>
      <c r="Z34" s="3">
        <v>0.21</v>
      </c>
      <c r="AA34" s="28">
        <f t="shared" si="10"/>
        <v>0.0084</v>
      </c>
      <c r="AB34" s="3">
        <v>0.015</v>
      </c>
      <c r="AC34" s="3">
        <v>0.29</v>
      </c>
      <c r="AD34" s="28">
        <f t="shared" si="11"/>
        <v>0.00435</v>
      </c>
      <c r="AE34" s="26"/>
      <c r="AF34" s="3"/>
      <c r="AG34" s="27"/>
      <c r="AH34" s="26"/>
      <c r="AI34" s="3"/>
      <c r="AJ34" s="27"/>
      <c r="AK34" s="28">
        <v>0.1</v>
      </c>
      <c r="AL34" s="28">
        <v>0.11</v>
      </c>
      <c r="AM34" s="28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0.0398614820655081</v>
      </c>
      <c r="AR34" s="30">
        <f t="shared" si="15"/>
        <v>108.812583333333</v>
      </c>
      <c r="AS34" s="1">
        <f t="shared" si="16"/>
        <v>0.12</v>
      </c>
      <c r="AT34" s="2">
        <f t="shared" si="20"/>
        <v>52.4405333333333</v>
      </c>
      <c r="AU34" s="1">
        <f t="shared" si="17"/>
        <v>182875.577942685</v>
      </c>
    </row>
    <row r="35" s="1" customFormat="1" spans="1:47">
      <c r="A35" s="13"/>
      <c r="B35" s="13"/>
      <c r="C35" s="16">
        <v>8</v>
      </c>
      <c r="D35" s="21">
        <v>27.579935483871</v>
      </c>
      <c r="E35" s="20">
        <f t="shared" si="18"/>
        <v>27.2738064516129</v>
      </c>
      <c r="F35" s="16" t="s">
        <v>73</v>
      </c>
      <c r="G35" s="13">
        <v>9</v>
      </c>
      <c r="H35" s="18">
        <f t="shared" si="0"/>
        <v>27.579935483871</v>
      </c>
      <c r="I35" s="18">
        <f t="shared" si="1"/>
        <v>300.729935483871</v>
      </c>
      <c r="J35" s="18">
        <f t="shared" si="2"/>
        <v>0.458108919295434</v>
      </c>
      <c r="K35" s="18">
        <f t="shared" si="3"/>
        <v>108.812583333333</v>
      </c>
      <c r="L35" s="18">
        <f t="shared" si="4"/>
        <v>1.08812583333333</v>
      </c>
      <c r="M35" s="13" t="s">
        <v>73</v>
      </c>
      <c r="N35" s="13"/>
      <c r="O35" s="18">
        <f t="shared" si="19"/>
        <v>2.51116874403414</v>
      </c>
      <c r="P35" s="18">
        <f t="shared" si="5"/>
        <v>1.15038879949795</v>
      </c>
      <c r="Q35" s="25">
        <f t="shared" si="6"/>
        <v>0.138046655939754</v>
      </c>
      <c r="R35" s="18">
        <f t="shared" si="7"/>
        <v>0.1305751</v>
      </c>
      <c r="S35" s="26">
        <f t="shared" si="8"/>
        <v>1.05722037310141</v>
      </c>
      <c r="T35" s="3">
        <v>0.01</v>
      </c>
      <c r="U35" s="27">
        <f t="shared" si="9"/>
        <v>0.0105722037310141</v>
      </c>
      <c r="V35" s="26"/>
      <c r="W35" s="3"/>
      <c r="X35" s="27"/>
      <c r="Y35" s="29">
        <v>0.04</v>
      </c>
      <c r="Z35" s="3">
        <v>0.21</v>
      </c>
      <c r="AA35" s="28">
        <f t="shared" si="10"/>
        <v>0.0084</v>
      </c>
      <c r="AB35" s="3">
        <v>0.015</v>
      </c>
      <c r="AC35" s="3">
        <v>0.29</v>
      </c>
      <c r="AD35" s="28">
        <f t="shared" si="11"/>
        <v>0.00435</v>
      </c>
      <c r="AE35" s="26"/>
      <c r="AF35" s="3"/>
      <c r="AG35" s="27"/>
      <c r="AH35" s="26"/>
      <c r="AI35" s="3"/>
      <c r="AJ35" s="27"/>
      <c r="AK35" s="1">
        <v>0.1</v>
      </c>
      <c r="AL35" s="28">
        <v>0.11</v>
      </c>
      <c r="AM35" s="28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0.0400222037310141</v>
      </c>
      <c r="AR35" s="30">
        <f t="shared" si="15"/>
        <v>108.812583333333</v>
      </c>
      <c r="AS35" s="1">
        <f t="shared" si="16"/>
        <v>0.12</v>
      </c>
      <c r="AT35" s="2">
        <f t="shared" si="20"/>
        <v>52.4405333333333</v>
      </c>
      <c r="AU35" s="1">
        <f t="shared" si="17"/>
        <v>183612.933052036</v>
      </c>
    </row>
    <row r="36" s="1" customFormat="1" spans="1:47">
      <c r="A36" s="13"/>
      <c r="B36" s="13"/>
      <c r="C36" s="16">
        <v>9</v>
      </c>
      <c r="D36" s="21">
        <v>26.8858666666667</v>
      </c>
      <c r="E36" s="20">
        <f t="shared" si="18"/>
        <v>27.579935483871</v>
      </c>
      <c r="F36" s="16" t="s">
        <v>73</v>
      </c>
      <c r="G36" s="13">
        <v>10</v>
      </c>
      <c r="H36" s="18">
        <f t="shared" si="0"/>
        <v>26.8858666666667</v>
      </c>
      <c r="I36" s="18">
        <f t="shared" si="1"/>
        <v>300.035866666667</v>
      </c>
      <c r="J36" s="18">
        <f t="shared" si="2"/>
        <v>0.425051047780751</v>
      </c>
      <c r="K36" s="18">
        <f t="shared" si="3"/>
        <v>108.812583333333</v>
      </c>
      <c r="L36" s="18">
        <f t="shared" si="4"/>
        <v>1.08812583333333</v>
      </c>
      <c r="M36" s="13" t="s">
        <v>73</v>
      </c>
      <c r="N36" s="13"/>
      <c r="O36" s="18">
        <f t="shared" si="19"/>
        <v>2.44890577786952</v>
      </c>
      <c r="P36" s="18">
        <f t="shared" si="5"/>
        <v>1.04090996679978</v>
      </c>
      <c r="Q36" s="25">
        <f t="shared" si="6"/>
        <v>0.124909196015973</v>
      </c>
      <c r="R36" s="18">
        <f t="shared" si="7"/>
        <v>0.1305751</v>
      </c>
      <c r="S36" s="26">
        <f t="shared" si="8"/>
        <v>0.956608082367719</v>
      </c>
      <c r="T36" s="3">
        <v>0.01</v>
      </c>
      <c r="U36" s="27">
        <f t="shared" si="9"/>
        <v>0.00956608082367719</v>
      </c>
      <c r="V36" s="26"/>
      <c r="W36" s="3"/>
      <c r="X36" s="27"/>
      <c r="Y36" s="29">
        <v>0.04</v>
      </c>
      <c r="Z36" s="3">
        <v>0.21</v>
      </c>
      <c r="AA36" s="28">
        <f t="shared" si="10"/>
        <v>0.0084</v>
      </c>
      <c r="AB36" s="3">
        <v>0.015</v>
      </c>
      <c r="AC36" s="3">
        <v>0.29</v>
      </c>
      <c r="AD36" s="28">
        <f t="shared" si="11"/>
        <v>0.00435</v>
      </c>
      <c r="AE36" s="26"/>
      <c r="AF36" s="3"/>
      <c r="AG36" s="27"/>
      <c r="AH36" s="26"/>
      <c r="AI36" s="3"/>
      <c r="AJ36" s="27"/>
      <c r="AK36" s="28">
        <v>0.1</v>
      </c>
      <c r="AL36" s="28">
        <v>0.11</v>
      </c>
      <c r="AM36" s="28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0.0390160808236772</v>
      </c>
      <c r="AR36" s="30">
        <f t="shared" si="15"/>
        <v>108.812583333333</v>
      </c>
      <c r="AS36" s="1">
        <f t="shared" si="16"/>
        <v>0.12</v>
      </c>
      <c r="AT36" s="2">
        <f t="shared" si="20"/>
        <v>52.4405333333333</v>
      </c>
      <c r="AU36" s="1">
        <f t="shared" si="17"/>
        <v>178997.065838212</v>
      </c>
    </row>
    <row r="37" s="1" customFormat="1" spans="1:47">
      <c r="A37" s="13"/>
      <c r="B37" s="13"/>
      <c r="C37" s="16">
        <v>10</v>
      </c>
      <c r="D37" s="21">
        <v>26.050935483871</v>
      </c>
      <c r="E37" s="20">
        <f t="shared" si="18"/>
        <v>26.8858666666667</v>
      </c>
      <c r="F37" s="16" t="s">
        <v>73</v>
      </c>
      <c r="G37" s="13">
        <v>11</v>
      </c>
      <c r="H37" s="18">
        <f t="shared" si="0"/>
        <v>26.050935483871</v>
      </c>
      <c r="I37" s="18">
        <f t="shared" si="1"/>
        <v>299.200935483871</v>
      </c>
      <c r="J37" s="18">
        <f t="shared" si="2"/>
        <v>0.388250420006774</v>
      </c>
      <c r="K37" s="18">
        <f t="shared" si="3"/>
        <v>108.812583333333</v>
      </c>
      <c r="L37" s="18">
        <f t="shared" si="4"/>
        <v>1.08812583333333</v>
      </c>
      <c r="M37" s="13" t="s">
        <v>75</v>
      </c>
      <c r="N37" s="18">
        <f>(O36-P36)*C22/100</f>
        <v>1.33759602051626</v>
      </c>
      <c r="O37" s="18">
        <f t="shared" si="19"/>
        <v>1.15852562388682</v>
      </c>
      <c r="P37" s="18">
        <f t="shared" si="5"/>
        <v>0.449798060062668</v>
      </c>
      <c r="Q37" s="25">
        <f t="shared" si="6"/>
        <v>0.0539757672075202</v>
      </c>
      <c r="R37" s="18">
        <f t="shared" si="7"/>
        <v>0.1305751</v>
      </c>
      <c r="S37" s="26">
        <f t="shared" si="8"/>
        <v>0.41336952610046</v>
      </c>
      <c r="T37" s="3">
        <v>0.01</v>
      </c>
      <c r="U37" s="27">
        <f t="shared" si="9"/>
        <v>0.0041336952610046</v>
      </c>
      <c r="V37" s="26"/>
      <c r="W37" s="3"/>
      <c r="X37" s="27"/>
      <c r="Y37" s="29">
        <v>0.04</v>
      </c>
      <c r="Z37" s="3">
        <v>0.21</v>
      </c>
      <c r="AA37" s="28">
        <f t="shared" si="10"/>
        <v>0.0084</v>
      </c>
      <c r="AB37" s="3">
        <v>0.015</v>
      </c>
      <c r="AC37" s="3">
        <v>0.29</v>
      </c>
      <c r="AD37" s="28">
        <f t="shared" si="11"/>
        <v>0.00435</v>
      </c>
      <c r="AE37" s="26"/>
      <c r="AF37" s="3"/>
      <c r="AG37" s="27"/>
      <c r="AH37" s="26"/>
      <c r="AI37" s="3"/>
      <c r="AJ37" s="27"/>
      <c r="AK37" s="1">
        <v>0.1</v>
      </c>
      <c r="AL37" s="28">
        <v>0.11</v>
      </c>
      <c r="AM37" s="28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0.0335836952610046</v>
      </c>
      <c r="AR37" s="30">
        <f t="shared" si="15"/>
        <v>108.812583333333</v>
      </c>
      <c r="AS37" s="1">
        <f t="shared" si="16"/>
        <v>0.12</v>
      </c>
      <c r="AT37" s="2">
        <f t="shared" si="20"/>
        <v>52.4405333333333</v>
      </c>
      <c r="AU37" s="1">
        <f t="shared" si="17"/>
        <v>154074.494024434</v>
      </c>
    </row>
    <row r="38" s="1" customFormat="1" spans="1:48">
      <c r="A38" s="13"/>
      <c r="B38" s="13"/>
      <c r="C38" s="16">
        <v>11</v>
      </c>
      <c r="D38" s="21">
        <v>24.1712</v>
      </c>
      <c r="E38" s="20">
        <f t="shared" si="18"/>
        <v>26.050935483871</v>
      </c>
      <c r="F38" s="16" t="s">
        <v>75</v>
      </c>
      <c r="G38" s="13">
        <v>12</v>
      </c>
      <c r="H38" s="18">
        <f t="shared" si="0"/>
        <v>24.1712</v>
      </c>
      <c r="I38" s="18">
        <f t="shared" si="1"/>
        <v>297.3212</v>
      </c>
      <c r="J38" s="18">
        <f t="shared" si="2"/>
        <v>0.316052456479284</v>
      </c>
      <c r="K38" s="18">
        <f t="shared" si="3"/>
        <v>108.812583333333</v>
      </c>
      <c r="L38" s="18">
        <f t="shared" si="4"/>
        <v>1.08812583333333</v>
      </c>
      <c r="M38" s="13" t="s">
        <v>73</v>
      </c>
      <c r="N38" s="13"/>
      <c r="O38" s="18">
        <f t="shared" si="19"/>
        <v>1.79685339715749</v>
      </c>
      <c r="P38" s="18">
        <f t="shared" si="5"/>
        <v>0.56789993010477</v>
      </c>
      <c r="Q38" s="25">
        <f t="shared" si="6"/>
        <v>0.0681479916125724</v>
      </c>
      <c r="R38" s="18">
        <f t="shared" si="7"/>
        <v>0.1305751</v>
      </c>
      <c r="S38" s="26">
        <f t="shared" si="8"/>
        <v>0.52190648609553</v>
      </c>
      <c r="T38" s="3">
        <v>0.01</v>
      </c>
      <c r="U38" s="27">
        <f t="shared" si="9"/>
        <v>0.0052190648609553</v>
      </c>
      <c r="V38" s="26"/>
      <c r="W38" s="3"/>
      <c r="X38" s="27"/>
      <c r="Y38" s="29">
        <v>0.04</v>
      </c>
      <c r="Z38" s="3">
        <v>0.21</v>
      </c>
      <c r="AA38" s="28">
        <f t="shared" si="10"/>
        <v>0.0084</v>
      </c>
      <c r="AB38" s="3">
        <v>0.015</v>
      </c>
      <c r="AC38" s="3">
        <v>0.29</v>
      </c>
      <c r="AD38" s="28">
        <f t="shared" si="11"/>
        <v>0.00435</v>
      </c>
      <c r="AE38" s="26"/>
      <c r="AF38" s="3"/>
      <c r="AG38" s="27"/>
      <c r="AH38" s="26"/>
      <c r="AI38" s="3"/>
      <c r="AJ38" s="27"/>
      <c r="AK38" s="28">
        <v>0.1</v>
      </c>
      <c r="AL38" s="28">
        <v>0.11</v>
      </c>
      <c r="AM38" s="28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0.0346690648609553</v>
      </c>
      <c r="AR38" s="30">
        <f t="shared" si="15"/>
        <v>108.812583333333</v>
      </c>
      <c r="AS38" s="1">
        <f t="shared" si="16"/>
        <v>0.12</v>
      </c>
      <c r="AT38" s="2">
        <f t="shared" si="20"/>
        <v>52.4405333333333</v>
      </c>
      <c r="AU38" s="1">
        <f t="shared" si="17"/>
        <v>159053.927366782</v>
      </c>
      <c r="AV38" s="1">
        <f>SUM(AU27:AU38)</f>
        <v>1837431.84241937</v>
      </c>
    </row>
    <row r="39" s="1" customFormat="1" spans="1:46">
      <c r="A39" s="13"/>
      <c r="B39" s="13"/>
      <c r="C39" s="16">
        <v>12</v>
      </c>
      <c r="D39" s="21">
        <v>22.9951935483871</v>
      </c>
      <c r="E39" s="20">
        <f t="shared" si="18"/>
        <v>24.1712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4" t="s">
        <v>43</v>
      </c>
      <c r="T40" s="24"/>
      <c r="U40" s="24"/>
      <c r="V40" s="24" t="s">
        <v>44</v>
      </c>
      <c r="W40" s="24"/>
      <c r="X40" s="24"/>
      <c r="Y40" s="24" t="s">
        <v>45</v>
      </c>
      <c r="Z40" s="24"/>
      <c r="AA40" s="24"/>
      <c r="AB40" s="24" t="s">
        <v>46</v>
      </c>
      <c r="AC40" s="24"/>
      <c r="AD40" s="24"/>
      <c r="AE40" s="24" t="s">
        <v>47</v>
      </c>
      <c r="AF40" s="24"/>
      <c r="AG40" s="24"/>
      <c r="AH40" s="24" t="s">
        <v>48</v>
      </c>
      <c r="AI40" s="24"/>
      <c r="AJ40" s="24"/>
      <c r="AK40" s="32" t="s">
        <v>49</v>
      </c>
      <c r="AL40" s="33"/>
      <c r="AM40" s="34"/>
      <c r="AN40" s="24" t="s">
        <v>50</v>
      </c>
      <c r="AO40" s="24"/>
      <c r="AP40" s="24"/>
      <c r="AT40" s="2"/>
    </row>
    <row r="41" s="1" customFormat="1" spans="1:47">
      <c r="A41" s="15" t="s">
        <v>8</v>
      </c>
      <c r="B41" s="15"/>
      <c r="C41" s="16" t="s">
        <v>51</v>
      </c>
      <c r="D41" s="16" t="s">
        <v>52</v>
      </c>
      <c r="E41" s="16" t="s">
        <v>53</v>
      </c>
      <c r="F41" s="16" t="s">
        <v>54</v>
      </c>
      <c r="G41" s="13" t="s">
        <v>51</v>
      </c>
      <c r="H41" s="13" t="s">
        <v>53</v>
      </c>
      <c r="I41" s="13" t="s">
        <v>55</v>
      </c>
      <c r="J41" s="13" t="s">
        <v>56</v>
      </c>
      <c r="K41" s="23" t="s">
        <v>57</v>
      </c>
      <c r="L41" s="23" t="s">
        <v>58</v>
      </c>
      <c r="M41" s="13" t="s">
        <v>59</v>
      </c>
      <c r="N41" s="23" t="s">
        <v>60</v>
      </c>
      <c r="O41" s="13" t="s">
        <v>61</v>
      </c>
      <c r="P41" s="13" t="s">
        <v>62</v>
      </c>
      <c r="Q41" s="23" t="s">
        <v>63</v>
      </c>
      <c r="R41" s="23" t="s">
        <v>64</v>
      </c>
      <c r="S41" s="4" t="s">
        <v>65</v>
      </c>
      <c r="T41" s="3" t="s">
        <v>66</v>
      </c>
      <c r="U41" s="3"/>
      <c r="V41" s="4" t="s">
        <v>65</v>
      </c>
      <c r="W41" s="3" t="s">
        <v>66</v>
      </c>
      <c r="X41" s="3"/>
      <c r="Y41" s="4" t="s">
        <v>65</v>
      </c>
      <c r="Z41" s="3" t="s">
        <v>66</v>
      </c>
      <c r="AA41" s="3"/>
      <c r="AB41" s="4" t="s">
        <v>65</v>
      </c>
      <c r="AC41" s="3" t="s">
        <v>66</v>
      </c>
      <c r="AD41" s="3"/>
      <c r="AE41" s="4" t="s">
        <v>65</v>
      </c>
      <c r="AF41" s="3" t="s">
        <v>66</v>
      </c>
      <c r="AG41" s="3"/>
      <c r="AH41" s="4" t="s">
        <v>65</v>
      </c>
      <c r="AI41" s="3" t="s">
        <v>66</v>
      </c>
      <c r="AJ41" s="3"/>
      <c r="AK41" s="4" t="s">
        <v>65</v>
      </c>
      <c r="AL41" s="3" t="s">
        <v>66</v>
      </c>
      <c r="AM41" s="3"/>
      <c r="AN41" s="35" t="s">
        <v>65</v>
      </c>
      <c r="AO41" s="35" t="s">
        <v>66</v>
      </c>
      <c r="AP41" s="35"/>
      <c r="AQ41" s="1" t="s">
        <v>67</v>
      </c>
      <c r="AR41" s="1" t="s">
        <v>68</v>
      </c>
      <c r="AS41" s="1" t="s">
        <v>36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18</v>
      </c>
      <c r="E42" s="16"/>
      <c r="F42" s="16"/>
      <c r="G42" s="13">
        <v>1</v>
      </c>
      <c r="H42" s="18">
        <f t="shared" ref="H42:H53" si="21">E43</f>
        <v>18</v>
      </c>
      <c r="I42" s="18">
        <f t="shared" ref="I42:I53" si="22">H42+273.15</f>
        <v>291.15</v>
      </c>
      <c r="J42" s="18">
        <f t="shared" ref="J42:J53" si="23">EXP(($C$16*(I42-$C$14))/($C$17*I42*$C$14))</f>
        <v>0.157870513912988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0.0121704023660042</v>
      </c>
      <c r="Q42" s="25">
        <f t="shared" ref="Q42:Q53" si="27">P42*$B$44</f>
        <v>0.00158215230758055</v>
      </c>
      <c r="R42" s="18">
        <f t="shared" ref="R42:R53" si="28">L42*$B$44</f>
        <v>0.0100218354166667</v>
      </c>
      <c r="S42" s="26">
        <f t="shared" ref="S42:S53" si="29">Q42/R42</f>
        <v>0.157870513912988</v>
      </c>
      <c r="T42" s="3">
        <v>0.01</v>
      </c>
      <c r="U42" s="27">
        <f t="shared" ref="U42:U53" si="30">S42*T42</f>
        <v>0.00157870513912988</v>
      </c>
      <c r="V42" s="26"/>
      <c r="W42" s="3"/>
      <c r="X42" s="27"/>
      <c r="Y42" s="29">
        <v>0.02</v>
      </c>
      <c r="Z42" s="3">
        <v>0.49</v>
      </c>
      <c r="AA42" s="28">
        <f t="shared" ref="AA42:AA53" si="31">Y42*Z42</f>
        <v>0.0098</v>
      </c>
      <c r="AB42" s="3"/>
      <c r="AC42" s="3"/>
      <c r="AD42" s="28"/>
      <c r="AE42" s="26"/>
      <c r="AF42" s="3"/>
      <c r="AG42" s="27"/>
      <c r="AH42" s="26"/>
      <c r="AI42" s="3"/>
      <c r="AJ42" s="27"/>
      <c r="AL42" s="28"/>
      <c r="AM42" s="28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0.0163787051391299</v>
      </c>
      <c r="AR42" s="30">
        <f t="shared" ref="AR42:AR53" si="34">$B$42/12</f>
        <v>7.70910416666667</v>
      </c>
      <c r="AS42" s="1">
        <f t="shared" ref="AS42:AS53" si="35">$B$44</f>
        <v>0.13</v>
      </c>
      <c r="AT42" s="2">
        <f t="shared" ref="AT42:AT53" si="36">$E$5/12</f>
        <v>18.6415068493151</v>
      </c>
      <c r="AU42" s="1">
        <f t="shared" ref="AU42:AU53" si="37">AT42*10000*AS42*0.67*AR42*AQ42</f>
        <v>2050.13588871118</v>
      </c>
    </row>
    <row r="43" s="1" customFormat="1" spans="1:47">
      <c r="A43" s="13" t="s">
        <v>74</v>
      </c>
      <c r="B43" s="13">
        <v>1</v>
      </c>
      <c r="C43" s="16">
        <v>1</v>
      </c>
      <c r="D43" s="19">
        <v>22.5171612903226</v>
      </c>
      <c r="E43" s="20">
        <f t="shared" ref="E43:E54" si="38">D42</f>
        <v>18</v>
      </c>
      <c r="F43" s="16" t="s">
        <v>73</v>
      </c>
      <c r="G43" s="13">
        <v>2</v>
      </c>
      <c r="H43" s="18">
        <f t="shared" si="21"/>
        <v>22.5171612903226</v>
      </c>
      <c r="I43" s="18">
        <f t="shared" si="22"/>
        <v>295.667161290323</v>
      </c>
      <c r="J43" s="18">
        <f t="shared" si="23"/>
        <v>0.263145010314031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9">L43+O42-P42-N43</f>
        <v>0.142011680967329</v>
      </c>
      <c r="P43" s="18">
        <f t="shared" si="26"/>
        <v>0.0373696652528607</v>
      </c>
      <c r="Q43" s="25">
        <f t="shared" si="27"/>
        <v>0.00485805648287189</v>
      </c>
      <c r="R43" s="18">
        <f t="shared" si="28"/>
        <v>0.0100218354166667</v>
      </c>
      <c r="S43" s="26">
        <f t="shared" si="29"/>
        <v>0.484747182616147</v>
      </c>
      <c r="T43" s="3">
        <v>0.01</v>
      </c>
      <c r="U43" s="27">
        <f t="shared" si="30"/>
        <v>0.00484747182616147</v>
      </c>
      <c r="V43" s="26"/>
      <c r="W43" s="3"/>
      <c r="X43" s="27"/>
      <c r="Y43" s="29">
        <v>0.02</v>
      </c>
      <c r="Z43" s="3">
        <v>0.49</v>
      </c>
      <c r="AA43" s="28">
        <f t="shared" si="31"/>
        <v>0.0098</v>
      </c>
      <c r="AB43" s="3"/>
      <c r="AC43" s="3"/>
      <c r="AD43" s="28"/>
      <c r="AE43" s="26"/>
      <c r="AF43" s="3"/>
      <c r="AG43" s="27"/>
      <c r="AH43" s="26"/>
      <c r="AI43" s="3"/>
      <c r="AJ43" s="27"/>
      <c r="AK43" s="28"/>
      <c r="AL43" s="28"/>
      <c r="AM43" s="28"/>
      <c r="AN43" s="3">
        <v>0.01</v>
      </c>
      <c r="AO43" s="3">
        <v>0.5</v>
      </c>
      <c r="AP43" s="3">
        <f t="shared" si="32"/>
        <v>0.005</v>
      </c>
      <c r="AQ43" s="1">
        <f t="shared" si="33"/>
        <v>0.0196474718261615</v>
      </c>
      <c r="AR43" s="30">
        <f t="shared" si="34"/>
        <v>7.70910416666667</v>
      </c>
      <c r="AS43" s="1">
        <f t="shared" si="35"/>
        <v>0.13</v>
      </c>
      <c r="AT43" s="2">
        <f t="shared" si="36"/>
        <v>18.6415068493151</v>
      </c>
      <c r="AU43" s="1">
        <f t="shared" si="37"/>
        <v>2459.29008252452</v>
      </c>
    </row>
    <row r="44" s="1" customFormat="1" spans="1:47">
      <c r="A44" s="13" t="s">
        <v>36</v>
      </c>
      <c r="B44" s="13">
        <f>I5</f>
        <v>0.13</v>
      </c>
      <c r="C44" s="16">
        <v>2</v>
      </c>
      <c r="D44" s="21">
        <v>23.1121428571429</v>
      </c>
      <c r="E44" s="20">
        <f t="shared" si="38"/>
        <v>22.5171612903226</v>
      </c>
      <c r="F44" s="16" t="s">
        <v>73</v>
      </c>
      <c r="G44" s="13">
        <v>3</v>
      </c>
      <c r="H44" s="18">
        <f t="shared" si="21"/>
        <v>23.1121428571429</v>
      </c>
      <c r="I44" s="18">
        <f t="shared" si="22"/>
        <v>296.262142857143</v>
      </c>
      <c r="J44" s="18">
        <f t="shared" si="23"/>
        <v>0.281136852393424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9"/>
        <v>0.181733057381135</v>
      </c>
      <c r="P44" s="18">
        <f t="shared" si="26"/>
        <v>0.0510918597279658</v>
      </c>
      <c r="Q44" s="25">
        <f t="shared" si="27"/>
        <v>0.00664194176463556</v>
      </c>
      <c r="R44" s="18">
        <f t="shared" si="28"/>
        <v>0.0100218354166667</v>
      </c>
      <c r="S44" s="26">
        <f t="shared" si="29"/>
        <v>0.662747040685758</v>
      </c>
      <c r="T44" s="3">
        <v>0.01</v>
      </c>
      <c r="U44" s="27">
        <f t="shared" si="30"/>
        <v>0.00662747040685758</v>
      </c>
      <c r="V44" s="26"/>
      <c r="W44" s="3"/>
      <c r="X44" s="27"/>
      <c r="Y44" s="29">
        <v>0.02</v>
      </c>
      <c r="Z44" s="3">
        <v>0.49</v>
      </c>
      <c r="AA44" s="28">
        <f t="shared" si="31"/>
        <v>0.0098</v>
      </c>
      <c r="AB44" s="3"/>
      <c r="AC44" s="3"/>
      <c r="AD44" s="28"/>
      <c r="AE44" s="26"/>
      <c r="AF44" s="3"/>
      <c r="AG44" s="27"/>
      <c r="AH44" s="26"/>
      <c r="AI44" s="3"/>
      <c r="AJ44" s="27"/>
      <c r="AL44" s="28"/>
      <c r="AM44" s="28"/>
      <c r="AN44" s="3">
        <v>0.01</v>
      </c>
      <c r="AO44" s="3">
        <v>0.5</v>
      </c>
      <c r="AP44" s="3">
        <f t="shared" si="32"/>
        <v>0.005</v>
      </c>
      <c r="AQ44" s="1">
        <f t="shared" si="33"/>
        <v>0.0214274704068576</v>
      </c>
      <c r="AR44" s="30">
        <f t="shared" si="34"/>
        <v>7.70910416666667</v>
      </c>
      <c r="AS44" s="1">
        <f t="shared" si="35"/>
        <v>0.13</v>
      </c>
      <c r="AT44" s="2">
        <f t="shared" si="36"/>
        <v>18.6415068493151</v>
      </c>
      <c r="AU44" s="1">
        <f t="shared" si="37"/>
        <v>2682.09395750373</v>
      </c>
    </row>
    <row r="45" s="1" customFormat="1" spans="1:47">
      <c r="A45" s="13"/>
      <c r="B45" s="13"/>
      <c r="C45" s="16">
        <v>3</v>
      </c>
      <c r="D45" s="21">
        <v>22.1857419354839</v>
      </c>
      <c r="E45" s="20">
        <f t="shared" si="38"/>
        <v>23.1121428571429</v>
      </c>
      <c r="F45" s="16" t="s">
        <v>73</v>
      </c>
      <c r="G45" s="13">
        <v>4</v>
      </c>
      <c r="H45" s="18">
        <f t="shared" si="21"/>
        <v>22.1857419354839</v>
      </c>
      <c r="I45" s="18">
        <f t="shared" si="22"/>
        <v>295.335741935484</v>
      </c>
      <c r="J45" s="18">
        <f t="shared" si="23"/>
        <v>0.253597949640341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9"/>
        <v>0.207732239319836</v>
      </c>
      <c r="P45" s="18">
        <f t="shared" si="26"/>
        <v>0.052680469965707</v>
      </c>
      <c r="Q45" s="25">
        <f t="shared" si="27"/>
        <v>0.00684846109554191</v>
      </c>
      <c r="R45" s="18">
        <f t="shared" si="28"/>
        <v>0.0100218354166667</v>
      </c>
      <c r="S45" s="26">
        <f t="shared" si="29"/>
        <v>0.683353977670864</v>
      </c>
      <c r="T45" s="3">
        <v>0.01</v>
      </c>
      <c r="U45" s="27">
        <f t="shared" si="30"/>
        <v>0.00683353977670864</v>
      </c>
      <c r="V45" s="26"/>
      <c r="W45" s="3"/>
      <c r="X45" s="27"/>
      <c r="Y45" s="29">
        <v>0.02</v>
      </c>
      <c r="Z45" s="3">
        <v>0.49</v>
      </c>
      <c r="AA45" s="28">
        <f t="shared" si="31"/>
        <v>0.0098</v>
      </c>
      <c r="AB45" s="3"/>
      <c r="AC45" s="3"/>
      <c r="AD45" s="28"/>
      <c r="AE45" s="26"/>
      <c r="AF45" s="3"/>
      <c r="AG45" s="27"/>
      <c r="AH45" s="26"/>
      <c r="AI45" s="3"/>
      <c r="AJ45" s="27"/>
      <c r="AK45" s="28"/>
      <c r="AL45" s="28"/>
      <c r="AM45" s="28"/>
      <c r="AN45" s="3">
        <v>0.01</v>
      </c>
      <c r="AO45" s="3">
        <v>0.5</v>
      </c>
      <c r="AP45" s="3">
        <f t="shared" si="32"/>
        <v>0.005</v>
      </c>
      <c r="AQ45" s="1">
        <f t="shared" si="33"/>
        <v>0.0216335397767086</v>
      </c>
      <c r="AR45" s="30">
        <f t="shared" si="34"/>
        <v>7.70910416666667</v>
      </c>
      <c r="AS45" s="1">
        <f t="shared" si="35"/>
        <v>0.13</v>
      </c>
      <c r="AT45" s="2">
        <f t="shared" si="36"/>
        <v>18.6415068493151</v>
      </c>
      <c r="AU45" s="1">
        <f t="shared" si="37"/>
        <v>2707.8878286985</v>
      </c>
    </row>
    <row r="46" s="1" customFormat="1" spans="1:47">
      <c r="A46" s="13"/>
      <c r="B46" s="13"/>
      <c r="C46" s="16">
        <v>4</v>
      </c>
      <c r="D46" s="21">
        <v>23.2280666666667</v>
      </c>
      <c r="E46" s="20">
        <f t="shared" si="38"/>
        <v>22.1857419354839</v>
      </c>
      <c r="F46" s="16" t="s">
        <v>73</v>
      </c>
      <c r="G46" s="13">
        <v>5</v>
      </c>
      <c r="H46" s="18">
        <f t="shared" si="21"/>
        <v>23.2280666666667</v>
      </c>
      <c r="I46" s="18">
        <f t="shared" si="22"/>
        <v>296.378066666667</v>
      </c>
      <c r="J46" s="18">
        <f t="shared" si="23"/>
        <v>0.284774145897606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0.147299180886422</v>
      </c>
      <c r="O46" s="18">
        <f t="shared" si="39"/>
        <v>0.0848436301343731</v>
      </c>
      <c r="P46" s="18">
        <f t="shared" si="26"/>
        <v>0.0241612723063685</v>
      </c>
      <c r="Q46" s="25">
        <f t="shared" si="27"/>
        <v>0.0031409653998279</v>
      </c>
      <c r="R46" s="18">
        <f t="shared" si="28"/>
        <v>0.0100218354166667</v>
      </c>
      <c r="S46" s="26">
        <f t="shared" si="29"/>
        <v>0.313412191404018</v>
      </c>
      <c r="T46" s="3">
        <v>0.01</v>
      </c>
      <c r="U46" s="27">
        <f t="shared" si="30"/>
        <v>0.00313412191404018</v>
      </c>
      <c r="V46" s="26"/>
      <c r="W46" s="3"/>
      <c r="X46" s="27"/>
      <c r="Y46" s="29">
        <v>0.04</v>
      </c>
      <c r="Z46" s="3">
        <v>0.49</v>
      </c>
      <c r="AA46" s="28">
        <f t="shared" si="31"/>
        <v>0.0196</v>
      </c>
      <c r="AB46" s="3"/>
      <c r="AC46" s="3"/>
      <c r="AD46" s="28"/>
      <c r="AE46" s="26"/>
      <c r="AF46" s="3"/>
      <c r="AG46" s="27"/>
      <c r="AH46" s="26"/>
      <c r="AI46" s="3"/>
      <c r="AJ46" s="27"/>
      <c r="AL46" s="28"/>
      <c r="AM46" s="28"/>
      <c r="AN46" s="3">
        <v>0.015</v>
      </c>
      <c r="AO46" s="3">
        <v>0.5</v>
      </c>
      <c r="AP46" s="3">
        <f t="shared" si="32"/>
        <v>0.0075</v>
      </c>
      <c r="AQ46" s="1">
        <f t="shared" si="33"/>
        <v>0.0302341219140402</v>
      </c>
      <c r="AR46" s="30">
        <f t="shared" si="34"/>
        <v>7.70910416666667</v>
      </c>
      <c r="AS46" s="1">
        <f t="shared" si="35"/>
        <v>0.13</v>
      </c>
      <c r="AT46" s="2">
        <f t="shared" si="36"/>
        <v>18.6415068493151</v>
      </c>
      <c r="AU46" s="1">
        <f t="shared" si="37"/>
        <v>3784.42971365048</v>
      </c>
    </row>
    <row r="47" s="1" customFormat="1" spans="1:47">
      <c r="A47" s="13"/>
      <c r="B47" s="13"/>
      <c r="C47" s="16">
        <v>5</v>
      </c>
      <c r="D47" s="21">
        <v>24.413064516129</v>
      </c>
      <c r="E47" s="20">
        <f t="shared" si="38"/>
        <v>23.2280666666667</v>
      </c>
      <c r="F47" s="16" t="s">
        <v>75</v>
      </c>
      <c r="G47" s="13">
        <v>6</v>
      </c>
      <c r="H47" s="18">
        <f t="shared" si="21"/>
        <v>24.413064516129</v>
      </c>
      <c r="I47" s="18">
        <f t="shared" si="22"/>
        <v>297.563064516129</v>
      </c>
      <c r="J47" s="18">
        <f t="shared" si="23"/>
        <v>0.324578256480407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9"/>
        <v>0.137773399494671</v>
      </c>
      <c r="P47" s="18">
        <f t="shared" si="26"/>
        <v>0.044718249797359</v>
      </c>
      <c r="Q47" s="25">
        <f t="shared" si="27"/>
        <v>0.00581337247365667</v>
      </c>
      <c r="R47" s="18">
        <f t="shared" si="28"/>
        <v>0.0100218354166667</v>
      </c>
      <c r="S47" s="26">
        <f t="shared" si="29"/>
        <v>0.580070638955897</v>
      </c>
      <c r="T47" s="3">
        <v>0.01</v>
      </c>
      <c r="U47" s="27">
        <f t="shared" si="30"/>
        <v>0.00580070638955897</v>
      </c>
      <c r="V47" s="26"/>
      <c r="W47" s="3"/>
      <c r="X47" s="27"/>
      <c r="Y47" s="29">
        <v>0.04</v>
      </c>
      <c r="Z47" s="3">
        <v>0.49</v>
      </c>
      <c r="AA47" s="28">
        <f t="shared" si="31"/>
        <v>0.0196</v>
      </c>
      <c r="AB47" s="3"/>
      <c r="AC47" s="3"/>
      <c r="AD47" s="28"/>
      <c r="AE47" s="26"/>
      <c r="AF47" s="3"/>
      <c r="AG47" s="27"/>
      <c r="AH47" s="26"/>
      <c r="AI47" s="3"/>
      <c r="AJ47" s="27"/>
      <c r="AK47" s="28"/>
      <c r="AL47" s="28"/>
      <c r="AM47" s="28"/>
      <c r="AN47" s="3">
        <v>0.015</v>
      </c>
      <c r="AO47" s="3">
        <v>0.5</v>
      </c>
      <c r="AP47" s="3">
        <f t="shared" si="32"/>
        <v>0.0075</v>
      </c>
      <c r="AQ47" s="1">
        <f t="shared" si="33"/>
        <v>0.032900706389559</v>
      </c>
      <c r="AR47" s="30">
        <f t="shared" si="34"/>
        <v>7.70910416666667</v>
      </c>
      <c r="AS47" s="1">
        <f t="shared" si="35"/>
        <v>0.13</v>
      </c>
      <c r="AT47" s="2">
        <f t="shared" si="36"/>
        <v>18.6415068493151</v>
      </c>
      <c r="AU47" s="1">
        <f t="shared" si="37"/>
        <v>4118.20826861576</v>
      </c>
    </row>
    <row r="48" s="1" customFormat="1" spans="1:47">
      <c r="A48" s="13"/>
      <c r="B48" s="13"/>
      <c r="C48" s="16">
        <v>6</v>
      </c>
      <c r="D48" s="21">
        <v>26.0642333333333</v>
      </c>
      <c r="E48" s="20">
        <f t="shared" si="38"/>
        <v>24.413064516129</v>
      </c>
      <c r="F48" s="16" t="s">
        <v>73</v>
      </c>
      <c r="G48" s="13">
        <v>7</v>
      </c>
      <c r="H48" s="18">
        <f t="shared" si="21"/>
        <v>26.0642333333333</v>
      </c>
      <c r="I48" s="18">
        <f t="shared" si="22"/>
        <v>299.214233333333</v>
      </c>
      <c r="J48" s="18">
        <f t="shared" si="23"/>
        <v>0.388812344559479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9"/>
        <v>0.170146191363979</v>
      </c>
      <c r="P48" s="18">
        <f t="shared" si="26"/>
        <v>0.0661549395820944</v>
      </c>
      <c r="Q48" s="25">
        <f t="shared" si="27"/>
        <v>0.00860014214567228</v>
      </c>
      <c r="R48" s="18">
        <f t="shared" si="28"/>
        <v>0.0100218354166667</v>
      </c>
      <c r="S48" s="26">
        <f t="shared" si="29"/>
        <v>0.858140429184253</v>
      </c>
      <c r="T48" s="3">
        <v>0.01</v>
      </c>
      <c r="U48" s="27">
        <f t="shared" si="30"/>
        <v>0.00858140429184253</v>
      </c>
      <c r="V48" s="26"/>
      <c r="W48" s="3"/>
      <c r="X48" s="27"/>
      <c r="Y48" s="29">
        <v>0.04</v>
      </c>
      <c r="Z48" s="3">
        <v>0.49</v>
      </c>
      <c r="AA48" s="28">
        <f t="shared" si="31"/>
        <v>0.0196</v>
      </c>
      <c r="AB48" s="3"/>
      <c r="AC48" s="3"/>
      <c r="AD48" s="28"/>
      <c r="AE48" s="26"/>
      <c r="AF48" s="3"/>
      <c r="AG48" s="27"/>
      <c r="AH48" s="26"/>
      <c r="AI48" s="3"/>
      <c r="AJ48" s="27"/>
      <c r="AL48" s="28"/>
      <c r="AM48" s="28"/>
      <c r="AN48" s="3">
        <v>0.015</v>
      </c>
      <c r="AO48" s="3">
        <v>0.5</v>
      </c>
      <c r="AP48" s="3">
        <f t="shared" si="32"/>
        <v>0.0075</v>
      </c>
      <c r="AQ48" s="1">
        <f t="shared" si="33"/>
        <v>0.0356814042918425</v>
      </c>
      <c r="AR48" s="30">
        <f t="shared" si="34"/>
        <v>7.70910416666667</v>
      </c>
      <c r="AS48" s="1">
        <f t="shared" si="35"/>
        <v>0.13</v>
      </c>
      <c r="AT48" s="2">
        <f t="shared" si="36"/>
        <v>18.6415068493151</v>
      </c>
      <c r="AU48" s="1">
        <f t="shared" si="37"/>
        <v>4466.27049433566</v>
      </c>
    </row>
    <row r="49" s="1" customFormat="1" spans="1:47">
      <c r="A49" s="13"/>
      <c r="B49" s="13"/>
      <c r="C49" s="16">
        <v>7</v>
      </c>
      <c r="D49" s="21">
        <v>27.2738064516129</v>
      </c>
      <c r="E49" s="20">
        <f t="shared" si="38"/>
        <v>26.0642333333333</v>
      </c>
      <c r="F49" s="16" t="s">
        <v>73</v>
      </c>
      <c r="G49" s="13">
        <v>8</v>
      </c>
      <c r="H49" s="18">
        <f t="shared" si="21"/>
        <v>27.2738064516129</v>
      </c>
      <c r="I49" s="18">
        <f t="shared" si="22"/>
        <v>300.423806451613</v>
      </c>
      <c r="J49" s="18">
        <f t="shared" si="23"/>
        <v>0.443241568481616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9"/>
        <v>0.181082293448551</v>
      </c>
      <c r="P49" s="18">
        <f t="shared" si="26"/>
        <v>0.0802631997723841</v>
      </c>
      <c r="Q49" s="25">
        <f t="shared" si="27"/>
        <v>0.0104342159704099</v>
      </c>
      <c r="R49" s="18">
        <f t="shared" si="28"/>
        <v>0.0100218354166667</v>
      </c>
      <c r="S49" s="26">
        <f t="shared" si="29"/>
        <v>1.04114820655081</v>
      </c>
      <c r="T49" s="3">
        <v>0.01</v>
      </c>
      <c r="U49" s="27">
        <f t="shared" si="30"/>
        <v>0.0104114820655081</v>
      </c>
      <c r="V49" s="26"/>
      <c r="W49" s="3"/>
      <c r="X49" s="27"/>
      <c r="Y49" s="29">
        <v>0.04</v>
      </c>
      <c r="Z49" s="3">
        <v>0.49</v>
      </c>
      <c r="AA49" s="28">
        <f t="shared" si="31"/>
        <v>0.0196</v>
      </c>
      <c r="AB49" s="3"/>
      <c r="AC49" s="3"/>
      <c r="AD49" s="28"/>
      <c r="AE49" s="26"/>
      <c r="AF49" s="3"/>
      <c r="AG49" s="27"/>
      <c r="AH49" s="26"/>
      <c r="AI49" s="3"/>
      <c r="AJ49" s="27"/>
      <c r="AK49" s="28"/>
      <c r="AL49" s="28"/>
      <c r="AM49" s="28"/>
      <c r="AN49" s="3">
        <v>0.015</v>
      </c>
      <c r="AO49" s="3">
        <v>0.5</v>
      </c>
      <c r="AP49" s="3">
        <f t="shared" si="32"/>
        <v>0.0075</v>
      </c>
      <c r="AQ49" s="1">
        <f t="shared" si="33"/>
        <v>0.0375114820655081</v>
      </c>
      <c r="AR49" s="30">
        <f t="shared" si="34"/>
        <v>7.70910416666667</v>
      </c>
      <c r="AS49" s="1">
        <f t="shared" si="35"/>
        <v>0.13</v>
      </c>
      <c r="AT49" s="2">
        <f t="shared" si="36"/>
        <v>18.6415068493151</v>
      </c>
      <c r="AU49" s="1">
        <f t="shared" si="37"/>
        <v>4695.34282276783</v>
      </c>
    </row>
    <row r="50" s="1" customFormat="1" spans="1:47">
      <c r="A50" s="13"/>
      <c r="B50" s="13"/>
      <c r="C50" s="16">
        <v>8</v>
      </c>
      <c r="D50" s="21">
        <v>27.579935483871</v>
      </c>
      <c r="E50" s="20">
        <f t="shared" si="38"/>
        <v>27.2738064516129</v>
      </c>
      <c r="F50" s="16" t="s">
        <v>73</v>
      </c>
      <c r="G50" s="13">
        <v>9</v>
      </c>
      <c r="H50" s="18">
        <f t="shared" si="21"/>
        <v>27.579935483871</v>
      </c>
      <c r="I50" s="18">
        <f t="shared" si="22"/>
        <v>300.729935483871</v>
      </c>
      <c r="J50" s="18">
        <f t="shared" si="23"/>
        <v>0.458108919295434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9"/>
        <v>0.177910135342834</v>
      </c>
      <c r="P50" s="18">
        <f t="shared" si="26"/>
        <v>0.08150221983361</v>
      </c>
      <c r="Q50" s="25">
        <f t="shared" si="27"/>
        <v>0.0105952885783693</v>
      </c>
      <c r="R50" s="18">
        <f t="shared" si="28"/>
        <v>0.0100218354166667</v>
      </c>
      <c r="S50" s="26">
        <f t="shared" si="29"/>
        <v>1.05722037310141</v>
      </c>
      <c r="T50" s="3">
        <v>0.01</v>
      </c>
      <c r="U50" s="27">
        <f t="shared" si="30"/>
        <v>0.0105722037310141</v>
      </c>
      <c r="V50" s="26"/>
      <c r="W50" s="3"/>
      <c r="X50" s="27"/>
      <c r="Y50" s="29">
        <v>0.04</v>
      </c>
      <c r="Z50" s="3">
        <v>0.49</v>
      </c>
      <c r="AA50" s="28">
        <f t="shared" si="31"/>
        <v>0.0196</v>
      </c>
      <c r="AB50" s="3"/>
      <c r="AC50" s="3"/>
      <c r="AD50" s="28"/>
      <c r="AE50" s="26"/>
      <c r="AF50" s="3"/>
      <c r="AG50" s="27"/>
      <c r="AH50" s="26"/>
      <c r="AI50" s="3"/>
      <c r="AJ50" s="27"/>
      <c r="AL50" s="28"/>
      <c r="AM50" s="28"/>
      <c r="AN50" s="3">
        <v>0.015</v>
      </c>
      <c r="AO50" s="3">
        <v>0.5</v>
      </c>
      <c r="AP50" s="3">
        <f t="shared" si="32"/>
        <v>0.0075</v>
      </c>
      <c r="AQ50" s="1">
        <f t="shared" si="33"/>
        <v>0.0376722037310141</v>
      </c>
      <c r="AR50" s="30">
        <f t="shared" si="34"/>
        <v>7.70910416666667</v>
      </c>
      <c r="AS50" s="1">
        <f t="shared" si="35"/>
        <v>0.13</v>
      </c>
      <c r="AT50" s="2">
        <f t="shared" si="36"/>
        <v>18.6415068493151</v>
      </c>
      <c r="AU50" s="1">
        <f t="shared" si="37"/>
        <v>4715.46048480206</v>
      </c>
    </row>
    <row r="51" s="1" customFormat="1" spans="1:47">
      <c r="A51" s="13"/>
      <c r="B51" s="13"/>
      <c r="C51" s="16">
        <v>9</v>
      </c>
      <c r="D51" s="21">
        <v>26.8858666666667</v>
      </c>
      <c r="E51" s="20">
        <f t="shared" si="38"/>
        <v>27.579935483871</v>
      </c>
      <c r="F51" s="16" t="s">
        <v>73</v>
      </c>
      <c r="G51" s="13">
        <v>10</v>
      </c>
      <c r="H51" s="18">
        <f t="shared" si="21"/>
        <v>26.8858666666667</v>
      </c>
      <c r="I51" s="18">
        <f t="shared" si="22"/>
        <v>300.035866666667</v>
      </c>
      <c r="J51" s="18">
        <f t="shared" si="23"/>
        <v>0.425051047780751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9"/>
        <v>0.17349895717589</v>
      </c>
      <c r="P51" s="18">
        <f t="shared" si="26"/>
        <v>0.0737459135364799</v>
      </c>
      <c r="Q51" s="25">
        <f t="shared" si="27"/>
        <v>0.00958696875974238</v>
      </c>
      <c r="R51" s="18">
        <f t="shared" si="28"/>
        <v>0.0100218354166667</v>
      </c>
      <c r="S51" s="26">
        <f t="shared" si="29"/>
        <v>0.956608082367718</v>
      </c>
      <c r="T51" s="3">
        <v>0.01</v>
      </c>
      <c r="U51" s="27">
        <f t="shared" si="30"/>
        <v>0.00956608082367718</v>
      </c>
      <c r="V51" s="26"/>
      <c r="W51" s="3"/>
      <c r="X51" s="27"/>
      <c r="Y51" s="29">
        <v>0.04</v>
      </c>
      <c r="Z51" s="3">
        <v>0.49</v>
      </c>
      <c r="AA51" s="28">
        <f t="shared" si="31"/>
        <v>0.0196</v>
      </c>
      <c r="AB51" s="3"/>
      <c r="AC51" s="3"/>
      <c r="AD51" s="28"/>
      <c r="AE51" s="26"/>
      <c r="AF51" s="3"/>
      <c r="AG51" s="27"/>
      <c r="AH51" s="26"/>
      <c r="AI51" s="3"/>
      <c r="AJ51" s="27"/>
      <c r="AK51" s="28"/>
      <c r="AL51" s="28"/>
      <c r="AM51" s="28"/>
      <c r="AN51" s="3">
        <v>0.015</v>
      </c>
      <c r="AO51" s="3">
        <v>0.5</v>
      </c>
      <c r="AP51" s="3">
        <f t="shared" si="32"/>
        <v>0.0075</v>
      </c>
      <c r="AQ51" s="1">
        <f t="shared" si="33"/>
        <v>0.0366660808236772</v>
      </c>
      <c r="AR51" s="30">
        <f t="shared" si="34"/>
        <v>7.70910416666667</v>
      </c>
      <c r="AS51" s="1">
        <f t="shared" si="35"/>
        <v>0.13</v>
      </c>
      <c r="AT51" s="2">
        <f t="shared" si="36"/>
        <v>18.6415068493151</v>
      </c>
      <c r="AU51" s="1">
        <f t="shared" si="37"/>
        <v>4589.523259407</v>
      </c>
    </row>
    <row r="52" s="1" customFormat="1" spans="1:47">
      <c r="A52" s="13"/>
      <c r="B52" s="13"/>
      <c r="C52" s="16">
        <v>10</v>
      </c>
      <c r="D52" s="21">
        <v>26.050935483871</v>
      </c>
      <c r="E52" s="20">
        <f t="shared" si="38"/>
        <v>26.8858666666667</v>
      </c>
      <c r="F52" s="16" t="s">
        <v>73</v>
      </c>
      <c r="G52" s="13">
        <v>11</v>
      </c>
      <c r="H52" s="18">
        <f t="shared" si="21"/>
        <v>26.050935483871</v>
      </c>
      <c r="I52" s="18">
        <f t="shared" si="22"/>
        <v>299.200935483871</v>
      </c>
      <c r="J52" s="18">
        <f t="shared" si="23"/>
        <v>0.388250420006774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0.09476539145744</v>
      </c>
      <c r="O52" s="18">
        <f t="shared" si="39"/>
        <v>0.0820786938486372</v>
      </c>
      <c r="P52" s="18">
        <f t="shared" si="26"/>
        <v>0.0318670873603408</v>
      </c>
      <c r="Q52" s="25">
        <f t="shared" si="27"/>
        <v>0.0041427213568443</v>
      </c>
      <c r="R52" s="18">
        <f t="shared" si="28"/>
        <v>0.0100218354166667</v>
      </c>
      <c r="S52" s="26">
        <f t="shared" si="29"/>
        <v>0.41336952610046</v>
      </c>
      <c r="T52" s="3">
        <v>0.01</v>
      </c>
      <c r="U52" s="27">
        <f t="shared" si="30"/>
        <v>0.0041336952610046</v>
      </c>
      <c r="V52" s="26"/>
      <c r="W52" s="3"/>
      <c r="X52" s="27"/>
      <c r="Y52" s="29">
        <v>0.04</v>
      </c>
      <c r="Z52" s="3">
        <v>0.49</v>
      </c>
      <c r="AA52" s="28">
        <f t="shared" si="31"/>
        <v>0.0196</v>
      </c>
      <c r="AB52" s="3"/>
      <c r="AC52" s="3"/>
      <c r="AD52" s="28"/>
      <c r="AE52" s="26"/>
      <c r="AF52" s="3"/>
      <c r="AG52" s="27"/>
      <c r="AH52" s="26"/>
      <c r="AI52" s="3"/>
      <c r="AJ52" s="27"/>
      <c r="AL52" s="28"/>
      <c r="AM52" s="28"/>
      <c r="AN52" s="3">
        <v>0.015</v>
      </c>
      <c r="AO52" s="3">
        <v>0.5</v>
      </c>
      <c r="AP52" s="3">
        <f t="shared" si="32"/>
        <v>0.0075</v>
      </c>
      <c r="AQ52" s="1">
        <f t="shared" si="33"/>
        <v>0.0312336952610046</v>
      </c>
      <c r="AR52" s="30">
        <f t="shared" si="34"/>
        <v>7.70910416666667</v>
      </c>
      <c r="AS52" s="1">
        <f t="shared" si="35"/>
        <v>0.13</v>
      </c>
      <c r="AT52" s="2">
        <f t="shared" si="36"/>
        <v>18.6415068493151</v>
      </c>
      <c r="AU52" s="1">
        <f t="shared" si="37"/>
        <v>3909.54712522871</v>
      </c>
    </row>
    <row r="53" s="1" customFormat="1" spans="1:48">
      <c r="A53" s="13"/>
      <c r="B53" s="13"/>
      <c r="C53" s="16">
        <v>11</v>
      </c>
      <c r="D53" s="21">
        <v>24.1712</v>
      </c>
      <c r="E53" s="20">
        <f t="shared" si="38"/>
        <v>26.050935483871</v>
      </c>
      <c r="F53" s="16" t="s">
        <v>75</v>
      </c>
      <c r="G53" s="13">
        <v>12</v>
      </c>
      <c r="H53" s="18">
        <f t="shared" si="21"/>
        <v>24.1712</v>
      </c>
      <c r="I53" s="18">
        <f t="shared" si="22"/>
        <v>297.3212</v>
      </c>
      <c r="J53" s="18">
        <f t="shared" si="23"/>
        <v>0.316052456479284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9"/>
        <v>0.127302648154963</v>
      </c>
      <c r="P53" s="18">
        <f t="shared" si="26"/>
        <v>0.0402343146656941</v>
      </c>
      <c r="Q53" s="25">
        <f t="shared" si="27"/>
        <v>0.00523046090654023</v>
      </c>
      <c r="R53" s="18">
        <f t="shared" si="28"/>
        <v>0.0100218354166667</v>
      </c>
      <c r="S53" s="26">
        <f t="shared" si="29"/>
        <v>0.52190648609553</v>
      </c>
      <c r="T53" s="3">
        <v>0.01</v>
      </c>
      <c r="U53" s="27">
        <f t="shared" si="30"/>
        <v>0.0052190648609553</v>
      </c>
      <c r="V53" s="26"/>
      <c r="W53" s="3"/>
      <c r="X53" s="27"/>
      <c r="Y53" s="29">
        <v>0.04</v>
      </c>
      <c r="Z53" s="3">
        <v>0.49</v>
      </c>
      <c r="AA53" s="28">
        <f t="shared" si="31"/>
        <v>0.0196</v>
      </c>
      <c r="AB53" s="3"/>
      <c r="AC53" s="3"/>
      <c r="AD53" s="28"/>
      <c r="AE53" s="26"/>
      <c r="AF53" s="3"/>
      <c r="AG53" s="27"/>
      <c r="AH53" s="26"/>
      <c r="AI53" s="3"/>
      <c r="AJ53" s="27"/>
      <c r="AK53" s="28"/>
      <c r="AL53" s="28"/>
      <c r="AM53" s="28"/>
      <c r="AN53" s="3">
        <v>0.015</v>
      </c>
      <c r="AO53" s="3">
        <v>0.5</v>
      </c>
      <c r="AP53" s="3">
        <f t="shared" si="32"/>
        <v>0.0075</v>
      </c>
      <c r="AQ53" s="1">
        <f t="shared" si="33"/>
        <v>0.0323190648609553</v>
      </c>
      <c r="AR53" s="30">
        <f t="shared" si="34"/>
        <v>7.70910416666667</v>
      </c>
      <c r="AS53" s="1">
        <f t="shared" si="35"/>
        <v>0.13</v>
      </c>
      <c r="AT53" s="2">
        <f t="shared" si="36"/>
        <v>18.6415068493151</v>
      </c>
      <c r="AU53" s="1">
        <f t="shared" si="37"/>
        <v>4045.40372381042</v>
      </c>
      <c r="AV53" s="1">
        <f>SUM(AU42:AU53)</f>
        <v>44223.5936500559</v>
      </c>
    </row>
    <row r="54" s="1" customFormat="1" spans="1:46">
      <c r="A54" s="13"/>
      <c r="B54" s="13"/>
      <c r="C54" s="16">
        <v>12</v>
      </c>
      <c r="D54" s="21">
        <v>22.9951935483871</v>
      </c>
      <c r="E54" s="20">
        <f t="shared" si="38"/>
        <v>24.1712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7">
      <c r="S56" s="24" t="s">
        <v>43</v>
      </c>
      <c r="T56" s="24"/>
      <c r="U56" s="24"/>
      <c r="V56" s="24" t="s">
        <v>44</v>
      </c>
      <c r="W56" s="24" t="s">
        <v>45</v>
      </c>
      <c r="X56" s="24" t="s">
        <v>46</v>
      </c>
      <c r="Y56" s="24" t="s">
        <v>47</v>
      </c>
      <c r="Z56" s="24" t="s">
        <v>48</v>
      </c>
      <c r="AA56" s="24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11</v>
      </c>
      <c r="B57" s="15"/>
      <c r="C57" s="16" t="s">
        <v>51</v>
      </c>
      <c r="D57" s="16" t="s">
        <v>52</v>
      </c>
      <c r="E57" s="16" t="s">
        <v>53</v>
      </c>
      <c r="F57" s="16" t="s">
        <v>54</v>
      </c>
      <c r="G57" s="13" t="s">
        <v>51</v>
      </c>
      <c r="H57" s="13" t="s">
        <v>53</v>
      </c>
      <c r="I57" s="13" t="s">
        <v>55</v>
      </c>
      <c r="J57" s="13" t="s">
        <v>56</v>
      </c>
      <c r="K57" s="23" t="s">
        <v>57</v>
      </c>
      <c r="L57" s="23" t="s">
        <v>58</v>
      </c>
      <c r="M57" s="13" t="s">
        <v>59</v>
      </c>
      <c r="N57" s="23" t="s">
        <v>60</v>
      </c>
      <c r="O57" s="13" t="s">
        <v>61</v>
      </c>
      <c r="P57" s="13" t="s">
        <v>62</v>
      </c>
      <c r="Q57" s="23" t="s">
        <v>63</v>
      </c>
      <c r="R57" s="23" t="s">
        <v>64</v>
      </c>
      <c r="S57" s="4" t="s">
        <v>65</v>
      </c>
      <c r="T57" s="3" t="s">
        <v>66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71</v>
      </c>
      <c r="B58" s="13">
        <f>F7</f>
        <v>122.786</v>
      </c>
      <c r="C58" s="16" t="s">
        <v>72</v>
      </c>
      <c r="D58" s="17">
        <v>18</v>
      </c>
      <c r="E58" s="16"/>
      <c r="F58" s="16"/>
      <c r="G58" s="13">
        <v>1</v>
      </c>
      <c r="H58" s="18">
        <f t="shared" ref="H58:H69" si="40">E59</f>
        <v>18</v>
      </c>
      <c r="I58" s="18">
        <f t="shared" ref="I58:I69" si="41">H58+273.15</f>
        <v>291.15</v>
      </c>
      <c r="J58" s="18">
        <f t="shared" ref="J58:J69" si="42">EXP(($C$16*(I58-$C$14))/($C$17*I58*$C$14))</f>
        <v>0.157870513912988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73</v>
      </c>
      <c r="N58" s="13"/>
      <c r="O58" s="18">
        <f>L58</f>
        <v>2.762685</v>
      </c>
      <c r="P58" s="18">
        <f t="shared" ref="P58:P69" si="45">O58*J58</f>
        <v>0.436146500729703</v>
      </c>
      <c r="Q58" s="25">
        <f t="shared" ref="Q58:Q69" si="46">P58*$B$60</f>
        <v>0.126482485211614</v>
      </c>
      <c r="R58" s="18">
        <f t="shared" ref="R58:R69" si="47">L58*$B$60</f>
        <v>0.80117865</v>
      </c>
      <c r="S58" s="26">
        <f t="shared" ref="S58:S69" si="48">Q58/R58</f>
        <v>0.157870513912988</v>
      </c>
      <c r="T58" s="3">
        <v>0.27</v>
      </c>
      <c r="U58" s="27">
        <f t="shared" ref="U58:U69" si="49">S58*T58</f>
        <v>0.0426250387565068</v>
      </c>
      <c r="V58" s="3">
        <v>220.1</v>
      </c>
      <c r="W58" s="28">
        <v>12.1</v>
      </c>
      <c r="X58" s="28">
        <v>4.5</v>
      </c>
      <c r="Y58" s="28">
        <v>1.5</v>
      </c>
      <c r="Z58" s="28">
        <v>6.8</v>
      </c>
      <c r="AA58" s="3">
        <v>30.2</v>
      </c>
      <c r="AB58" s="2">
        <f t="shared" ref="AB58:AB69" si="50">U58*0.67*AD58+(V58+W58+X58+Y58+Z58+AA58)/1000</f>
        <v>0.283482045030389</v>
      </c>
      <c r="AC58" s="30">
        <f t="shared" ref="AC58:AC69" si="51">$B$58/12</f>
        <v>10.2321666666667</v>
      </c>
      <c r="AD58" s="1">
        <f t="shared" ref="AD58:AD69" si="52">$B$60</f>
        <v>0.29</v>
      </c>
      <c r="AE58" s="31">
        <f t="shared" ref="AE58:AE69" si="53">$E$7/12</f>
        <v>214.045753424658</v>
      </c>
      <c r="AF58" s="1">
        <f t="shared" ref="AF58:AF69" si="54">AE58*10000*AC58*AB58</f>
        <v>6208687.17805569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74</v>
      </c>
      <c r="B59" s="13">
        <v>27</v>
      </c>
      <c r="C59" s="16">
        <v>1</v>
      </c>
      <c r="D59" s="19">
        <v>22.5171612903226</v>
      </c>
      <c r="E59" s="20">
        <f t="shared" ref="E59:E70" si="55">D58</f>
        <v>18</v>
      </c>
      <c r="F59" s="16" t="s">
        <v>73</v>
      </c>
      <c r="G59" s="13">
        <v>2</v>
      </c>
      <c r="H59" s="18">
        <f t="shared" si="40"/>
        <v>22.5171612903226</v>
      </c>
      <c r="I59" s="18">
        <f t="shared" si="41"/>
        <v>295.667161290323</v>
      </c>
      <c r="J59" s="18">
        <f t="shared" si="42"/>
        <v>0.263145010314031</v>
      </c>
      <c r="K59" s="18">
        <f t="shared" si="43"/>
        <v>10.2321666666667</v>
      </c>
      <c r="L59" s="18">
        <f t="shared" si="44"/>
        <v>2.762685</v>
      </c>
      <c r="M59" s="13" t="s">
        <v>73</v>
      </c>
      <c r="N59" s="13"/>
      <c r="O59" s="18">
        <f t="shared" ref="O59:O69" si="56">L59+O58-P58-N59</f>
        <v>5.0892234992703</v>
      </c>
      <c r="P59" s="18">
        <f t="shared" si="45"/>
        <v>1.33920377020589</v>
      </c>
      <c r="Q59" s="25">
        <f t="shared" si="46"/>
        <v>0.388369093359708</v>
      </c>
      <c r="R59" s="18">
        <f t="shared" si="47"/>
        <v>0.80117865</v>
      </c>
      <c r="S59" s="26">
        <f t="shared" si="48"/>
        <v>0.484747182616147</v>
      </c>
      <c r="T59" s="3">
        <v>0.27</v>
      </c>
      <c r="U59" s="27">
        <f t="shared" si="49"/>
        <v>0.13088173930636</v>
      </c>
      <c r="V59" s="3">
        <v>220.1</v>
      </c>
      <c r="W59" s="28">
        <v>12.1</v>
      </c>
      <c r="X59" s="28">
        <v>4.5</v>
      </c>
      <c r="Y59" s="28">
        <v>1.5</v>
      </c>
      <c r="Z59" s="28">
        <v>6.8</v>
      </c>
      <c r="AA59" s="3">
        <v>30.2</v>
      </c>
      <c r="AB59" s="2">
        <f t="shared" si="50"/>
        <v>0.300630321947226</v>
      </c>
      <c r="AC59" s="30">
        <f t="shared" si="51"/>
        <v>10.2321666666667</v>
      </c>
      <c r="AD59" s="1">
        <f t="shared" si="52"/>
        <v>0.29</v>
      </c>
      <c r="AE59" s="31">
        <f t="shared" si="53"/>
        <v>214.045753424658</v>
      </c>
      <c r="AF59" s="1">
        <f t="shared" si="54"/>
        <v>6584260.47762003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36</v>
      </c>
      <c r="B60" s="13">
        <f>H7</f>
        <v>0.29</v>
      </c>
      <c r="C60" s="16">
        <v>2</v>
      </c>
      <c r="D60" s="21">
        <v>23.1121428571429</v>
      </c>
      <c r="E60" s="20">
        <f t="shared" si="55"/>
        <v>22.5171612903226</v>
      </c>
      <c r="F60" s="16" t="s">
        <v>73</v>
      </c>
      <c r="G60" s="13">
        <v>3</v>
      </c>
      <c r="H60" s="18">
        <f t="shared" si="40"/>
        <v>23.1121428571429</v>
      </c>
      <c r="I60" s="18">
        <f t="shared" si="41"/>
        <v>296.262142857143</v>
      </c>
      <c r="J60" s="18">
        <f t="shared" si="42"/>
        <v>0.281136852393424</v>
      </c>
      <c r="K60" s="18">
        <f t="shared" si="43"/>
        <v>10.2321666666667</v>
      </c>
      <c r="L60" s="18">
        <f t="shared" si="44"/>
        <v>2.762685</v>
      </c>
      <c r="M60" s="13" t="s">
        <v>73</v>
      </c>
      <c r="N60" s="13"/>
      <c r="O60" s="18">
        <f t="shared" si="56"/>
        <v>6.5127047290644</v>
      </c>
      <c r="P60" s="18">
        <f t="shared" si="45"/>
        <v>1.83096130809693</v>
      </c>
      <c r="Q60" s="25">
        <f t="shared" si="46"/>
        <v>0.530978779348111</v>
      </c>
      <c r="R60" s="18">
        <f t="shared" si="47"/>
        <v>0.80117865</v>
      </c>
      <c r="S60" s="26">
        <f t="shared" si="48"/>
        <v>0.662747040685759</v>
      </c>
      <c r="T60" s="3">
        <v>0.27</v>
      </c>
      <c r="U60" s="27">
        <f t="shared" si="49"/>
        <v>0.178941700985155</v>
      </c>
      <c r="V60" s="3">
        <v>220.1</v>
      </c>
      <c r="W60" s="28">
        <v>12.1</v>
      </c>
      <c r="X60" s="28">
        <v>4.5</v>
      </c>
      <c r="Y60" s="28">
        <v>1.5</v>
      </c>
      <c r="Z60" s="28">
        <v>6.8</v>
      </c>
      <c r="AA60" s="3">
        <v>30.2</v>
      </c>
      <c r="AB60" s="2">
        <f t="shared" si="50"/>
        <v>0.309968372501416</v>
      </c>
      <c r="AC60" s="30">
        <f t="shared" si="51"/>
        <v>10.2321666666667</v>
      </c>
      <c r="AD60" s="1">
        <f t="shared" si="52"/>
        <v>0.29</v>
      </c>
      <c r="AE60" s="31">
        <f t="shared" si="53"/>
        <v>214.045753424658</v>
      </c>
      <c r="AF60" s="1">
        <f t="shared" si="54"/>
        <v>6788777.96209641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21">
        <v>22.1857419354839</v>
      </c>
      <c r="E61" s="20">
        <f t="shared" si="55"/>
        <v>23.1121428571429</v>
      </c>
      <c r="F61" s="16" t="s">
        <v>73</v>
      </c>
      <c r="G61" s="13">
        <v>4</v>
      </c>
      <c r="H61" s="18">
        <f t="shared" si="40"/>
        <v>22.1857419354839</v>
      </c>
      <c r="I61" s="18">
        <f t="shared" si="41"/>
        <v>295.335741935484</v>
      </c>
      <c r="J61" s="18">
        <f t="shared" si="42"/>
        <v>0.253597949640341</v>
      </c>
      <c r="K61" s="18">
        <f t="shared" si="43"/>
        <v>10.2321666666667</v>
      </c>
      <c r="L61" s="18">
        <f t="shared" si="44"/>
        <v>2.762685</v>
      </c>
      <c r="M61" s="13" t="s">
        <v>73</v>
      </c>
      <c r="N61" s="13"/>
      <c r="O61" s="18">
        <f t="shared" si="56"/>
        <v>7.44442842096747</v>
      </c>
      <c r="P61" s="18">
        <f t="shared" si="45"/>
        <v>1.88789178380163</v>
      </c>
      <c r="Q61" s="25">
        <f t="shared" si="46"/>
        <v>0.547488617302473</v>
      </c>
      <c r="R61" s="18">
        <f t="shared" si="47"/>
        <v>0.80117865</v>
      </c>
      <c r="S61" s="26">
        <f t="shared" si="48"/>
        <v>0.683353977670864</v>
      </c>
      <c r="T61" s="3">
        <v>0.27</v>
      </c>
      <c r="U61" s="27">
        <f t="shared" si="49"/>
        <v>0.184505573971133</v>
      </c>
      <c r="V61" s="3">
        <v>220.1</v>
      </c>
      <c r="W61" s="28">
        <v>12.1</v>
      </c>
      <c r="X61" s="28">
        <v>4.5</v>
      </c>
      <c r="Y61" s="28">
        <v>1.5</v>
      </c>
      <c r="Z61" s="28">
        <v>6.8</v>
      </c>
      <c r="AA61" s="3">
        <v>30.2</v>
      </c>
      <c r="AB61" s="2">
        <f t="shared" si="50"/>
        <v>0.311049433022591</v>
      </c>
      <c r="AC61" s="30">
        <f t="shared" si="51"/>
        <v>10.2321666666667</v>
      </c>
      <c r="AD61" s="1">
        <f t="shared" si="52"/>
        <v>0.29</v>
      </c>
      <c r="AE61" s="31">
        <f t="shared" si="53"/>
        <v>214.045753424658</v>
      </c>
      <c r="AF61" s="1">
        <f t="shared" si="54"/>
        <v>6812454.82881228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21">
        <v>23.2280666666667</v>
      </c>
      <c r="E62" s="20">
        <f t="shared" si="55"/>
        <v>22.1857419354839</v>
      </c>
      <c r="F62" s="16" t="s">
        <v>73</v>
      </c>
      <c r="G62" s="13">
        <v>5</v>
      </c>
      <c r="H62" s="18">
        <f t="shared" si="40"/>
        <v>23.2280666666667</v>
      </c>
      <c r="I62" s="18">
        <f t="shared" si="41"/>
        <v>296.378066666667</v>
      </c>
      <c r="J62" s="18">
        <f t="shared" si="42"/>
        <v>0.284774145897606</v>
      </c>
      <c r="K62" s="18">
        <f t="shared" si="43"/>
        <v>10.2321666666667</v>
      </c>
      <c r="L62" s="18">
        <f t="shared" si="44"/>
        <v>2.762685</v>
      </c>
      <c r="M62" s="13" t="s">
        <v>75</v>
      </c>
      <c r="N62" s="18">
        <f>(O61-P61)*$C$22/100</f>
        <v>5.27870980530755</v>
      </c>
      <c r="O62" s="18">
        <f t="shared" si="56"/>
        <v>3.04051183185829</v>
      </c>
      <c r="P62" s="18">
        <f t="shared" si="45"/>
        <v>0.865859160009011</v>
      </c>
      <c r="Q62" s="25">
        <f t="shared" si="46"/>
        <v>0.251099156402613</v>
      </c>
      <c r="R62" s="18">
        <f t="shared" si="47"/>
        <v>0.80117865</v>
      </c>
      <c r="S62" s="26">
        <f t="shared" si="48"/>
        <v>0.313412191404019</v>
      </c>
      <c r="T62" s="3">
        <v>0.27</v>
      </c>
      <c r="U62" s="27">
        <f t="shared" si="49"/>
        <v>0.084621291679085</v>
      </c>
      <c r="V62" s="3">
        <v>220.1</v>
      </c>
      <c r="W62" s="28">
        <v>12.1</v>
      </c>
      <c r="X62" s="28">
        <v>4.5</v>
      </c>
      <c r="Y62" s="28">
        <v>1.5</v>
      </c>
      <c r="Z62" s="28">
        <v>6.8</v>
      </c>
      <c r="AA62" s="3">
        <v>30.2</v>
      </c>
      <c r="AB62" s="2">
        <f t="shared" si="50"/>
        <v>0.291641916973246</v>
      </c>
      <c r="AC62" s="30">
        <f t="shared" si="51"/>
        <v>10.2321666666667</v>
      </c>
      <c r="AD62" s="1">
        <f t="shared" si="52"/>
        <v>0.29</v>
      </c>
      <c r="AE62" s="31">
        <f t="shared" si="53"/>
        <v>214.045753424658</v>
      </c>
      <c r="AF62" s="1">
        <f t="shared" si="54"/>
        <v>6387400.76219384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21">
        <v>24.413064516129</v>
      </c>
      <c r="E63" s="20">
        <f t="shared" si="55"/>
        <v>23.2280666666667</v>
      </c>
      <c r="F63" s="16" t="s">
        <v>75</v>
      </c>
      <c r="G63" s="13">
        <v>6</v>
      </c>
      <c r="H63" s="18">
        <f t="shared" si="40"/>
        <v>24.413064516129</v>
      </c>
      <c r="I63" s="18">
        <f t="shared" si="41"/>
        <v>297.563064516129</v>
      </c>
      <c r="J63" s="18">
        <f t="shared" si="42"/>
        <v>0.324578256480407</v>
      </c>
      <c r="K63" s="18">
        <f t="shared" si="43"/>
        <v>10.2321666666667</v>
      </c>
      <c r="L63" s="18">
        <f t="shared" si="44"/>
        <v>2.762685</v>
      </c>
      <c r="M63" s="13" t="s">
        <v>73</v>
      </c>
      <c r="N63" s="13"/>
      <c r="O63" s="18">
        <f t="shared" si="56"/>
        <v>4.93733767184928</v>
      </c>
      <c r="P63" s="18">
        <f t="shared" si="45"/>
        <v>1.60255245318387</v>
      </c>
      <c r="Q63" s="25">
        <f t="shared" si="46"/>
        <v>0.464740211423323</v>
      </c>
      <c r="R63" s="18">
        <f t="shared" si="47"/>
        <v>0.80117865</v>
      </c>
      <c r="S63" s="26">
        <f t="shared" si="48"/>
        <v>0.580070638955897</v>
      </c>
      <c r="T63" s="3">
        <v>0.27</v>
      </c>
      <c r="U63" s="27">
        <f t="shared" si="49"/>
        <v>0.156619072518092</v>
      </c>
      <c r="V63" s="3">
        <v>229.1</v>
      </c>
      <c r="W63" s="28">
        <v>15.1</v>
      </c>
      <c r="X63" s="28">
        <v>6</v>
      </c>
      <c r="Y63" s="28">
        <v>3</v>
      </c>
      <c r="Z63" s="28">
        <v>7</v>
      </c>
      <c r="AA63" s="3">
        <v>30.2</v>
      </c>
      <c r="AB63" s="2">
        <f t="shared" si="50"/>
        <v>0.320831085790265</v>
      </c>
      <c r="AC63" s="30">
        <f t="shared" si="51"/>
        <v>10.2321666666667</v>
      </c>
      <c r="AD63" s="1">
        <f t="shared" si="52"/>
        <v>0.29</v>
      </c>
      <c r="AE63" s="31">
        <f t="shared" si="53"/>
        <v>214.045753424658</v>
      </c>
      <c r="AF63" s="1">
        <f t="shared" si="54"/>
        <v>7026687.87525563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21">
        <v>26.0642333333333</v>
      </c>
      <c r="E64" s="20">
        <f t="shared" si="55"/>
        <v>24.413064516129</v>
      </c>
      <c r="F64" s="16" t="s">
        <v>73</v>
      </c>
      <c r="G64" s="13">
        <v>7</v>
      </c>
      <c r="H64" s="18">
        <f t="shared" si="40"/>
        <v>26.0642333333333</v>
      </c>
      <c r="I64" s="18">
        <f t="shared" si="41"/>
        <v>299.214233333333</v>
      </c>
      <c r="J64" s="18">
        <f t="shared" si="42"/>
        <v>0.388812344559479</v>
      </c>
      <c r="K64" s="18">
        <f t="shared" si="43"/>
        <v>10.2321666666667</v>
      </c>
      <c r="L64" s="18">
        <f t="shared" si="44"/>
        <v>2.762685</v>
      </c>
      <c r="M64" s="13" t="s">
        <v>73</v>
      </c>
      <c r="N64" s="13"/>
      <c r="O64" s="18">
        <f t="shared" si="56"/>
        <v>6.09747021866541</v>
      </c>
      <c r="P64" s="18">
        <f t="shared" si="45"/>
        <v>2.3707716916009</v>
      </c>
      <c r="Q64" s="25">
        <f t="shared" si="46"/>
        <v>0.68752379056426</v>
      </c>
      <c r="R64" s="18">
        <f t="shared" si="47"/>
        <v>0.80117865</v>
      </c>
      <c r="S64" s="26">
        <f t="shared" si="48"/>
        <v>0.858140429184253</v>
      </c>
      <c r="T64" s="3">
        <v>0.27</v>
      </c>
      <c r="U64" s="27">
        <f t="shared" si="49"/>
        <v>0.231697915879748</v>
      </c>
      <c r="V64" s="3">
        <v>229.1</v>
      </c>
      <c r="W64" s="28">
        <v>15.1</v>
      </c>
      <c r="X64" s="28">
        <v>6</v>
      </c>
      <c r="Y64" s="28">
        <v>3</v>
      </c>
      <c r="Z64" s="28">
        <v>7</v>
      </c>
      <c r="AA64" s="3">
        <v>30.2</v>
      </c>
      <c r="AB64" s="2">
        <f t="shared" si="50"/>
        <v>0.335418905055435</v>
      </c>
      <c r="AC64" s="30">
        <f t="shared" si="51"/>
        <v>10.2321666666667</v>
      </c>
      <c r="AD64" s="1">
        <f t="shared" si="52"/>
        <v>0.29</v>
      </c>
      <c r="AE64" s="31">
        <f t="shared" si="53"/>
        <v>214.045753424658</v>
      </c>
      <c r="AF64" s="1">
        <f t="shared" si="54"/>
        <v>7346183.26487631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21">
        <v>27.2738064516129</v>
      </c>
      <c r="E65" s="20">
        <f t="shared" si="55"/>
        <v>26.0642333333333</v>
      </c>
      <c r="F65" s="16" t="s">
        <v>73</v>
      </c>
      <c r="G65" s="13">
        <v>8</v>
      </c>
      <c r="H65" s="18">
        <f t="shared" si="40"/>
        <v>27.2738064516129</v>
      </c>
      <c r="I65" s="18">
        <f t="shared" si="41"/>
        <v>300.423806451613</v>
      </c>
      <c r="J65" s="18">
        <f t="shared" si="42"/>
        <v>0.443241568481616</v>
      </c>
      <c r="K65" s="18">
        <f t="shared" si="43"/>
        <v>10.2321666666667</v>
      </c>
      <c r="L65" s="18">
        <f t="shared" si="44"/>
        <v>2.762685</v>
      </c>
      <c r="M65" s="13" t="s">
        <v>73</v>
      </c>
      <c r="N65" s="13"/>
      <c r="O65" s="18">
        <f t="shared" si="56"/>
        <v>6.48938352706451</v>
      </c>
      <c r="P65" s="18">
        <f t="shared" si="45"/>
        <v>2.87636453301484</v>
      </c>
      <c r="Q65" s="25">
        <f t="shared" si="46"/>
        <v>0.834145714574302</v>
      </c>
      <c r="R65" s="18">
        <f t="shared" si="47"/>
        <v>0.80117865</v>
      </c>
      <c r="S65" s="26">
        <f t="shared" si="48"/>
        <v>1.04114820655081</v>
      </c>
      <c r="T65" s="3">
        <v>0.27</v>
      </c>
      <c r="U65" s="27">
        <f t="shared" si="49"/>
        <v>0.28111001576872</v>
      </c>
      <c r="V65" s="3">
        <v>229.1</v>
      </c>
      <c r="W65" s="28">
        <v>15.1</v>
      </c>
      <c r="X65" s="28">
        <v>6</v>
      </c>
      <c r="Y65" s="28">
        <v>3</v>
      </c>
      <c r="Z65" s="28">
        <v>7</v>
      </c>
      <c r="AA65" s="3">
        <v>30.2</v>
      </c>
      <c r="AB65" s="2">
        <f t="shared" si="50"/>
        <v>0.345019676063862</v>
      </c>
      <c r="AC65" s="30">
        <f t="shared" si="51"/>
        <v>10.2321666666667</v>
      </c>
      <c r="AD65" s="1">
        <f t="shared" si="52"/>
        <v>0.29</v>
      </c>
      <c r="AE65" s="31">
        <f t="shared" si="53"/>
        <v>214.045753424658</v>
      </c>
      <c r="AF65" s="1">
        <f t="shared" si="54"/>
        <v>7556454.72617144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21">
        <v>27.579935483871</v>
      </c>
      <c r="E66" s="20">
        <f t="shared" si="55"/>
        <v>27.2738064516129</v>
      </c>
      <c r="F66" s="16" t="s">
        <v>73</v>
      </c>
      <c r="G66" s="13">
        <v>9</v>
      </c>
      <c r="H66" s="18">
        <f t="shared" si="40"/>
        <v>27.579935483871</v>
      </c>
      <c r="I66" s="18">
        <f t="shared" si="41"/>
        <v>300.729935483871</v>
      </c>
      <c r="J66" s="18">
        <f t="shared" si="42"/>
        <v>0.458108919295434</v>
      </c>
      <c r="K66" s="18">
        <f t="shared" si="43"/>
        <v>10.2321666666667</v>
      </c>
      <c r="L66" s="18">
        <f t="shared" si="44"/>
        <v>2.762685</v>
      </c>
      <c r="M66" s="13" t="s">
        <v>73</v>
      </c>
      <c r="N66" s="13"/>
      <c r="O66" s="18">
        <f t="shared" si="56"/>
        <v>6.37570399404968</v>
      </c>
      <c r="P66" s="18">
        <f t="shared" si="45"/>
        <v>2.92076686646168</v>
      </c>
      <c r="Q66" s="25">
        <f t="shared" si="46"/>
        <v>0.847022391273887</v>
      </c>
      <c r="R66" s="18">
        <f t="shared" si="47"/>
        <v>0.80117865</v>
      </c>
      <c r="S66" s="26">
        <f t="shared" si="48"/>
        <v>1.05722037310141</v>
      </c>
      <c r="T66" s="3">
        <v>0.27</v>
      </c>
      <c r="U66" s="27">
        <f t="shared" si="49"/>
        <v>0.285449500737382</v>
      </c>
      <c r="V66" s="3">
        <v>229.1</v>
      </c>
      <c r="W66" s="28">
        <v>15.1</v>
      </c>
      <c r="X66" s="28">
        <v>6</v>
      </c>
      <c r="Y66" s="28">
        <v>3</v>
      </c>
      <c r="Z66" s="28">
        <v>7</v>
      </c>
      <c r="AA66" s="3">
        <v>30.2</v>
      </c>
      <c r="AB66" s="2">
        <f t="shared" si="50"/>
        <v>0.345862837993273</v>
      </c>
      <c r="AC66" s="30">
        <f t="shared" si="51"/>
        <v>10.2321666666667</v>
      </c>
      <c r="AD66" s="1">
        <f t="shared" si="52"/>
        <v>0.29</v>
      </c>
      <c r="AE66" s="31">
        <f t="shared" si="53"/>
        <v>214.045753424658</v>
      </c>
      <c r="AF66" s="1">
        <f t="shared" si="54"/>
        <v>7574921.25254209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21">
        <v>26.8858666666667</v>
      </c>
      <c r="E67" s="20">
        <f t="shared" si="55"/>
        <v>27.579935483871</v>
      </c>
      <c r="F67" s="16" t="s">
        <v>73</v>
      </c>
      <c r="G67" s="13">
        <v>10</v>
      </c>
      <c r="H67" s="18">
        <f t="shared" si="40"/>
        <v>26.8858666666667</v>
      </c>
      <c r="I67" s="18">
        <f t="shared" si="41"/>
        <v>300.035866666667</v>
      </c>
      <c r="J67" s="18">
        <f t="shared" si="42"/>
        <v>0.425051047780751</v>
      </c>
      <c r="K67" s="18">
        <f t="shared" si="43"/>
        <v>10.2321666666667</v>
      </c>
      <c r="L67" s="18">
        <f t="shared" si="44"/>
        <v>2.762685</v>
      </c>
      <c r="M67" s="13" t="s">
        <v>73</v>
      </c>
      <c r="N67" s="13"/>
      <c r="O67" s="18">
        <f t="shared" si="56"/>
        <v>6.21762212758799</v>
      </c>
      <c r="P67" s="18">
        <f t="shared" si="45"/>
        <v>2.64280680003606</v>
      </c>
      <c r="Q67" s="25">
        <f t="shared" si="46"/>
        <v>0.766413972010457</v>
      </c>
      <c r="R67" s="18">
        <f t="shared" si="47"/>
        <v>0.80117865</v>
      </c>
      <c r="S67" s="26">
        <f t="shared" si="48"/>
        <v>0.956608082367718</v>
      </c>
      <c r="T67" s="3">
        <v>0.27</v>
      </c>
      <c r="U67" s="27">
        <f t="shared" si="49"/>
        <v>0.258284182239284</v>
      </c>
      <c r="V67" s="3">
        <v>229.1</v>
      </c>
      <c r="W67" s="28">
        <v>15.1</v>
      </c>
      <c r="X67" s="28">
        <v>6</v>
      </c>
      <c r="Y67" s="28">
        <v>3</v>
      </c>
      <c r="Z67" s="28">
        <v>7</v>
      </c>
      <c r="AA67" s="3">
        <v>30.2</v>
      </c>
      <c r="AB67" s="2">
        <f t="shared" si="50"/>
        <v>0.340584616609093</v>
      </c>
      <c r="AC67" s="30">
        <f t="shared" si="51"/>
        <v>10.2321666666667</v>
      </c>
      <c r="AD67" s="1">
        <f t="shared" si="52"/>
        <v>0.29</v>
      </c>
      <c r="AE67" s="31">
        <f t="shared" si="53"/>
        <v>214.045753424658</v>
      </c>
      <c r="AF67" s="1">
        <f t="shared" si="54"/>
        <v>7459320.19065689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21">
        <v>26.050935483871</v>
      </c>
      <c r="E68" s="20">
        <f t="shared" si="55"/>
        <v>26.8858666666667</v>
      </c>
      <c r="F68" s="16" t="s">
        <v>73</v>
      </c>
      <c r="G68" s="13">
        <v>11</v>
      </c>
      <c r="H68" s="18">
        <f t="shared" si="40"/>
        <v>26.050935483871</v>
      </c>
      <c r="I68" s="18">
        <f t="shared" si="41"/>
        <v>299.200935483871</v>
      </c>
      <c r="J68" s="18">
        <f t="shared" si="42"/>
        <v>0.388250420006774</v>
      </c>
      <c r="K68" s="18">
        <f t="shared" si="43"/>
        <v>10.2321666666667</v>
      </c>
      <c r="L68" s="18">
        <f t="shared" si="44"/>
        <v>2.762685</v>
      </c>
      <c r="M68" s="13" t="s">
        <v>75</v>
      </c>
      <c r="N68" s="18">
        <f>(O67-P67)*$C$22/100</f>
        <v>3.39607456117434</v>
      </c>
      <c r="O68" s="18">
        <f t="shared" si="56"/>
        <v>2.9414257663776</v>
      </c>
      <c r="P68" s="18">
        <f t="shared" si="45"/>
        <v>1.14200978921485</v>
      </c>
      <c r="Q68" s="25">
        <f t="shared" si="46"/>
        <v>0.331182838872306</v>
      </c>
      <c r="R68" s="18">
        <f t="shared" si="47"/>
        <v>0.80117865</v>
      </c>
      <c r="S68" s="26">
        <f t="shared" si="48"/>
        <v>0.41336952610046</v>
      </c>
      <c r="T68" s="3">
        <v>0.27</v>
      </c>
      <c r="U68" s="27">
        <f t="shared" si="49"/>
        <v>0.111609772047124</v>
      </c>
      <c r="V68" s="3">
        <v>220.1</v>
      </c>
      <c r="W68" s="28">
        <v>12.1</v>
      </c>
      <c r="X68" s="28">
        <v>4.5</v>
      </c>
      <c r="Y68" s="28">
        <v>1.5</v>
      </c>
      <c r="Z68" s="28">
        <v>6.8</v>
      </c>
      <c r="AA68" s="3">
        <v>30.2</v>
      </c>
      <c r="AB68" s="2">
        <f t="shared" si="50"/>
        <v>0.296885778708756</v>
      </c>
      <c r="AC68" s="30">
        <f t="shared" si="51"/>
        <v>10.2321666666667</v>
      </c>
      <c r="AD68" s="1">
        <f t="shared" si="52"/>
        <v>0.29</v>
      </c>
      <c r="AE68" s="31">
        <f t="shared" si="53"/>
        <v>214.045753424658</v>
      </c>
      <c r="AF68" s="1">
        <f t="shared" si="54"/>
        <v>6502249.29560719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21">
        <v>24.1712</v>
      </c>
      <c r="E69" s="20">
        <f t="shared" si="55"/>
        <v>26.050935483871</v>
      </c>
      <c r="F69" s="16" t="s">
        <v>75</v>
      </c>
      <c r="G69" s="13">
        <v>12</v>
      </c>
      <c r="H69" s="18">
        <f t="shared" si="40"/>
        <v>24.1712</v>
      </c>
      <c r="I69" s="18">
        <f t="shared" si="41"/>
        <v>297.3212</v>
      </c>
      <c r="J69" s="18">
        <f t="shared" si="42"/>
        <v>0.316052456479284</v>
      </c>
      <c r="K69" s="18">
        <f t="shared" si="43"/>
        <v>10.2321666666667</v>
      </c>
      <c r="L69" s="18">
        <f t="shared" si="44"/>
        <v>2.762685</v>
      </c>
      <c r="M69" s="13" t="s">
        <v>73</v>
      </c>
      <c r="N69" s="13"/>
      <c r="O69" s="18">
        <f t="shared" si="56"/>
        <v>4.56210097716275</v>
      </c>
      <c r="P69" s="18">
        <f t="shared" si="45"/>
        <v>1.44186322053883</v>
      </c>
      <c r="Q69" s="25">
        <f t="shared" si="46"/>
        <v>0.41814033395626</v>
      </c>
      <c r="R69" s="18">
        <f t="shared" si="47"/>
        <v>0.80117865</v>
      </c>
      <c r="S69" s="26">
        <f t="shared" si="48"/>
        <v>0.52190648609553</v>
      </c>
      <c r="T69" s="3">
        <v>0.27</v>
      </c>
      <c r="U69" s="27">
        <f t="shared" si="49"/>
        <v>0.140914751245793</v>
      </c>
      <c r="V69" s="3">
        <v>220.1</v>
      </c>
      <c r="W69" s="28">
        <v>12.1</v>
      </c>
      <c r="X69" s="28">
        <v>4.5</v>
      </c>
      <c r="Y69" s="28">
        <v>1.5</v>
      </c>
      <c r="Z69" s="28">
        <v>6.8</v>
      </c>
      <c r="AA69" s="3">
        <v>30.2</v>
      </c>
      <c r="AB69" s="2">
        <f t="shared" si="50"/>
        <v>0.302579736167058</v>
      </c>
      <c r="AC69" s="30">
        <f t="shared" si="51"/>
        <v>10.2321666666667</v>
      </c>
      <c r="AD69" s="1">
        <f t="shared" si="52"/>
        <v>0.29</v>
      </c>
      <c r="AE69" s="31">
        <f t="shared" si="53"/>
        <v>214.045753424658</v>
      </c>
      <c r="AF69" s="1">
        <f t="shared" si="54"/>
        <v>6626955.6087</v>
      </c>
      <c r="AG69" s="1">
        <f>SUM(AF58:AF69)</f>
        <v>82874353.4225878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7">
      <c r="A70" s="13"/>
      <c r="B70" s="13"/>
      <c r="C70" s="16">
        <v>12</v>
      </c>
      <c r="D70" s="21">
        <v>22.9951935483871</v>
      </c>
      <c r="E70" s="20">
        <f t="shared" si="55"/>
        <v>24.1712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1" s="1" customFormat="1" spans="46:46">
      <c r="AT71" s="2"/>
    </row>
    <row r="72" s="1" customFormat="1" spans="19:46">
      <c r="S72" s="24" t="s">
        <v>43</v>
      </c>
      <c r="T72" s="24"/>
      <c r="U72" s="24"/>
      <c r="V72" s="24" t="s">
        <v>44</v>
      </c>
      <c r="W72" s="24"/>
      <c r="X72" s="24"/>
      <c r="Y72" s="24" t="s">
        <v>45</v>
      </c>
      <c r="Z72" s="24"/>
      <c r="AA72" s="24"/>
      <c r="AB72" s="24" t="s">
        <v>46</v>
      </c>
      <c r="AC72" s="24"/>
      <c r="AD72" s="24"/>
      <c r="AE72" s="24" t="s">
        <v>47</v>
      </c>
      <c r="AF72" s="24"/>
      <c r="AG72" s="24"/>
      <c r="AH72" s="24" t="s">
        <v>48</v>
      </c>
      <c r="AI72" s="24"/>
      <c r="AJ72" s="24"/>
      <c r="AK72" s="32" t="s">
        <v>78</v>
      </c>
      <c r="AL72" s="33"/>
      <c r="AM72" s="34"/>
      <c r="AN72" s="33" t="s">
        <v>79</v>
      </c>
      <c r="AO72" s="33"/>
      <c r="AP72" s="34"/>
      <c r="AQ72" s="24" t="s">
        <v>50</v>
      </c>
      <c r="AR72" s="24"/>
      <c r="AS72" s="24"/>
      <c r="AT72" s="2"/>
    </row>
    <row r="73" s="1" customFormat="1" spans="1:50">
      <c r="A73" s="15" t="s">
        <v>12</v>
      </c>
      <c r="B73" s="15"/>
      <c r="C73" s="16" t="s">
        <v>51</v>
      </c>
      <c r="D73" s="16" t="s">
        <v>52</v>
      </c>
      <c r="E73" s="16" t="s">
        <v>53</v>
      </c>
      <c r="F73" s="16" t="s">
        <v>54</v>
      </c>
      <c r="G73" s="13" t="s">
        <v>51</v>
      </c>
      <c r="H73" s="13" t="s">
        <v>53</v>
      </c>
      <c r="I73" s="13" t="s">
        <v>55</v>
      </c>
      <c r="J73" s="13" t="s">
        <v>56</v>
      </c>
      <c r="K73" s="23" t="s">
        <v>57</v>
      </c>
      <c r="L73" s="23" t="s">
        <v>58</v>
      </c>
      <c r="M73" s="13" t="s">
        <v>59</v>
      </c>
      <c r="N73" s="23" t="s">
        <v>60</v>
      </c>
      <c r="O73" s="13" t="s">
        <v>61</v>
      </c>
      <c r="P73" s="13" t="s">
        <v>62</v>
      </c>
      <c r="Q73" s="23" t="s">
        <v>63</v>
      </c>
      <c r="R73" s="23" t="s">
        <v>64</v>
      </c>
      <c r="S73" s="4" t="s">
        <v>65</v>
      </c>
      <c r="T73" s="3" t="s">
        <v>66</v>
      </c>
      <c r="U73" s="3"/>
      <c r="V73" s="4" t="s">
        <v>65</v>
      </c>
      <c r="W73" s="3" t="s">
        <v>66</v>
      </c>
      <c r="X73" s="3"/>
      <c r="Y73" s="4" t="s">
        <v>65</v>
      </c>
      <c r="Z73" s="3" t="s">
        <v>66</v>
      </c>
      <c r="AA73" s="3"/>
      <c r="AB73" s="4" t="s">
        <v>65</v>
      </c>
      <c r="AC73" s="3" t="s">
        <v>66</v>
      </c>
      <c r="AD73" s="3"/>
      <c r="AE73" s="4" t="s">
        <v>65</v>
      </c>
      <c r="AF73" s="3" t="s">
        <v>66</v>
      </c>
      <c r="AG73" s="3"/>
      <c r="AH73" s="4" t="s">
        <v>65</v>
      </c>
      <c r="AI73" s="3" t="s">
        <v>66</v>
      </c>
      <c r="AJ73" s="3"/>
      <c r="AK73" s="4" t="s">
        <v>65</v>
      </c>
      <c r="AL73" s="3" t="s">
        <v>66</v>
      </c>
      <c r="AM73" s="3"/>
      <c r="AN73" s="4" t="s">
        <v>65</v>
      </c>
      <c r="AO73" s="3" t="s">
        <v>66</v>
      </c>
      <c r="AP73" s="3"/>
      <c r="AQ73" s="35" t="s">
        <v>65</v>
      </c>
      <c r="AR73" s="35" t="s">
        <v>66</v>
      </c>
      <c r="AS73" s="35"/>
      <c r="AT73" s="2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18</v>
      </c>
      <c r="E74" s="16"/>
      <c r="F74" s="16"/>
      <c r="G74" s="13">
        <v>1</v>
      </c>
      <c r="H74" s="18">
        <f t="shared" ref="H74:H85" si="57">E75</f>
        <v>18</v>
      </c>
      <c r="I74" s="18">
        <f t="shared" ref="I74:I85" si="58">H74+273.15</f>
        <v>291.15</v>
      </c>
      <c r="J74" s="18">
        <f t="shared" ref="J74:J85" si="59">EXP(($C$16*(I74-$C$14))/($C$17*I74*$C$14))</f>
        <v>0.157870513912988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0.0822852692617276</v>
      </c>
      <c r="Q74" s="25">
        <f t="shared" ref="Q74:Q85" si="63">P74*$B$76</f>
        <v>0.0246855807785183</v>
      </c>
      <c r="R74" s="18">
        <f t="shared" ref="R74:R85" si="64">L74*$B$76</f>
        <v>0.156366</v>
      </c>
      <c r="S74" s="26">
        <f t="shared" ref="S74:S85" si="65">Q74/R74</f>
        <v>0.157870513912988</v>
      </c>
      <c r="T74" s="3">
        <v>0.01</v>
      </c>
      <c r="U74" s="27">
        <f t="shared" ref="U74:U85" si="66">S74*T74</f>
        <v>0.00157870513912988</v>
      </c>
      <c r="V74" s="26"/>
      <c r="W74" s="3"/>
      <c r="X74" s="3"/>
      <c r="Y74" s="29"/>
      <c r="Z74" s="3"/>
      <c r="AA74" s="28"/>
      <c r="AB74" s="3"/>
      <c r="AC74" s="3"/>
      <c r="AD74" s="28"/>
      <c r="AE74" s="26">
        <v>0.001</v>
      </c>
      <c r="AF74" s="3">
        <v>0.49</v>
      </c>
      <c r="AG74" s="27">
        <f t="shared" ref="AG74:AG85" si="67">AF74*AE74</f>
        <v>0.00049</v>
      </c>
      <c r="AH74" s="36"/>
      <c r="AI74" s="3"/>
      <c r="AJ74" s="27"/>
      <c r="AK74" s="37"/>
      <c r="AL74" s="28"/>
      <c r="AM74" s="28"/>
      <c r="AN74" s="37"/>
      <c r="AO74" s="28"/>
      <c r="AP74" s="27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0.00706870513912988</v>
      </c>
      <c r="AU74" s="30">
        <f t="shared" ref="AU74:AU85" si="70">$B$74/12</f>
        <v>52.122</v>
      </c>
      <c r="AV74" s="1">
        <f t="shared" ref="AV74:AV85" si="71">$B$76</f>
        <v>0.3</v>
      </c>
      <c r="AW74" s="2">
        <f>$E$8/12</f>
        <v>0.997666870117733</v>
      </c>
      <c r="AX74" s="1">
        <f t="shared" ref="AX74:AX85" si="72">AW74*10000*AV74*0.67*AU74*AT74</f>
        <v>738.826639301628</v>
      </c>
    </row>
    <row r="75" s="1" customFormat="1" spans="1:50">
      <c r="A75" s="13" t="s">
        <v>74</v>
      </c>
      <c r="B75" s="13">
        <v>1</v>
      </c>
      <c r="C75" s="16">
        <v>1</v>
      </c>
      <c r="D75" s="19">
        <v>22.5171612903226</v>
      </c>
      <c r="E75" s="20">
        <f t="shared" ref="E75:E86" si="73">D74</f>
        <v>18</v>
      </c>
      <c r="F75" s="16" t="s">
        <v>73</v>
      </c>
      <c r="G75" s="13">
        <v>2</v>
      </c>
      <c r="H75" s="18">
        <f t="shared" si="57"/>
        <v>22.5171612903226</v>
      </c>
      <c r="I75" s="18">
        <f t="shared" si="58"/>
        <v>295.667161290323</v>
      </c>
      <c r="J75" s="18">
        <f t="shared" si="59"/>
        <v>0.263145010314031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4">L75+O74-P74-N75</f>
        <v>0.960154730738272</v>
      </c>
      <c r="P75" s="18">
        <f t="shared" si="62"/>
        <v>0.252659926523188</v>
      </c>
      <c r="Q75" s="25">
        <f t="shared" si="63"/>
        <v>0.0757979779569565</v>
      </c>
      <c r="R75" s="18">
        <f t="shared" si="64"/>
        <v>0.156366</v>
      </c>
      <c r="S75" s="26">
        <f t="shared" si="65"/>
        <v>0.484747182616147</v>
      </c>
      <c r="T75" s="3">
        <v>0.01</v>
      </c>
      <c r="U75" s="27">
        <f t="shared" si="66"/>
        <v>0.00484747182616147</v>
      </c>
      <c r="V75" s="26"/>
      <c r="W75" s="3"/>
      <c r="X75" s="3"/>
      <c r="Y75" s="29"/>
      <c r="Z75" s="3"/>
      <c r="AA75" s="28"/>
      <c r="AB75" s="3"/>
      <c r="AC75" s="3"/>
      <c r="AD75" s="28"/>
      <c r="AE75" s="26">
        <v>0.001</v>
      </c>
      <c r="AF75" s="3">
        <v>0.49</v>
      </c>
      <c r="AG75" s="27">
        <f t="shared" si="67"/>
        <v>0.00049</v>
      </c>
      <c r="AH75" s="36"/>
      <c r="AI75" s="3"/>
      <c r="AJ75" s="27"/>
      <c r="AK75" s="37"/>
      <c r="AL75" s="28"/>
      <c r="AM75" s="28"/>
      <c r="AN75" s="37"/>
      <c r="AO75" s="28"/>
      <c r="AP75" s="27"/>
      <c r="AQ75" s="3">
        <v>0.01</v>
      </c>
      <c r="AR75" s="3">
        <v>0.5</v>
      </c>
      <c r="AS75" s="3">
        <f t="shared" si="68"/>
        <v>0.005</v>
      </c>
      <c r="AT75" s="2">
        <f t="shared" si="69"/>
        <v>0.0103374718261615</v>
      </c>
      <c r="AU75" s="30">
        <f t="shared" si="70"/>
        <v>52.122</v>
      </c>
      <c r="AV75" s="1">
        <f t="shared" si="71"/>
        <v>0.3</v>
      </c>
      <c r="AW75" s="2">
        <f t="shared" ref="AW75:AW85" si="75">$E$8/12</f>
        <v>0.997666870117733</v>
      </c>
      <c r="AX75" s="1">
        <f t="shared" si="72"/>
        <v>1080.48071292705</v>
      </c>
    </row>
    <row r="76" s="1" customFormat="1" spans="1:50">
      <c r="A76" s="13" t="s">
        <v>36</v>
      </c>
      <c r="B76" s="13">
        <f>H8</f>
        <v>0.3</v>
      </c>
      <c r="C76" s="16">
        <v>2</v>
      </c>
      <c r="D76" s="21">
        <v>23.1121428571429</v>
      </c>
      <c r="E76" s="20">
        <f t="shared" si="73"/>
        <v>22.5171612903226</v>
      </c>
      <c r="F76" s="16" t="s">
        <v>73</v>
      </c>
      <c r="G76" s="13">
        <v>3</v>
      </c>
      <c r="H76" s="18">
        <f t="shared" si="57"/>
        <v>23.1121428571429</v>
      </c>
      <c r="I76" s="18">
        <f t="shared" si="58"/>
        <v>296.262142857143</v>
      </c>
      <c r="J76" s="18">
        <f t="shared" si="59"/>
        <v>0.281136852393424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4"/>
        <v>1.22871480421508</v>
      </c>
      <c r="P76" s="18">
        <f t="shared" si="62"/>
        <v>0.345437012546231</v>
      </c>
      <c r="Q76" s="25">
        <f t="shared" si="63"/>
        <v>0.103631103763869</v>
      </c>
      <c r="R76" s="18">
        <f t="shared" si="64"/>
        <v>0.156366</v>
      </c>
      <c r="S76" s="26">
        <f t="shared" si="65"/>
        <v>0.662747040685758</v>
      </c>
      <c r="T76" s="3">
        <v>0.01</v>
      </c>
      <c r="U76" s="27">
        <f t="shared" si="66"/>
        <v>0.00662747040685758</v>
      </c>
      <c r="V76" s="26"/>
      <c r="W76" s="3"/>
      <c r="X76" s="3"/>
      <c r="Y76" s="29"/>
      <c r="Z76" s="3"/>
      <c r="AA76" s="28"/>
      <c r="AB76" s="3"/>
      <c r="AC76" s="3"/>
      <c r="AD76" s="28"/>
      <c r="AE76" s="26">
        <v>0.001</v>
      </c>
      <c r="AF76" s="3">
        <v>0.49</v>
      </c>
      <c r="AG76" s="27">
        <f t="shared" si="67"/>
        <v>0.00049</v>
      </c>
      <c r="AH76" s="36"/>
      <c r="AI76" s="3"/>
      <c r="AJ76" s="27"/>
      <c r="AK76" s="37"/>
      <c r="AL76" s="28"/>
      <c r="AM76" s="28"/>
      <c r="AN76" s="37"/>
      <c r="AO76" s="28"/>
      <c r="AP76" s="27"/>
      <c r="AQ76" s="3">
        <v>0.01</v>
      </c>
      <c r="AR76" s="3">
        <v>0.5</v>
      </c>
      <c r="AS76" s="3">
        <f t="shared" si="68"/>
        <v>0.005</v>
      </c>
      <c r="AT76" s="2">
        <f t="shared" si="69"/>
        <v>0.0121174704068576</v>
      </c>
      <c r="AU76" s="30">
        <f t="shared" si="70"/>
        <v>52.122</v>
      </c>
      <c r="AV76" s="1">
        <f t="shared" si="71"/>
        <v>0.3</v>
      </c>
      <c r="AW76" s="2">
        <f t="shared" si="75"/>
        <v>0.997666870117733</v>
      </c>
      <c r="AX76" s="1">
        <f t="shared" si="72"/>
        <v>1266.52756923987</v>
      </c>
    </row>
    <row r="77" s="1" customFormat="1" spans="1:50">
      <c r="A77" s="13"/>
      <c r="B77" s="13"/>
      <c r="C77" s="16">
        <v>3</v>
      </c>
      <c r="D77" s="21">
        <v>22.1857419354839</v>
      </c>
      <c r="E77" s="20">
        <f t="shared" si="73"/>
        <v>23.1121428571429</v>
      </c>
      <c r="F77" s="16" t="s">
        <v>73</v>
      </c>
      <c r="G77" s="13">
        <v>4</v>
      </c>
      <c r="H77" s="18">
        <f t="shared" si="57"/>
        <v>22.1857419354839</v>
      </c>
      <c r="I77" s="18">
        <f t="shared" si="58"/>
        <v>295.335741935484</v>
      </c>
      <c r="J77" s="18">
        <f t="shared" si="59"/>
        <v>0.253597949640341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4"/>
        <v>1.40449779166885</v>
      </c>
      <c r="P77" s="18">
        <f t="shared" si="62"/>
        <v>0.356177760241608</v>
      </c>
      <c r="Q77" s="25">
        <f t="shared" si="63"/>
        <v>0.106853328072482</v>
      </c>
      <c r="R77" s="18">
        <f t="shared" si="64"/>
        <v>0.156366</v>
      </c>
      <c r="S77" s="26">
        <f t="shared" si="65"/>
        <v>0.683353977670864</v>
      </c>
      <c r="T77" s="3">
        <v>0.01</v>
      </c>
      <c r="U77" s="27">
        <f t="shared" si="66"/>
        <v>0.00683353977670864</v>
      </c>
      <c r="V77" s="26"/>
      <c r="W77" s="3"/>
      <c r="X77" s="3"/>
      <c r="Y77" s="29"/>
      <c r="Z77" s="3"/>
      <c r="AA77" s="28"/>
      <c r="AB77" s="3"/>
      <c r="AC77" s="3"/>
      <c r="AD77" s="28"/>
      <c r="AE77" s="26">
        <v>0.001</v>
      </c>
      <c r="AF77" s="3">
        <v>0.49</v>
      </c>
      <c r="AG77" s="27">
        <f t="shared" si="67"/>
        <v>0.00049</v>
      </c>
      <c r="AH77" s="36"/>
      <c r="AI77" s="3"/>
      <c r="AJ77" s="27"/>
      <c r="AK77" s="37"/>
      <c r="AL77" s="28"/>
      <c r="AM77" s="28"/>
      <c r="AN77" s="37"/>
      <c r="AO77" s="28"/>
      <c r="AP77" s="27"/>
      <c r="AQ77" s="3">
        <v>0.01</v>
      </c>
      <c r="AR77" s="3">
        <v>0.5</v>
      </c>
      <c r="AS77" s="3">
        <f t="shared" si="68"/>
        <v>0.005</v>
      </c>
      <c r="AT77" s="2">
        <f t="shared" si="69"/>
        <v>0.0123235397767086</v>
      </c>
      <c r="AU77" s="30">
        <f t="shared" si="70"/>
        <v>52.122</v>
      </c>
      <c r="AV77" s="1">
        <f t="shared" si="71"/>
        <v>0.3</v>
      </c>
      <c r="AW77" s="2">
        <f t="shared" si="75"/>
        <v>0.997666870117733</v>
      </c>
      <c r="AX77" s="1">
        <f t="shared" si="72"/>
        <v>1288.06610239317</v>
      </c>
    </row>
    <row r="78" s="1" customFormat="1" spans="1:50">
      <c r="A78" s="13"/>
      <c r="B78" s="13"/>
      <c r="C78" s="16">
        <v>4</v>
      </c>
      <c r="D78" s="21">
        <v>23.2280666666667</v>
      </c>
      <c r="E78" s="20">
        <f t="shared" si="73"/>
        <v>22.1857419354839</v>
      </c>
      <c r="F78" s="16" t="s">
        <v>73</v>
      </c>
      <c r="G78" s="13">
        <v>5</v>
      </c>
      <c r="H78" s="18">
        <f t="shared" si="57"/>
        <v>23.2280666666667</v>
      </c>
      <c r="I78" s="18">
        <f t="shared" si="58"/>
        <v>296.378066666667</v>
      </c>
      <c r="J78" s="18">
        <f t="shared" si="59"/>
        <v>0.284774145897606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0.995904029855883</v>
      </c>
      <c r="O78" s="18">
        <f t="shared" si="74"/>
        <v>0.573636001571362</v>
      </c>
      <c r="P78" s="18">
        <f t="shared" si="62"/>
        <v>0.163356702403602</v>
      </c>
      <c r="Q78" s="25">
        <f t="shared" si="63"/>
        <v>0.0490070107210807</v>
      </c>
      <c r="R78" s="18">
        <f t="shared" si="64"/>
        <v>0.156366</v>
      </c>
      <c r="S78" s="26">
        <f t="shared" si="65"/>
        <v>0.313412191404018</v>
      </c>
      <c r="T78" s="3">
        <v>0.01</v>
      </c>
      <c r="U78" s="27">
        <f t="shared" si="66"/>
        <v>0.00313412191404018</v>
      </c>
      <c r="V78" s="26"/>
      <c r="W78" s="3"/>
      <c r="X78" s="3"/>
      <c r="Y78" s="29"/>
      <c r="Z78" s="3"/>
      <c r="AA78" s="28"/>
      <c r="AB78" s="3"/>
      <c r="AC78" s="3"/>
      <c r="AD78" s="28"/>
      <c r="AE78" s="26">
        <v>0.005</v>
      </c>
      <c r="AF78" s="3">
        <v>0.49</v>
      </c>
      <c r="AG78" s="27">
        <f t="shared" si="67"/>
        <v>0.00245</v>
      </c>
      <c r="AH78" s="36"/>
      <c r="AI78" s="3"/>
      <c r="AJ78" s="27"/>
      <c r="AK78" s="37"/>
      <c r="AL78" s="28"/>
      <c r="AM78" s="28"/>
      <c r="AN78" s="37"/>
      <c r="AO78" s="28"/>
      <c r="AP78" s="27"/>
      <c r="AQ78" s="3">
        <v>0.015</v>
      </c>
      <c r="AR78" s="3">
        <v>0.5</v>
      </c>
      <c r="AS78" s="3">
        <f t="shared" si="68"/>
        <v>0.0075</v>
      </c>
      <c r="AT78" s="2">
        <f t="shared" si="69"/>
        <v>0.0130841219140402</v>
      </c>
      <c r="AU78" s="30">
        <f t="shared" si="70"/>
        <v>52.122</v>
      </c>
      <c r="AV78" s="1">
        <f t="shared" si="71"/>
        <v>0.3</v>
      </c>
      <c r="AW78" s="2">
        <f t="shared" si="75"/>
        <v>0.997666870117733</v>
      </c>
      <c r="AX78" s="1">
        <f t="shared" si="72"/>
        <v>1367.56274758874</v>
      </c>
    </row>
    <row r="79" s="1" customFormat="1" spans="1:50">
      <c r="A79" s="13"/>
      <c r="B79" s="13"/>
      <c r="C79" s="16">
        <v>5</v>
      </c>
      <c r="D79" s="21">
        <v>24.413064516129</v>
      </c>
      <c r="E79" s="20">
        <f t="shared" si="73"/>
        <v>23.2280666666667</v>
      </c>
      <c r="F79" s="16" t="s">
        <v>75</v>
      </c>
      <c r="G79" s="13">
        <v>6</v>
      </c>
      <c r="H79" s="18">
        <f t="shared" si="57"/>
        <v>24.413064516129</v>
      </c>
      <c r="I79" s="18">
        <f t="shared" si="58"/>
        <v>297.563064516129</v>
      </c>
      <c r="J79" s="18">
        <f t="shared" si="59"/>
        <v>0.324578256480407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4"/>
        <v>0.93149929916776</v>
      </c>
      <c r="P79" s="18">
        <f t="shared" si="62"/>
        <v>0.302344418436592</v>
      </c>
      <c r="Q79" s="25">
        <f t="shared" si="63"/>
        <v>0.0907033255309777</v>
      </c>
      <c r="R79" s="18">
        <f t="shared" si="64"/>
        <v>0.156366</v>
      </c>
      <c r="S79" s="26">
        <f t="shared" si="65"/>
        <v>0.580070638955897</v>
      </c>
      <c r="T79" s="3">
        <v>0.01</v>
      </c>
      <c r="U79" s="27">
        <f t="shared" si="66"/>
        <v>0.00580070638955897</v>
      </c>
      <c r="V79" s="26"/>
      <c r="W79" s="3"/>
      <c r="X79" s="3"/>
      <c r="Y79" s="29"/>
      <c r="Z79" s="3"/>
      <c r="AA79" s="28"/>
      <c r="AB79" s="3"/>
      <c r="AC79" s="3"/>
      <c r="AD79" s="28"/>
      <c r="AE79" s="26">
        <v>0.005</v>
      </c>
      <c r="AF79" s="3">
        <v>0.49</v>
      </c>
      <c r="AG79" s="27">
        <f t="shared" si="67"/>
        <v>0.00245</v>
      </c>
      <c r="AH79" s="36"/>
      <c r="AI79" s="3"/>
      <c r="AJ79" s="27"/>
      <c r="AK79" s="37"/>
      <c r="AL79" s="28"/>
      <c r="AM79" s="28"/>
      <c r="AN79" s="37"/>
      <c r="AO79" s="28"/>
      <c r="AP79" s="27"/>
      <c r="AQ79" s="3">
        <v>0.015</v>
      </c>
      <c r="AR79" s="3">
        <v>0.5</v>
      </c>
      <c r="AS79" s="3">
        <f t="shared" si="68"/>
        <v>0.0075</v>
      </c>
      <c r="AT79" s="2">
        <f t="shared" si="69"/>
        <v>0.015750706389559</v>
      </c>
      <c r="AU79" s="30">
        <f t="shared" si="70"/>
        <v>52.122</v>
      </c>
      <c r="AV79" s="1">
        <f t="shared" si="71"/>
        <v>0.3</v>
      </c>
      <c r="AW79" s="2">
        <f t="shared" si="75"/>
        <v>0.997666870117733</v>
      </c>
      <c r="AX79" s="1">
        <f t="shared" si="72"/>
        <v>1646.27626126402</v>
      </c>
    </row>
    <row r="80" s="1" customFormat="1" spans="1:50">
      <c r="A80" s="13"/>
      <c r="B80" s="13"/>
      <c r="C80" s="16">
        <v>6</v>
      </c>
      <c r="D80" s="21">
        <v>26.0642333333333</v>
      </c>
      <c r="E80" s="20">
        <f t="shared" si="73"/>
        <v>24.413064516129</v>
      </c>
      <c r="F80" s="16" t="s">
        <v>73</v>
      </c>
      <c r="G80" s="13">
        <v>7</v>
      </c>
      <c r="H80" s="18">
        <f t="shared" si="57"/>
        <v>26.0642333333333</v>
      </c>
      <c r="I80" s="18">
        <f t="shared" si="58"/>
        <v>299.214233333333</v>
      </c>
      <c r="J80" s="18">
        <f t="shared" si="59"/>
        <v>0.388812344559479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4"/>
        <v>1.15037488073117</v>
      </c>
      <c r="P80" s="18">
        <f t="shared" si="62"/>
        <v>0.447279954499416</v>
      </c>
      <c r="Q80" s="25">
        <f t="shared" si="63"/>
        <v>0.134183986349825</v>
      </c>
      <c r="R80" s="18">
        <f t="shared" si="64"/>
        <v>0.156366</v>
      </c>
      <c r="S80" s="26">
        <f t="shared" si="65"/>
        <v>0.858140429184253</v>
      </c>
      <c r="T80" s="3">
        <v>0.01</v>
      </c>
      <c r="U80" s="27">
        <f t="shared" si="66"/>
        <v>0.00858140429184253</v>
      </c>
      <c r="V80" s="26"/>
      <c r="W80" s="3"/>
      <c r="X80" s="3"/>
      <c r="Y80" s="29"/>
      <c r="Z80" s="3"/>
      <c r="AA80" s="28"/>
      <c r="AB80" s="3"/>
      <c r="AC80" s="3"/>
      <c r="AD80" s="28"/>
      <c r="AE80" s="26">
        <v>0.005</v>
      </c>
      <c r="AF80" s="3">
        <v>0.49</v>
      </c>
      <c r="AG80" s="27">
        <f t="shared" si="67"/>
        <v>0.00245</v>
      </c>
      <c r="AH80" s="36"/>
      <c r="AI80" s="3"/>
      <c r="AJ80" s="27"/>
      <c r="AK80" s="37"/>
      <c r="AL80" s="28"/>
      <c r="AM80" s="28"/>
      <c r="AN80" s="37"/>
      <c r="AO80" s="28"/>
      <c r="AP80" s="27"/>
      <c r="AQ80" s="3">
        <v>0.015</v>
      </c>
      <c r="AR80" s="3">
        <v>0.5</v>
      </c>
      <c r="AS80" s="3">
        <f t="shared" si="68"/>
        <v>0.0075</v>
      </c>
      <c r="AT80" s="2">
        <f t="shared" si="69"/>
        <v>0.0185314042918425</v>
      </c>
      <c r="AU80" s="30">
        <f t="shared" si="70"/>
        <v>52.122</v>
      </c>
      <c r="AV80" s="1">
        <f t="shared" si="71"/>
        <v>0.3</v>
      </c>
      <c r="AW80" s="2">
        <f t="shared" si="75"/>
        <v>0.997666870117733</v>
      </c>
      <c r="AX80" s="1">
        <f t="shared" si="72"/>
        <v>1936.91700035562</v>
      </c>
    </row>
    <row r="81" s="1" customFormat="1" spans="1:50">
      <c r="A81" s="13"/>
      <c r="B81" s="13"/>
      <c r="C81" s="16">
        <v>7</v>
      </c>
      <c r="D81" s="21">
        <v>27.2738064516129</v>
      </c>
      <c r="E81" s="20">
        <f t="shared" si="73"/>
        <v>26.0642333333333</v>
      </c>
      <c r="F81" s="16" t="s">
        <v>73</v>
      </c>
      <c r="G81" s="13">
        <v>8</v>
      </c>
      <c r="H81" s="18">
        <f t="shared" si="57"/>
        <v>27.2738064516129</v>
      </c>
      <c r="I81" s="18">
        <f t="shared" si="58"/>
        <v>300.423806451613</v>
      </c>
      <c r="J81" s="18">
        <f t="shared" si="59"/>
        <v>0.443241568481616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4"/>
        <v>1.22431492623175</v>
      </c>
      <c r="P81" s="18">
        <f t="shared" si="62"/>
        <v>0.542667268218415</v>
      </c>
      <c r="Q81" s="25">
        <f t="shared" si="63"/>
        <v>0.162800180465525</v>
      </c>
      <c r="R81" s="18">
        <f t="shared" si="64"/>
        <v>0.156366</v>
      </c>
      <c r="S81" s="26">
        <f t="shared" si="65"/>
        <v>1.04114820655081</v>
      </c>
      <c r="T81" s="3">
        <v>0.01</v>
      </c>
      <c r="U81" s="27">
        <f t="shared" si="66"/>
        <v>0.0104114820655081</v>
      </c>
      <c r="V81" s="26"/>
      <c r="W81" s="3"/>
      <c r="X81" s="3"/>
      <c r="Y81" s="29"/>
      <c r="Z81" s="3"/>
      <c r="AA81" s="28"/>
      <c r="AB81" s="3"/>
      <c r="AC81" s="3"/>
      <c r="AD81" s="28"/>
      <c r="AE81" s="26">
        <v>0.005</v>
      </c>
      <c r="AF81" s="3">
        <v>0.49</v>
      </c>
      <c r="AG81" s="27">
        <f t="shared" si="67"/>
        <v>0.00245</v>
      </c>
      <c r="AH81" s="36"/>
      <c r="AI81" s="3"/>
      <c r="AJ81" s="27"/>
      <c r="AK81" s="37"/>
      <c r="AL81" s="28"/>
      <c r="AM81" s="28"/>
      <c r="AN81" s="37"/>
      <c r="AO81" s="28"/>
      <c r="AP81" s="27"/>
      <c r="AQ81" s="3">
        <v>0.015</v>
      </c>
      <c r="AR81" s="3">
        <v>0.5</v>
      </c>
      <c r="AS81" s="3">
        <f t="shared" si="68"/>
        <v>0.0075</v>
      </c>
      <c r="AT81" s="2">
        <f t="shared" si="69"/>
        <v>0.0203614820655081</v>
      </c>
      <c r="AU81" s="30">
        <f t="shared" si="70"/>
        <v>52.122</v>
      </c>
      <c r="AV81" s="1">
        <f t="shared" si="71"/>
        <v>0.3</v>
      </c>
      <c r="AW81" s="2">
        <f t="shared" si="75"/>
        <v>0.997666870117733</v>
      </c>
      <c r="AX81" s="1">
        <f t="shared" si="72"/>
        <v>2128.19817343683</v>
      </c>
    </row>
    <row r="82" s="1" customFormat="1" spans="1:50">
      <c r="A82" s="13"/>
      <c r="B82" s="13"/>
      <c r="C82" s="16">
        <v>8</v>
      </c>
      <c r="D82" s="21">
        <v>27.579935483871</v>
      </c>
      <c r="E82" s="20">
        <f t="shared" si="73"/>
        <v>27.2738064516129</v>
      </c>
      <c r="F82" s="16" t="s">
        <v>73</v>
      </c>
      <c r="G82" s="13">
        <v>9</v>
      </c>
      <c r="H82" s="18">
        <f t="shared" si="57"/>
        <v>27.579935483871</v>
      </c>
      <c r="I82" s="18">
        <f t="shared" si="58"/>
        <v>300.729935483871</v>
      </c>
      <c r="J82" s="18">
        <f t="shared" si="59"/>
        <v>0.458108919295434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4"/>
        <v>1.20286765801334</v>
      </c>
      <c r="P82" s="18">
        <f t="shared" si="62"/>
        <v>0.551044402867919</v>
      </c>
      <c r="Q82" s="25">
        <f t="shared" si="63"/>
        <v>0.165313320860376</v>
      </c>
      <c r="R82" s="18">
        <f t="shared" si="64"/>
        <v>0.156366</v>
      </c>
      <c r="S82" s="26">
        <f t="shared" si="65"/>
        <v>1.05722037310141</v>
      </c>
      <c r="T82" s="3">
        <v>0.01</v>
      </c>
      <c r="U82" s="27">
        <f t="shared" si="66"/>
        <v>0.0105722037310141</v>
      </c>
      <c r="V82" s="26"/>
      <c r="W82" s="3"/>
      <c r="X82" s="3"/>
      <c r="Y82" s="29"/>
      <c r="Z82" s="3"/>
      <c r="AA82" s="28"/>
      <c r="AB82" s="3"/>
      <c r="AC82" s="3"/>
      <c r="AD82" s="28"/>
      <c r="AE82" s="26">
        <v>0.005</v>
      </c>
      <c r="AF82" s="3">
        <v>0.49</v>
      </c>
      <c r="AG82" s="27">
        <f t="shared" si="67"/>
        <v>0.00245</v>
      </c>
      <c r="AH82" s="36"/>
      <c r="AI82" s="3"/>
      <c r="AJ82" s="27"/>
      <c r="AK82" s="37"/>
      <c r="AL82" s="28"/>
      <c r="AM82" s="28"/>
      <c r="AN82" s="37"/>
      <c r="AO82" s="28"/>
      <c r="AP82" s="27"/>
      <c r="AQ82" s="3">
        <v>0.015</v>
      </c>
      <c r="AR82" s="3">
        <v>0.5</v>
      </c>
      <c r="AS82" s="3">
        <f t="shared" si="68"/>
        <v>0.0075</v>
      </c>
      <c r="AT82" s="2">
        <f t="shared" si="69"/>
        <v>0.0205222037310141</v>
      </c>
      <c r="AU82" s="30">
        <f t="shared" si="70"/>
        <v>52.122</v>
      </c>
      <c r="AV82" s="1">
        <f t="shared" si="71"/>
        <v>0.3</v>
      </c>
      <c r="AW82" s="2">
        <f t="shared" si="75"/>
        <v>0.997666870117733</v>
      </c>
      <c r="AX82" s="1">
        <f t="shared" si="72"/>
        <v>2144.99692874654</v>
      </c>
    </row>
    <row r="83" s="1" customFormat="1" spans="1:50">
      <c r="A83" s="13"/>
      <c r="B83" s="13"/>
      <c r="C83" s="16">
        <v>9</v>
      </c>
      <c r="D83" s="21">
        <v>26.8858666666667</v>
      </c>
      <c r="E83" s="20">
        <f t="shared" si="73"/>
        <v>27.579935483871</v>
      </c>
      <c r="F83" s="16" t="s">
        <v>73</v>
      </c>
      <c r="G83" s="13">
        <v>10</v>
      </c>
      <c r="H83" s="18">
        <f t="shared" si="57"/>
        <v>26.8858666666667</v>
      </c>
      <c r="I83" s="18">
        <f t="shared" si="58"/>
        <v>300.035866666667</v>
      </c>
      <c r="J83" s="18">
        <f t="shared" si="59"/>
        <v>0.425051047780751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4"/>
        <v>1.17304325514542</v>
      </c>
      <c r="P83" s="18">
        <f t="shared" si="62"/>
        <v>0.498603264691702</v>
      </c>
      <c r="Q83" s="25">
        <f t="shared" si="63"/>
        <v>0.149580979407511</v>
      </c>
      <c r="R83" s="18">
        <f t="shared" si="64"/>
        <v>0.156366</v>
      </c>
      <c r="S83" s="26">
        <f t="shared" si="65"/>
        <v>0.956608082367718</v>
      </c>
      <c r="T83" s="3">
        <v>0.01</v>
      </c>
      <c r="U83" s="27">
        <f t="shared" si="66"/>
        <v>0.00956608082367718</v>
      </c>
      <c r="V83" s="26"/>
      <c r="W83" s="3"/>
      <c r="X83" s="3"/>
      <c r="Y83" s="29"/>
      <c r="Z83" s="3"/>
      <c r="AA83" s="28"/>
      <c r="AB83" s="3"/>
      <c r="AC83" s="3"/>
      <c r="AD83" s="28"/>
      <c r="AE83" s="26">
        <v>0.005</v>
      </c>
      <c r="AF83" s="3">
        <v>0.49</v>
      </c>
      <c r="AG83" s="27">
        <f t="shared" si="67"/>
        <v>0.00245</v>
      </c>
      <c r="AH83" s="36"/>
      <c r="AI83" s="3"/>
      <c r="AJ83" s="27"/>
      <c r="AK83" s="37"/>
      <c r="AL83" s="28"/>
      <c r="AM83" s="28"/>
      <c r="AN83" s="37"/>
      <c r="AO83" s="28"/>
      <c r="AP83" s="27"/>
      <c r="AQ83" s="3">
        <v>0.015</v>
      </c>
      <c r="AR83" s="3">
        <v>0.5</v>
      </c>
      <c r="AS83" s="3">
        <f t="shared" si="68"/>
        <v>0.0075</v>
      </c>
      <c r="AT83" s="2">
        <f t="shared" si="69"/>
        <v>0.0195160808236772</v>
      </c>
      <c r="AU83" s="30">
        <f t="shared" si="70"/>
        <v>52.122</v>
      </c>
      <c r="AV83" s="1">
        <f t="shared" si="71"/>
        <v>0.3</v>
      </c>
      <c r="AW83" s="2">
        <f t="shared" si="75"/>
        <v>0.997666870117733</v>
      </c>
      <c r="AX83" s="1">
        <f t="shared" si="72"/>
        <v>2039.83616850529</v>
      </c>
    </row>
    <row r="84" s="1" customFormat="1" spans="1:50">
      <c r="A84" s="13"/>
      <c r="B84" s="13"/>
      <c r="C84" s="16">
        <v>10</v>
      </c>
      <c r="D84" s="21">
        <v>26.050935483871</v>
      </c>
      <c r="E84" s="20">
        <f t="shared" si="73"/>
        <v>26.8858666666667</v>
      </c>
      <c r="F84" s="16" t="s">
        <v>73</v>
      </c>
      <c r="G84" s="13">
        <v>11</v>
      </c>
      <c r="H84" s="18">
        <f t="shared" si="57"/>
        <v>26.050935483871</v>
      </c>
      <c r="I84" s="18">
        <f t="shared" si="58"/>
        <v>299.200935483871</v>
      </c>
      <c r="J84" s="18">
        <f t="shared" si="59"/>
        <v>0.388250420006774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0.640717990931029</v>
      </c>
      <c r="O84" s="18">
        <f t="shared" si="74"/>
        <v>0.554941999522686</v>
      </c>
      <c r="P84" s="18">
        <f t="shared" si="62"/>
        <v>0.215456464394082</v>
      </c>
      <c r="Q84" s="25">
        <f t="shared" si="63"/>
        <v>0.0646369393182245</v>
      </c>
      <c r="R84" s="18">
        <f t="shared" si="64"/>
        <v>0.156366</v>
      </c>
      <c r="S84" s="26">
        <f t="shared" si="65"/>
        <v>0.41336952610046</v>
      </c>
      <c r="T84" s="3">
        <v>0.01</v>
      </c>
      <c r="U84" s="27">
        <f t="shared" si="66"/>
        <v>0.0041336952610046</v>
      </c>
      <c r="V84" s="26"/>
      <c r="W84" s="3"/>
      <c r="X84" s="3"/>
      <c r="Y84" s="29"/>
      <c r="Z84" s="3"/>
      <c r="AA84" s="28"/>
      <c r="AB84" s="3"/>
      <c r="AC84" s="3"/>
      <c r="AD84" s="28"/>
      <c r="AE84" s="26">
        <v>0.005</v>
      </c>
      <c r="AF84" s="3">
        <v>0.49</v>
      </c>
      <c r="AG84" s="27">
        <f t="shared" si="67"/>
        <v>0.00245</v>
      </c>
      <c r="AH84" s="36"/>
      <c r="AI84" s="3"/>
      <c r="AJ84" s="27"/>
      <c r="AK84" s="37"/>
      <c r="AL84" s="28"/>
      <c r="AM84" s="28"/>
      <c r="AN84" s="37"/>
      <c r="AO84" s="28"/>
      <c r="AP84" s="27"/>
      <c r="AQ84" s="3">
        <v>0.015</v>
      </c>
      <c r="AR84" s="3">
        <v>0.5</v>
      </c>
      <c r="AS84" s="3">
        <f t="shared" si="68"/>
        <v>0.0075</v>
      </c>
      <c r="AT84" s="2">
        <f t="shared" si="69"/>
        <v>0.0140836952610046</v>
      </c>
      <c r="AU84" s="30">
        <f t="shared" si="70"/>
        <v>52.122</v>
      </c>
      <c r="AV84" s="1">
        <f t="shared" si="71"/>
        <v>0.3</v>
      </c>
      <c r="AW84" s="2">
        <f t="shared" si="75"/>
        <v>0.997666870117733</v>
      </c>
      <c r="AX84" s="1">
        <f t="shared" si="72"/>
        <v>1472.03894261137</v>
      </c>
    </row>
    <row r="85" s="1" customFormat="1" spans="1:51">
      <c r="A85" s="13"/>
      <c r="B85" s="13"/>
      <c r="C85" s="16">
        <v>11</v>
      </c>
      <c r="D85" s="21">
        <v>24.1712</v>
      </c>
      <c r="E85" s="20">
        <f t="shared" si="73"/>
        <v>26.050935483871</v>
      </c>
      <c r="F85" s="16" t="s">
        <v>75</v>
      </c>
      <c r="G85" s="13">
        <v>12</v>
      </c>
      <c r="H85" s="18">
        <f t="shared" si="57"/>
        <v>24.1712</v>
      </c>
      <c r="I85" s="18">
        <f t="shared" si="58"/>
        <v>297.3212</v>
      </c>
      <c r="J85" s="18">
        <f t="shared" si="59"/>
        <v>0.316052456479284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4"/>
        <v>0.860705535128604</v>
      </c>
      <c r="P85" s="18">
        <f t="shared" si="62"/>
        <v>0.272028098682712</v>
      </c>
      <c r="Q85" s="25">
        <f t="shared" si="63"/>
        <v>0.0816084296048136</v>
      </c>
      <c r="R85" s="18">
        <f t="shared" si="64"/>
        <v>0.156366</v>
      </c>
      <c r="S85" s="26">
        <f t="shared" si="65"/>
        <v>0.52190648609553</v>
      </c>
      <c r="T85" s="3">
        <v>0.01</v>
      </c>
      <c r="U85" s="27">
        <f t="shared" si="66"/>
        <v>0.0052190648609553</v>
      </c>
      <c r="V85" s="26"/>
      <c r="W85" s="3"/>
      <c r="X85" s="3"/>
      <c r="Y85" s="29"/>
      <c r="Z85" s="3"/>
      <c r="AA85" s="28"/>
      <c r="AB85" s="3"/>
      <c r="AC85" s="3"/>
      <c r="AD85" s="28"/>
      <c r="AE85" s="26">
        <v>0.005</v>
      </c>
      <c r="AF85" s="3">
        <v>0.49</v>
      </c>
      <c r="AG85" s="27">
        <f t="shared" si="67"/>
        <v>0.00245</v>
      </c>
      <c r="AH85" s="36"/>
      <c r="AI85" s="3"/>
      <c r="AJ85" s="27"/>
      <c r="AK85" s="37"/>
      <c r="AL85" s="28"/>
      <c r="AM85" s="28"/>
      <c r="AN85" s="37"/>
      <c r="AO85" s="28"/>
      <c r="AP85" s="27"/>
      <c r="AQ85" s="3">
        <v>0.015</v>
      </c>
      <c r="AR85" s="3">
        <v>0.5</v>
      </c>
      <c r="AS85" s="3">
        <f t="shared" si="68"/>
        <v>0.0075</v>
      </c>
      <c r="AT85" s="2">
        <f t="shared" si="69"/>
        <v>0.0151690648609553</v>
      </c>
      <c r="AU85" s="30">
        <f t="shared" si="70"/>
        <v>52.122</v>
      </c>
      <c r="AV85" s="1">
        <f t="shared" si="71"/>
        <v>0.3</v>
      </c>
      <c r="AW85" s="2">
        <f t="shared" si="75"/>
        <v>0.997666870117733</v>
      </c>
      <c r="AX85" s="1">
        <f t="shared" si="72"/>
        <v>1585.48262970091</v>
      </c>
      <c r="AY85" s="1">
        <f>SUM(AX74:AX85)</f>
        <v>18695.209876071</v>
      </c>
    </row>
    <row r="86" s="1" customFormat="1" spans="1:46">
      <c r="A86" s="13"/>
      <c r="B86" s="13"/>
      <c r="C86" s="16">
        <v>12</v>
      </c>
      <c r="D86" s="21">
        <v>22.9951935483871</v>
      </c>
      <c r="E86" s="20">
        <f t="shared" si="73"/>
        <v>24.1712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4" t="s">
        <v>43</v>
      </c>
      <c r="T88" s="24"/>
      <c r="U88" s="24"/>
      <c r="V88" s="24" t="s">
        <v>44</v>
      </c>
      <c r="W88" s="24"/>
      <c r="X88" s="24"/>
      <c r="Y88" s="24" t="s">
        <v>45</v>
      </c>
      <c r="Z88" s="24"/>
      <c r="AA88" s="24"/>
      <c r="AB88" s="24" t="s">
        <v>46</v>
      </c>
      <c r="AC88" s="24"/>
      <c r="AD88" s="24"/>
      <c r="AE88" s="24" t="s">
        <v>47</v>
      </c>
      <c r="AF88" s="24"/>
      <c r="AG88" s="24"/>
      <c r="AH88" s="24" t="s">
        <v>48</v>
      </c>
      <c r="AI88" s="24"/>
      <c r="AJ88" s="24"/>
      <c r="AK88" s="32" t="s">
        <v>78</v>
      </c>
      <c r="AL88" s="33"/>
      <c r="AM88" s="34"/>
      <c r="AN88" s="33" t="s">
        <v>79</v>
      </c>
      <c r="AO88" s="33"/>
      <c r="AP88" s="34"/>
      <c r="AQ88" s="24" t="s">
        <v>50</v>
      </c>
      <c r="AR88" s="24"/>
      <c r="AS88" s="24"/>
      <c r="AT88" s="2"/>
    </row>
    <row r="89" s="1" customFormat="1" spans="1:53">
      <c r="A89" s="15" t="s">
        <v>80</v>
      </c>
      <c r="B89" s="15"/>
      <c r="C89" s="16" t="s">
        <v>51</v>
      </c>
      <c r="D89" s="16" t="s">
        <v>52</v>
      </c>
      <c r="E89" s="16" t="s">
        <v>53</v>
      </c>
      <c r="F89" s="16" t="s">
        <v>54</v>
      </c>
      <c r="G89" s="13" t="s">
        <v>51</v>
      </c>
      <c r="H89" s="13" t="s">
        <v>53</v>
      </c>
      <c r="I89" s="13" t="s">
        <v>55</v>
      </c>
      <c r="J89" s="13" t="s">
        <v>56</v>
      </c>
      <c r="K89" s="23" t="s">
        <v>57</v>
      </c>
      <c r="L89" s="23" t="s">
        <v>58</v>
      </c>
      <c r="M89" s="13" t="s">
        <v>59</v>
      </c>
      <c r="N89" s="23" t="s">
        <v>60</v>
      </c>
      <c r="O89" s="13" t="s">
        <v>61</v>
      </c>
      <c r="P89" s="13" t="s">
        <v>62</v>
      </c>
      <c r="Q89" s="23" t="s">
        <v>63</v>
      </c>
      <c r="R89" s="23" t="s">
        <v>64</v>
      </c>
      <c r="S89" s="4" t="s">
        <v>65</v>
      </c>
      <c r="T89" s="3" t="s">
        <v>66</v>
      </c>
      <c r="U89" s="3"/>
      <c r="V89" s="4" t="s">
        <v>65</v>
      </c>
      <c r="W89" s="3" t="s">
        <v>66</v>
      </c>
      <c r="X89" s="3"/>
      <c r="Y89" s="4" t="s">
        <v>65</v>
      </c>
      <c r="Z89" s="3" t="s">
        <v>66</v>
      </c>
      <c r="AA89" s="3"/>
      <c r="AB89" s="4" t="s">
        <v>65</v>
      </c>
      <c r="AC89" s="3" t="s">
        <v>66</v>
      </c>
      <c r="AD89" s="3"/>
      <c r="AE89" s="4" t="s">
        <v>65</v>
      </c>
      <c r="AF89" s="3" t="s">
        <v>66</v>
      </c>
      <c r="AG89" s="3"/>
      <c r="AH89" s="4" t="s">
        <v>65</v>
      </c>
      <c r="AI89" s="3" t="s">
        <v>66</v>
      </c>
      <c r="AJ89" s="3"/>
      <c r="AK89" s="4" t="s">
        <v>65</v>
      </c>
      <c r="AL89" s="3" t="s">
        <v>66</v>
      </c>
      <c r="AM89" s="3"/>
      <c r="AN89" s="4" t="s">
        <v>65</v>
      </c>
      <c r="AO89" s="3" t="s">
        <v>66</v>
      </c>
      <c r="AP89" s="3"/>
      <c r="AQ89" s="35" t="s">
        <v>65</v>
      </c>
      <c r="AR89" s="35" t="s">
        <v>66</v>
      </c>
      <c r="AS89" s="35"/>
      <c r="AT89" s="2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18</v>
      </c>
      <c r="E90" s="16"/>
      <c r="F90" s="16"/>
      <c r="G90" s="13">
        <v>1</v>
      </c>
      <c r="H90" s="18">
        <f t="shared" ref="H90:H101" si="76">E91</f>
        <v>18</v>
      </c>
      <c r="I90" s="18">
        <f t="shared" ref="I90:I101" si="77">H90+273.15</f>
        <v>291.15</v>
      </c>
      <c r="J90" s="18">
        <f t="shared" ref="J90:J101" si="78">EXP(($C$16*(I90-$C$14))/($C$17*I90*$C$14))</f>
        <v>0.157870513912988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0.0449457353110277</v>
      </c>
      <c r="Q90" s="25">
        <f t="shared" ref="Q90:Q101" si="82">P90*$B$76</f>
        <v>0.0134837205933083</v>
      </c>
      <c r="R90" s="18">
        <f t="shared" ref="R90:R101" si="83">L90*$B$76</f>
        <v>0.08541</v>
      </c>
      <c r="S90" s="26">
        <f t="shared" ref="S90:S101" si="84">Q90/R90</f>
        <v>0.157870513912988</v>
      </c>
      <c r="T90" s="3">
        <v>0.01</v>
      </c>
      <c r="U90" s="27">
        <f t="shared" ref="U90:U101" si="85">S90*T90</f>
        <v>0.00157870513912988</v>
      </c>
      <c r="V90" s="26"/>
      <c r="W90" s="3"/>
      <c r="X90" s="3"/>
      <c r="Y90" s="29"/>
      <c r="Z90" s="3"/>
      <c r="AA90" s="28"/>
      <c r="AB90" s="3"/>
      <c r="AC90" s="3"/>
      <c r="AD90" s="28"/>
      <c r="AE90" s="26">
        <v>0.001</v>
      </c>
      <c r="AF90" s="3">
        <v>0.49</v>
      </c>
      <c r="AG90" s="27">
        <f t="shared" ref="AG90:AG101" si="86">AF90*AE90</f>
        <v>0.00049</v>
      </c>
      <c r="AH90" s="36"/>
      <c r="AI90" s="3"/>
      <c r="AJ90" s="27"/>
      <c r="AK90" s="37"/>
      <c r="AL90" s="28"/>
      <c r="AM90" s="28"/>
      <c r="AN90" s="37"/>
      <c r="AO90" s="28"/>
      <c r="AP90" s="27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0.00706870513912988</v>
      </c>
      <c r="AU90" s="30">
        <f t="shared" ref="AU90:AU101" si="89">$B$90/12</f>
        <v>28.47</v>
      </c>
      <c r="AV90" s="1">
        <f t="shared" ref="AV90:AV101" si="90">$B$76</f>
        <v>0.3</v>
      </c>
      <c r="AW90" s="2">
        <f>$E$9/12</f>
        <v>0.0183333333333333</v>
      </c>
      <c r="AX90" s="1">
        <f t="shared" ref="AX90:AX101" si="91">AW90*10000*AV90*0.67*AU90*AT90</f>
        <v>7.41591640121137</v>
      </c>
      <c r="AZ90" s="2">
        <f>$E$10/12</f>
        <v>0.0297266166373034</v>
      </c>
      <c r="BA90" s="1">
        <f t="shared" ref="BA90:BA101" si="92">AZ90*10000*AV90*0.67*AU90*AT90</f>
        <v>12.024551120351</v>
      </c>
    </row>
    <row r="91" s="1" customFormat="1" spans="1:53">
      <c r="A91" s="13" t="s">
        <v>74</v>
      </c>
      <c r="B91" s="13">
        <v>1</v>
      </c>
      <c r="C91" s="16">
        <v>1</v>
      </c>
      <c r="D91" s="19">
        <v>22.5171612903226</v>
      </c>
      <c r="E91" s="20">
        <f t="shared" ref="E91:E102" si="93">D90</f>
        <v>18</v>
      </c>
      <c r="F91" s="16" t="s">
        <v>73</v>
      </c>
      <c r="G91" s="13">
        <v>2</v>
      </c>
      <c r="H91" s="18">
        <f t="shared" si="76"/>
        <v>22.5171612903226</v>
      </c>
      <c r="I91" s="18">
        <f t="shared" si="77"/>
        <v>295.667161290323</v>
      </c>
      <c r="J91" s="18">
        <f t="shared" si="78"/>
        <v>0.263145010314031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4">L91+O90-P90-N91</f>
        <v>0.524454264688972</v>
      </c>
      <c r="P91" s="18">
        <f t="shared" si="81"/>
        <v>0.138007522890817</v>
      </c>
      <c r="Q91" s="25">
        <f t="shared" si="82"/>
        <v>0.0414022568672451</v>
      </c>
      <c r="R91" s="18">
        <f t="shared" si="83"/>
        <v>0.08541</v>
      </c>
      <c r="S91" s="26">
        <f t="shared" si="84"/>
        <v>0.484747182616147</v>
      </c>
      <c r="T91" s="3">
        <v>0.01</v>
      </c>
      <c r="U91" s="27">
        <f t="shared" si="85"/>
        <v>0.00484747182616147</v>
      </c>
      <c r="V91" s="26"/>
      <c r="W91" s="3"/>
      <c r="X91" s="3"/>
      <c r="Y91" s="29"/>
      <c r="Z91" s="3"/>
      <c r="AA91" s="28"/>
      <c r="AB91" s="3"/>
      <c r="AC91" s="3"/>
      <c r="AD91" s="28"/>
      <c r="AE91" s="26">
        <v>0.001</v>
      </c>
      <c r="AF91" s="3">
        <v>0.49</v>
      </c>
      <c r="AG91" s="27">
        <f t="shared" si="86"/>
        <v>0.00049</v>
      </c>
      <c r="AH91" s="36"/>
      <c r="AI91" s="3"/>
      <c r="AJ91" s="27"/>
      <c r="AK91" s="37"/>
      <c r="AL91" s="28"/>
      <c r="AM91" s="28"/>
      <c r="AN91" s="37"/>
      <c r="AO91" s="28"/>
      <c r="AP91" s="27"/>
      <c r="AQ91" s="3">
        <v>0.01</v>
      </c>
      <c r="AR91" s="3">
        <v>0.5</v>
      </c>
      <c r="AS91" s="3">
        <f t="shared" si="87"/>
        <v>0.005</v>
      </c>
      <c r="AT91" s="2">
        <f t="shared" si="88"/>
        <v>0.0103374718261615</v>
      </c>
      <c r="AU91" s="30">
        <f t="shared" si="89"/>
        <v>28.47</v>
      </c>
      <c r="AV91" s="1">
        <f t="shared" si="90"/>
        <v>0.3</v>
      </c>
      <c r="AW91" s="2">
        <f t="shared" ref="AW91:AW101" si="95">$E$9/12</f>
        <v>0.0183333333333333</v>
      </c>
      <c r="AX91" s="1">
        <f t="shared" si="91"/>
        <v>10.8452432735266</v>
      </c>
      <c r="AZ91" s="2">
        <f t="shared" ref="AZ91:AZ101" si="96">$E$10/12</f>
        <v>0.0297266166373034</v>
      </c>
      <c r="BA91" s="1">
        <f t="shared" si="92"/>
        <v>17.5850394071138</v>
      </c>
    </row>
    <row r="92" s="1" customFormat="1" spans="1:53">
      <c r="A92" s="13" t="s">
        <v>36</v>
      </c>
      <c r="B92" s="13">
        <f>H9</f>
        <v>0.26</v>
      </c>
      <c r="C92" s="16">
        <v>2</v>
      </c>
      <c r="D92" s="21">
        <v>23.1121428571429</v>
      </c>
      <c r="E92" s="20">
        <f t="shared" si="93"/>
        <v>22.5171612903226</v>
      </c>
      <c r="F92" s="16" t="s">
        <v>73</v>
      </c>
      <c r="G92" s="13">
        <v>3</v>
      </c>
      <c r="H92" s="18">
        <f t="shared" si="76"/>
        <v>23.1121428571429</v>
      </c>
      <c r="I92" s="18">
        <f t="shared" si="77"/>
        <v>296.262142857143</v>
      </c>
      <c r="J92" s="18">
        <f t="shared" si="78"/>
        <v>0.281136852393424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4"/>
        <v>0.671146741798155</v>
      </c>
      <c r="P92" s="18">
        <f t="shared" si="81"/>
        <v>0.188684082483235</v>
      </c>
      <c r="Q92" s="25">
        <f t="shared" si="82"/>
        <v>0.0566052247449706</v>
      </c>
      <c r="R92" s="18">
        <f t="shared" si="83"/>
        <v>0.08541</v>
      </c>
      <c r="S92" s="26">
        <f t="shared" si="84"/>
        <v>0.662747040685758</v>
      </c>
      <c r="T92" s="3">
        <v>0.01</v>
      </c>
      <c r="U92" s="27">
        <f t="shared" si="85"/>
        <v>0.00662747040685758</v>
      </c>
      <c r="V92" s="26"/>
      <c r="W92" s="3"/>
      <c r="X92" s="3"/>
      <c r="Y92" s="29"/>
      <c r="Z92" s="3"/>
      <c r="AA92" s="28"/>
      <c r="AB92" s="3"/>
      <c r="AC92" s="3"/>
      <c r="AD92" s="28"/>
      <c r="AE92" s="26">
        <v>0.001</v>
      </c>
      <c r="AF92" s="3">
        <v>0.49</v>
      </c>
      <c r="AG92" s="27">
        <f t="shared" si="86"/>
        <v>0.00049</v>
      </c>
      <c r="AH92" s="36"/>
      <c r="AI92" s="3"/>
      <c r="AJ92" s="27"/>
      <c r="AK92" s="37"/>
      <c r="AL92" s="28"/>
      <c r="AM92" s="28"/>
      <c r="AN92" s="37"/>
      <c r="AO92" s="28"/>
      <c r="AP92" s="27"/>
      <c r="AQ92" s="3">
        <v>0.01</v>
      </c>
      <c r="AR92" s="3">
        <v>0.5</v>
      </c>
      <c r="AS92" s="3">
        <f t="shared" si="87"/>
        <v>0.005</v>
      </c>
      <c r="AT92" s="2">
        <f t="shared" si="88"/>
        <v>0.0121174704068576</v>
      </c>
      <c r="AU92" s="30">
        <f t="shared" si="89"/>
        <v>28.47</v>
      </c>
      <c r="AV92" s="1">
        <f t="shared" si="90"/>
        <v>0.3</v>
      </c>
      <c r="AW92" s="2">
        <f t="shared" si="95"/>
        <v>0.0183333333333333</v>
      </c>
      <c r="AX92" s="1">
        <f t="shared" si="91"/>
        <v>12.7126744945072</v>
      </c>
      <c r="AZ92" s="2">
        <f t="shared" si="96"/>
        <v>0.0297266166373034</v>
      </c>
      <c r="BA92" s="1">
        <f t="shared" si="92"/>
        <v>20.6129891527113</v>
      </c>
    </row>
    <row r="93" s="1" customFormat="1" spans="1:53">
      <c r="A93" s="13"/>
      <c r="B93" s="13"/>
      <c r="C93" s="16">
        <v>3</v>
      </c>
      <c r="D93" s="21">
        <v>22.1857419354839</v>
      </c>
      <c r="E93" s="20">
        <f t="shared" si="93"/>
        <v>23.1121428571429</v>
      </c>
      <c r="F93" s="16" t="s">
        <v>73</v>
      </c>
      <c r="G93" s="13">
        <v>4</v>
      </c>
      <c r="H93" s="18">
        <f t="shared" si="76"/>
        <v>22.1857419354839</v>
      </c>
      <c r="I93" s="18">
        <f t="shared" si="77"/>
        <v>295.335741935484</v>
      </c>
      <c r="J93" s="18">
        <f t="shared" si="78"/>
        <v>0.253597949640341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4"/>
        <v>0.76716265931492</v>
      </c>
      <c r="P93" s="18">
        <f t="shared" si="81"/>
        <v>0.194550877442895</v>
      </c>
      <c r="Q93" s="25">
        <f t="shared" si="82"/>
        <v>0.0583652632328685</v>
      </c>
      <c r="R93" s="18">
        <f t="shared" si="83"/>
        <v>0.08541</v>
      </c>
      <c r="S93" s="26">
        <f t="shared" si="84"/>
        <v>0.683353977670864</v>
      </c>
      <c r="T93" s="3">
        <v>0.01</v>
      </c>
      <c r="U93" s="27">
        <f t="shared" si="85"/>
        <v>0.00683353977670864</v>
      </c>
      <c r="V93" s="26"/>
      <c r="W93" s="3"/>
      <c r="X93" s="3"/>
      <c r="Y93" s="29"/>
      <c r="Z93" s="3"/>
      <c r="AA93" s="28"/>
      <c r="AB93" s="3"/>
      <c r="AC93" s="3"/>
      <c r="AD93" s="28"/>
      <c r="AE93" s="26">
        <v>0.001</v>
      </c>
      <c r="AF93" s="3">
        <v>0.49</v>
      </c>
      <c r="AG93" s="27">
        <f t="shared" si="86"/>
        <v>0.00049</v>
      </c>
      <c r="AH93" s="36"/>
      <c r="AI93" s="3"/>
      <c r="AJ93" s="27"/>
      <c r="AK93" s="37"/>
      <c r="AL93" s="28"/>
      <c r="AM93" s="28"/>
      <c r="AN93" s="37"/>
      <c r="AO93" s="28"/>
      <c r="AP93" s="27"/>
      <c r="AQ93" s="3">
        <v>0.01</v>
      </c>
      <c r="AR93" s="3">
        <v>0.5</v>
      </c>
      <c r="AS93" s="3">
        <f t="shared" si="87"/>
        <v>0.005</v>
      </c>
      <c r="AT93" s="2">
        <f t="shared" si="88"/>
        <v>0.0123235397767086</v>
      </c>
      <c r="AU93" s="30">
        <f t="shared" si="89"/>
        <v>28.47</v>
      </c>
      <c r="AV93" s="1">
        <f t="shared" si="90"/>
        <v>0.3</v>
      </c>
      <c r="AW93" s="2">
        <f t="shared" si="95"/>
        <v>0.0183333333333333</v>
      </c>
      <c r="AX93" s="1">
        <f t="shared" si="91"/>
        <v>12.9288658887707</v>
      </c>
      <c r="AZ93" s="2">
        <f t="shared" si="96"/>
        <v>0.0297266166373034</v>
      </c>
      <c r="BA93" s="1">
        <f t="shared" si="92"/>
        <v>20.9635330816688</v>
      </c>
    </row>
    <row r="94" s="1" customFormat="1" spans="1:53">
      <c r="A94" s="13"/>
      <c r="B94" s="13"/>
      <c r="C94" s="16">
        <v>4</v>
      </c>
      <c r="D94" s="21">
        <v>23.2280666666667</v>
      </c>
      <c r="E94" s="20">
        <f t="shared" si="93"/>
        <v>22.1857419354839</v>
      </c>
      <c r="F94" s="16" t="s">
        <v>73</v>
      </c>
      <c r="G94" s="13">
        <v>5</v>
      </c>
      <c r="H94" s="18">
        <f t="shared" si="76"/>
        <v>23.2280666666667</v>
      </c>
      <c r="I94" s="18">
        <f t="shared" si="77"/>
        <v>296.378066666667</v>
      </c>
      <c r="J94" s="18">
        <f t="shared" si="78"/>
        <v>0.284774145897606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0.543981192778423</v>
      </c>
      <c r="O94" s="18">
        <f t="shared" si="94"/>
        <v>0.313330589093601</v>
      </c>
      <c r="P94" s="18">
        <f t="shared" si="81"/>
        <v>0.089228450892724</v>
      </c>
      <c r="Q94" s="25">
        <f t="shared" si="82"/>
        <v>0.0267685352678172</v>
      </c>
      <c r="R94" s="18">
        <f t="shared" si="83"/>
        <v>0.08541</v>
      </c>
      <c r="S94" s="26">
        <f t="shared" si="84"/>
        <v>0.313412191404018</v>
      </c>
      <c r="T94" s="3">
        <v>0.01</v>
      </c>
      <c r="U94" s="27">
        <f t="shared" si="85"/>
        <v>0.00313412191404018</v>
      </c>
      <c r="V94" s="26"/>
      <c r="W94" s="3"/>
      <c r="X94" s="3"/>
      <c r="Y94" s="29"/>
      <c r="Z94" s="3"/>
      <c r="AA94" s="28"/>
      <c r="AB94" s="3"/>
      <c r="AC94" s="3"/>
      <c r="AD94" s="28"/>
      <c r="AE94" s="26">
        <v>0.005</v>
      </c>
      <c r="AF94" s="3">
        <v>0.49</v>
      </c>
      <c r="AG94" s="27">
        <f t="shared" si="86"/>
        <v>0.00245</v>
      </c>
      <c r="AH94" s="36"/>
      <c r="AI94" s="3"/>
      <c r="AJ94" s="27"/>
      <c r="AK94" s="37"/>
      <c r="AL94" s="28"/>
      <c r="AM94" s="28"/>
      <c r="AN94" s="37"/>
      <c r="AO94" s="28"/>
      <c r="AP94" s="27"/>
      <c r="AQ94" s="3">
        <v>0.015</v>
      </c>
      <c r="AR94" s="3">
        <v>0.5</v>
      </c>
      <c r="AS94" s="3">
        <f t="shared" si="87"/>
        <v>0.0075</v>
      </c>
      <c r="AT94" s="2">
        <f t="shared" si="88"/>
        <v>0.0130841219140402</v>
      </c>
      <c r="AU94" s="30">
        <f t="shared" si="89"/>
        <v>28.47</v>
      </c>
      <c r="AV94" s="1">
        <f t="shared" si="90"/>
        <v>0.3</v>
      </c>
      <c r="AW94" s="2">
        <f t="shared" si="95"/>
        <v>0.0183333333333333</v>
      </c>
      <c r="AX94" s="1">
        <f t="shared" si="91"/>
        <v>13.7268074403969</v>
      </c>
      <c r="AZ94" s="2">
        <f t="shared" si="96"/>
        <v>0.0297266166373034</v>
      </c>
      <c r="BA94" s="1">
        <f t="shared" si="92"/>
        <v>22.2573568600779</v>
      </c>
    </row>
    <row r="95" s="1" customFormat="1" spans="1:53">
      <c r="A95" s="13"/>
      <c r="B95" s="13"/>
      <c r="C95" s="16">
        <v>5</v>
      </c>
      <c r="D95" s="21">
        <v>24.413064516129</v>
      </c>
      <c r="E95" s="20">
        <f t="shared" si="93"/>
        <v>23.2280666666667</v>
      </c>
      <c r="F95" s="16" t="s">
        <v>75</v>
      </c>
      <c r="G95" s="13">
        <v>6</v>
      </c>
      <c r="H95" s="18">
        <f t="shared" si="76"/>
        <v>24.413064516129</v>
      </c>
      <c r="I95" s="18">
        <f t="shared" si="77"/>
        <v>297.563064516129</v>
      </c>
      <c r="J95" s="18">
        <f t="shared" si="78"/>
        <v>0.324578256480407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4"/>
        <v>0.508802138200877</v>
      </c>
      <c r="P95" s="18">
        <f t="shared" si="81"/>
        <v>0.165146110910744</v>
      </c>
      <c r="Q95" s="25">
        <f t="shared" si="82"/>
        <v>0.0495438332732231</v>
      </c>
      <c r="R95" s="18">
        <f t="shared" si="83"/>
        <v>0.08541</v>
      </c>
      <c r="S95" s="26">
        <f t="shared" si="84"/>
        <v>0.580070638955897</v>
      </c>
      <c r="T95" s="3">
        <v>0.01</v>
      </c>
      <c r="U95" s="27">
        <f t="shared" si="85"/>
        <v>0.00580070638955897</v>
      </c>
      <c r="V95" s="26"/>
      <c r="W95" s="3"/>
      <c r="X95" s="3"/>
      <c r="Y95" s="29"/>
      <c r="Z95" s="3"/>
      <c r="AA95" s="28"/>
      <c r="AB95" s="3"/>
      <c r="AC95" s="3"/>
      <c r="AD95" s="28"/>
      <c r="AE95" s="26">
        <v>0.005</v>
      </c>
      <c r="AF95" s="3">
        <v>0.49</v>
      </c>
      <c r="AG95" s="27">
        <f t="shared" si="86"/>
        <v>0.00245</v>
      </c>
      <c r="AH95" s="36"/>
      <c r="AI95" s="3"/>
      <c r="AJ95" s="27"/>
      <c r="AK95" s="37"/>
      <c r="AL95" s="28"/>
      <c r="AM95" s="28"/>
      <c r="AN95" s="37"/>
      <c r="AO95" s="28"/>
      <c r="AP95" s="27"/>
      <c r="AQ95" s="3">
        <v>0.015</v>
      </c>
      <c r="AR95" s="3">
        <v>0.5</v>
      </c>
      <c r="AS95" s="3">
        <f t="shared" si="87"/>
        <v>0.0075</v>
      </c>
      <c r="AT95" s="2">
        <f t="shared" si="88"/>
        <v>0.015750706389559</v>
      </c>
      <c r="AU95" s="30">
        <f t="shared" si="89"/>
        <v>28.47</v>
      </c>
      <c r="AV95" s="1">
        <f t="shared" si="90"/>
        <v>0.3</v>
      </c>
      <c r="AW95" s="2">
        <f t="shared" si="95"/>
        <v>0.0183333333333333</v>
      </c>
      <c r="AX95" s="1">
        <f t="shared" si="91"/>
        <v>16.5243732120609</v>
      </c>
      <c r="AZ95" s="2">
        <f t="shared" si="96"/>
        <v>0.0297266166373034</v>
      </c>
      <c r="BA95" s="1">
        <f t="shared" si="92"/>
        <v>26.7934749625451</v>
      </c>
    </row>
    <row r="96" s="1" customFormat="1" spans="1:53">
      <c r="A96" s="13"/>
      <c r="B96" s="13"/>
      <c r="C96" s="16">
        <v>6</v>
      </c>
      <c r="D96" s="21">
        <v>26.0642333333333</v>
      </c>
      <c r="E96" s="20">
        <f t="shared" si="93"/>
        <v>24.413064516129</v>
      </c>
      <c r="F96" s="16" t="s">
        <v>73</v>
      </c>
      <c r="G96" s="13">
        <v>7</v>
      </c>
      <c r="H96" s="18">
        <f t="shared" si="76"/>
        <v>26.0642333333333</v>
      </c>
      <c r="I96" s="18">
        <f t="shared" si="77"/>
        <v>299.214233333333</v>
      </c>
      <c r="J96" s="18">
        <f t="shared" si="78"/>
        <v>0.388812344559479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4"/>
        <v>0.628356027290134</v>
      </c>
      <c r="P96" s="18">
        <f t="shared" si="81"/>
        <v>0.244312580188757</v>
      </c>
      <c r="Q96" s="25">
        <f t="shared" si="82"/>
        <v>0.073293774056627</v>
      </c>
      <c r="R96" s="18">
        <f t="shared" si="83"/>
        <v>0.08541</v>
      </c>
      <c r="S96" s="26">
        <f t="shared" si="84"/>
        <v>0.858140429184253</v>
      </c>
      <c r="T96" s="3">
        <v>0.01</v>
      </c>
      <c r="U96" s="27">
        <f t="shared" si="85"/>
        <v>0.00858140429184253</v>
      </c>
      <c r="V96" s="26"/>
      <c r="W96" s="3"/>
      <c r="X96" s="3"/>
      <c r="Y96" s="29"/>
      <c r="Z96" s="3"/>
      <c r="AA96" s="28"/>
      <c r="AB96" s="3"/>
      <c r="AC96" s="3"/>
      <c r="AD96" s="28"/>
      <c r="AE96" s="26">
        <v>0.005</v>
      </c>
      <c r="AF96" s="3">
        <v>0.49</v>
      </c>
      <c r="AG96" s="27">
        <f t="shared" si="86"/>
        <v>0.00245</v>
      </c>
      <c r="AH96" s="36"/>
      <c r="AI96" s="3"/>
      <c r="AJ96" s="27"/>
      <c r="AK96" s="37"/>
      <c r="AL96" s="28"/>
      <c r="AM96" s="28"/>
      <c r="AN96" s="37"/>
      <c r="AO96" s="28"/>
      <c r="AP96" s="27"/>
      <c r="AQ96" s="3">
        <v>0.015</v>
      </c>
      <c r="AR96" s="3">
        <v>0.5</v>
      </c>
      <c r="AS96" s="3">
        <f t="shared" si="87"/>
        <v>0.0075</v>
      </c>
      <c r="AT96" s="2">
        <f t="shared" si="88"/>
        <v>0.0185314042918425</v>
      </c>
      <c r="AU96" s="30">
        <f t="shared" si="89"/>
        <v>28.47</v>
      </c>
      <c r="AV96" s="1">
        <f t="shared" si="90"/>
        <v>0.3</v>
      </c>
      <c r="AW96" s="2">
        <f t="shared" si="95"/>
        <v>0.0183333333333333</v>
      </c>
      <c r="AX96" s="1">
        <f t="shared" si="91"/>
        <v>19.4416576049557</v>
      </c>
      <c r="AZ96" s="2">
        <f t="shared" si="96"/>
        <v>0.0297266166373034</v>
      </c>
      <c r="BA96" s="1">
        <f t="shared" si="92"/>
        <v>31.5237110408854</v>
      </c>
    </row>
    <row r="97" s="1" customFormat="1" spans="1:53">
      <c r="A97" s="13"/>
      <c r="B97" s="13"/>
      <c r="C97" s="16">
        <v>7</v>
      </c>
      <c r="D97" s="21">
        <v>27.2738064516129</v>
      </c>
      <c r="E97" s="20">
        <f t="shared" si="93"/>
        <v>26.0642333333333</v>
      </c>
      <c r="F97" s="16" t="s">
        <v>73</v>
      </c>
      <c r="G97" s="13">
        <v>8</v>
      </c>
      <c r="H97" s="18">
        <f t="shared" si="76"/>
        <v>27.2738064516129</v>
      </c>
      <c r="I97" s="18">
        <f t="shared" si="77"/>
        <v>300.423806451613</v>
      </c>
      <c r="J97" s="18">
        <f t="shared" si="78"/>
        <v>0.443241568481616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4"/>
        <v>0.668743447101377</v>
      </c>
      <c r="P97" s="18">
        <f t="shared" si="81"/>
        <v>0.296414894405017</v>
      </c>
      <c r="Q97" s="25">
        <f t="shared" si="82"/>
        <v>0.0889244683215051</v>
      </c>
      <c r="R97" s="18">
        <f t="shared" si="83"/>
        <v>0.08541</v>
      </c>
      <c r="S97" s="26">
        <f t="shared" si="84"/>
        <v>1.04114820655081</v>
      </c>
      <c r="T97" s="3">
        <v>0.01</v>
      </c>
      <c r="U97" s="27">
        <f t="shared" si="85"/>
        <v>0.0104114820655081</v>
      </c>
      <c r="V97" s="26"/>
      <c r="W97" s="3"/>
      <c r="X97" s="3"/>
      <c r="Y97" s="29"/>
      <c r="Z97" s="3"/>
      <c r="AA97" s="28"/>
      <c r="AB97" s="3"/>
      <c r="AC97" s="3"/>
      <c r="AD97" s="28"/>
      <c r="AE97" s="26">
        <v>0.005</v>
      </c>
      <c r="AF97" s="3">
        <v>0.49</v>
      </c>
      <c r="AG97" s="27">
        <f t="shared" si="86"/>
        <v>0.00245</v>
      </c>
      <c r="AH97" s="36"/>
      <c r="AI97" s="3"/>
      <c r="AJ97" s="27"/>
      <c r="AK97" s="37"/>
      <c r="AL97" s="28"/>
      <c r="AM97" s="28"/>
      <c r="AN97" s="37"/>
      <c r="AO97" s="28"/>
      <c r="AP97" s="27"/>
      <c r="AQ97" s="3">
        <v>0.015</v>
      </c>
      <c r="AR97" s="3">
        <v>0.5</v>
      </c>
      <c r="AS97" s="3">
        <f t="shared" si="87"/>
        <v>0.0075</v>
      </c>
      <c r="AT97" s="2">
        <f t="shared" si="88"/>
        <v>0.0203614820655081</v>
      </c>
      <c r="AU97" s="30">
        <f t="shared" si="89"/>
        <v>28.47</v>
      </c>
      <c r="AV97" s="1">
        <f t="shared" si="90"/>
        <v>0.3</v>
      </c>
      <c r="AW97" s="2">
        <f t="shared" si="95"/>
        <v>0.0183333333333333</v>
      </c>
      <c r="AX97" s="1">
        <f t="shared" si="91"/>
        <v>21.3616278838249</v>
      </c>
      <c r="AZ97" s="2">
        <f t="shared" si="96"/>
        <v>0.0297266166373034</v>
      </c>
      <c r="BA97" s="1">
        <f t="shared" si="92"/>
        <v>34.6368503373378</v>
      </c>
    </row>
    <row r="98" s="1" customFormat="1" spans="1:53">
      <c r="A98" s="13"/>
      <c r="B98" s="13"/>
      <c r="C98" s="16">
        <v>8</v>
      </c>
      <c r="D98" s="21">
        <v>27.579935483871</v>
      </c>
      <c r="E98" s="20">
        <f t="shared" si="93"/>
        <v>27.2738064516129</v>
      </c>
      <c r="F98" s="16" t="s">
        <v>73</v>
      </c>
      <c r="G98" s="13">
        <v>9</v>
      </c>
      <c r="H98" s="18">
        <f t="shared" si="76"/>
        <v>27.579935483871</v>
      </c>
      <c r="I98" s="18">
        <f t="shared" si="77"/>
        <v>300.729935483871</v>
      </c>
      <c r="J98" s="18">
        <f t="shared" si="78"/>
        <v>0.458108919295434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4"/>
        <v>0.65702855269636</v>
      </c>
      <c r="P98" s="18">
        <f t="shared" si="81"/>
        <v>0.300990640221973</v>
      </c>
      <c r="Q98" s="25">
        <f t="shared" si="82"/>
        <v>0.0902971920665918</v>
      </c>
      <c r="R98" s="18">
        <f t="shared" si="83"/>
        <v>0.08541</v>
      </c>
      <c r="S98" s="26">
        <f t="shared" si="84"/>
        <v>1.05722037310141</v>
      </c>
      <c r="T98" s="3">
        <v>0.01</v>
      </c>
      <c r="U98" s="27">
        <f t="shared" si="85"/>
        <v>0.0105722037310141</v>
      </c>
      <c r="V98" s="26"/>
      <c r="W98" s="3"/>
      <c r="X98" s="3"/>
      <c r="Y98" s="29"/>
      <c r="Z98" s="3"/>
      <c r="AA98" s="28"/>
      <c r="AB98" s="3"/>
      <c r="AC98" s="3"/>
      <c r="AD98" s="28"/>
      <c r="AE98" s="26">
        <v>0.005</v>
      </c>
      <c r="AF98" s="3">
        <v>0.49</v>
      </c>
      <c r="AG98" s="27">
        <f t="shared" si="86"/>
        <v>0.00245</v>
      </c>
      <c r="AH98" s="36"/>
      <c r="AI98" s="3"/>
      <c r="AJ98" s="27"/>
      <c r="AK98" s="37"/>
      <c r="AL98" s="28"/>
      <c r="AM98" s="28"/>
      <c r="AN98" s="37"/>
      <c r="AO98" s="28"/>
      <c r="AP98" s="27"/>
      <c r="AQ98" s="3">
        <v>0.015</v>
      </c>
      <c r="AR98" s="3">
        <v>0.5</v>
      </c>
      <c r="AS98" s="3">
        <f t="shared" si="87"/>
        <v>0.0075</v>
      </c>
      <c r="AT98" s="2">
        <f t="shared" si="88"/>
        <v>0.0205222037310141</v>
      </c>
      <c r="AU98" s="30">
        <f t="shared" si="89"/>
        <v>28.47</v>
      </c>
      <c r="AV98" s="1">
        <f t="shared" si="90"/>
        <v>0.3</v>
      </c>
      <c r="AW98" s="2">
        <f t="shared" si="95"/>
        <v>0.0183333333333333</v>
      </c>
      <c r="AX98" s="1">
        <f t="shared" si="91"/>
        <v>21.5302441171797</v>
      </c>
      <c r="AZ98" s="2">
        <f t="shared" si="96"/>
        <v>0.0297266166373034</v>
      </c>
      <c r="BA98" s="1">
        <f t="shared" si="92"/>
        <v>34.9102534352159</v>
      </c>
    </row>
    <row r="99" s="1" customFormat="1" spans="1:53">
      <c r="A99" s="13"/>
      <c r="B99" s="13"/>
      <c r="C99" s="16">
        <v>9</v>
      </c>
      <c r="D99" s="21">
        <v>26.8858666666667</v>
      </c>
      <c r="E99" s="20">
        <f t="shared" si="93"/>
        <v>27.579935483871</v>
      </c>
      <c r="F99" s="16" t="s">
        <v>73</v>
      </c>
      <c r="G99" s="13">
        <v>10</v>
      </c>
      <c r="H99" s="18">
        <f t="shared" si="76"/>
        <v>26.8858666666667</v>
      </c>
      <c r="I99" s="18">
        <f t="shared" si="77"/>
        <v>300.035866666667</v>
      </c>
      <c r="J99" s="18">
        <f t="shared" si="78"/>
        <v>0.425051047780751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4"/>
        <v>0.640737912474387</v>
      </c>
      <c r="P99" s="18">
        <f t="shared" si="81"/>
        <v>0.272346321050089</v>
      </c>
      <c r="Q99" s="25">
        <f t="shared" si="82"/>
        <v>0.0817038963150268</v>
      </c>
      <c r="R99" s="18">
        <f t="shared" si="83"/>
        <v>0.08541</v>
      </c>
      <c r="S99" s="26">
        <f t="shared" si="84"/>
        <v>0.956608082367718</v>
      </c>
      <c r="T99" s="3">
        <v>0.01</v>
      </c>
      <c r="U99" s="27">
        <f t="shared" si="85"/>
        <v>0.00956608082367718</v>
      </c>
      <c r="V99" s="26"/>
      <c r="W99" s="3"/>
      <c r="X99" s="3"/>
      <c r="Y99" s="29"/>
      <c r="Z99" s="3"/>
      <c r="AA99" s="28"/>
      <c r="AB99" s="3"/>
      <c r="AC99" s="3"/>
      <c r="AD99" s="28"/>
      <c r="AE99" s="26">
        <v>0.005</v>
      </c>
      <c r="AF99" s="3">
        <v>0.49</v>
      </c>
      <c r="AG99" s="27">
        <f t="shared" si="86"/>
        <v>0.00245</v>
      </c>
      <c r="AH99" s="36"/>
      <c r="AI99" s="3"/>
      <c r="AJ99" s="27"/>
      <c r="AK99" s="37"/>
      <c r="AL99" s="28"/>
      <c r="AM99" s="28"/>
      <c r="AN99" s="37"/>
      <c r="AO99" s="28"/>
      <c r="AP99" s="27"/>
      <c r="AQ99" s="3">
        <v>0.015</v>
      </c>
      <c r="AR99" s="3">
        <v>0.5</v>
      </c>
      <c r="AS99" s="3">
        <f t="shared" si="87"/>
        <v>0.0075</v>
      </c>
      <c r="AT99" s="2">
        <f t="shared" si="88"/>
        <v>0.0195160808236772</v>
      </c>
      <c r="AU99" s="30">
        <f t="shared" si="89"/>
        <v>28.47</v>
      </c>
      <c r="AV99" s="1">
        <f t="shared" si="90"/>
        <v>0.3</v>
      </c>
      <c r="AW99" s="2">
        <f t="shared" si="95"/>
        <v>0.0183333333333333</v>
      </c>
      <c r="AX99" s="1">
        <f t="shared" si="91"/>
        <v>20.4747009556958</v>
      </c>
      <c r="AZ99" s="2">
        <f t="shared" si="96"/>
        <v>0.0297266166373034</v>
      </c>
      <c r="BA99" s="1">
        <f t="shared" si="92"/>
        <v>33.198741058549</v>
      </c>
    </row>
    <row r="100" s="1" customFormat="1" spans="1:53">
      <c r="A100" s="13"/>
      <c r="B100" s="13"/>
      <c r="C100" s="16">
        <v>10</v>
      </c>
      <c r="D100" s="21">
        <v>26.050935483871</v>
      </c>
      <c r="E100" s="20">
        <f t="shared" si="93"/>
        <v>26.8858666666667</v>
      </c>
      <c r="F100" s="16" t="s">
        <v>73</v>
      </c>
      <c r="G100" s="13">
        <v>11</v>
      </c>
      <c r="H100" s="18">
        <f t="shared" si="76"/>
        <v>26.050935483871</v>
      </c>
      <c r="I100" s="18">
        <f t="shared" si="77"/>
        <v>299.200935483871</v>
      </c>
      <c r="J100" s="18">
        <f t="shared" si="78"/>
        <v>0.388250420006774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0.349972011853083</v>
      </c>
      <c r="O100" s="18">
        <f t="shared" si="94"/>
        <v>0.303119579571215</v>
      </c>
      <c r="P100" s="18">
        <f t="shared" si="81"/>
        <v>0.117686304080801</v>
      </c>
      <c r="Q100" s="25">
        <f t="shared" si="82"/>
        <v>0.0353058912242403</v>
      </c>
      <c r="R100" s="18">
        <f t="shared" si="83"/>
        <v>0.08541</v>
      </c>
      <c r="S100" s="26">
        <f t="shared" si="84"/>
        <v>0.41336952610046</v>
      </c>
      <c r="T100" s="3">
        <v>0.01</v>
      </c>
      <c r="U100" s="27">
        <f t="shared" si="85"/>
        <v>0.0041336952610046</v>
      </c>
      <c r="V100" s="26"/>
      <c r="W100" s="3"/>
      <c r="X100" s="3"/>
      <c r="Y100" s="29"/>
      <c r="Z100" s="3"/>
      <c r="AA100" s="28"/>
      <c r="AB100" s="3"/>
      <c r="AC100" s="3"/>
      <c r="AD100" s="28"/>
      <c r="AE100" s="26">
        <v>0.005</v>
      </c>
      <c r="AF100" s="3">
        <v>0.49</v>
      </c>
      <c r="AG100" s="27">
        <f t="shared" si="86"/>
        <v>0.00245</v>
      </c>
      <c r="AH100" s="36"/>
      <c r="AI100" s="3"/>
      <c r="AJ100" s="27"/>
      <c r="AK100" s="37"/>
      <c r="AL100" s="28"/>
      <c r="AM100" s="28"/>
      <c r="AN100" s="37"/>
      <c r="AO100" s="28"/>
      <c r="AP100" s="27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0.0140836952610046</v>
      </c>
      <c r="AU100" s="30">
        <f t="shared" si="89"/>
        <v>28.47</v>
      </c>
      <c r="AV100" s="1">
        <f t="shared" si="90"/>
        <v>0.3</v>
      </c>
      <c r="AW100" s="2">
        <f t="shared" si="95"/>
        <v>0.0183333333333333</v>
      </c>
      <c r="AX100" s="1">
        <f t="shared" si="91"/>
        <v>14.7754793303775</v>
      </c>
      <c r="AZ100" s="2">
        <f t="shared" si="96"/>
        <v>0.0297266166373034</v>
      </c>
      <c r="BA100" s="1">
        <f t="shared" si="92"/>
        <v>23.9577278010836</v>
      </c>
    </row>
    <row r="101" s="1" customFormat="1" spans="1:54">
      <c r="A101" s="13"/>
      <c r="B101" s="13"/>
      <c r="C101" s="16">
        <v>11</v>
      </c>
      <c r="D101" s="21">
        <v>24.1712</v>
      </c>
      <c r="E101" s="20">
        <f t="shared" si="93"/>
        <v>26.050935483871</v>
      </c>
      <c r="F101" s="16" t="s">
        <v>75</v>
      </c>
      <c r="G101" s="13">
        <v>12</v>
      </c>
      <c r="H101" s="18">
        <f t="shared" si="76"/>
        <v>24.1712</v>
      </c>
      <c r="I101" s="18">
        <f t="shared" si="77"/>
        <v>297.3212</v>
      </c>
      <c r="J101" s="18">
        <f t="shared" si="78"/>
        <v>0.316052456479284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4"/>
        <v>0.470133275490414</v>
      </c>
      <c r="P101" s="18">
        <f t="shared" si="81"/>
        <v>0.148586776591397</v>
      </c>
      <c r="Q101" s="25">
        <f t="shared" si="82"/>
        <v>0.0445760329774192</v>
      </c>
      <c r="R101" s="18">
        <f t="shared" si="83"/>
        <v>0.08541</v>
      </c>
      <c r="S101" s="26">
        <f t="shared" si="84"/>
        <v>0.52190648609553</v>
      </c>
      <c r="T101" s="3">
        <v>0.01</v>
      </c>
      <c r="U101" s="27">
        <f t="shared" si="85"/>
        <v>0.0052190648609553</v>
      </c>
      <c r="V101" s="26"/>
      <c r="W101" s="3"/>
      <c r="X101" s="3"/>
      <c r="Y101" s="29"/>
      <c r="Z101" s="3"/>
      <c r="AA101" s="28"/>
      <c r="AB101" s="3"/>
      <c r="AC101" s="3"/>
      <c r="AD101" s="28"/>
      <c r="AE101" s="26">
        <v>0.005</v>
      </c>
      <c r="AF101" s="3">
        <v>0.49</v>
      </c>
      <c r="AG101" s="27">
        <f t="shared" si="86"/>
        <v>0.00245</v>
      </c>
      <c r="AH101" s="36"/>
      <c r="AI101" s="3"/>
      <c r="AJ101" s="27"/>
      <c r="AK101" s="37"/>
      <c r="AL101" s="28"/>
      <c r="AM101" s="28"/>
      <c r="AN101" s="37"/>
      <c r="AO101" s="28"/>
      <c r="AP101" s="27"/>
      <c r="AQ101" s="3">
        <v>0.015</v>
      </c>
      <c r="AR101" s="3">
        <v>0.5</v>
      </c>
      <c r="AS101" s="3">
        <f t="shared" si="87"/>
        <v>0.0075</v>
      </c>
      <c r="AT101" s="2">
        <f t="shared" si="88"/>
        <v>0.0151690648609553</v>
      </c>
      <c r="AU101" s="30">
        <f t="shared" si="89"/>
        <v>28.47</v>
      </c>
      <c r="AV101" s="1">
        <f t="shared" si="90"/>
        <v>0.3</v>
      </c>
      <c r="AW101" s="2">
        <f t="shared" si="95"/>
        <v>0.0183333333333333</v>
      </c>
      <c r="AX101" s="1">
        <f t="shared" si="91"/>
        <v>15.914161742393</v>
      </c>
      <c r="AY101" s="1">
        <f>SUM(AX90:AX101)</f>
        <v>187.6517523449</v>
      </c>
      <c r="AZ101" s="2">
        <f t="shared" si="96"/>
        <v>0.0297266166373034</v>
      </c>
      <c r="BA101" s="1">
        <f t="shared" si="92"/>
        <v>25.804046466554</v>
      </c>
      <c r="BB101" s="1">
        <f>SUM(BA90:BA101)</f>
        <v>304.268274724094</v>
      </c>
    </row>
    <row r="102" s="1" customFormat="1" spans="1:46">
      <c r="A102" s="13"/>
      <c r="B102" s="13"/>
      <c r="C102" s="16">
        <v>12</v>
      </c>
      <c r="D102" s="21">
        <v>22.9951935483871</v>
      </c>
      <c r="E102" s="20">
        <f t="shared" si="93"/>
        <v>24.1712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workbookViewId="0">
      <selection activeCell="I14" sqref="I14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36</v>
      </c>
      <c r="M1" s="2"/>
    </row>
    <row r="2" s="1" customFormat="1" spans="1:13">
      <c r="A2" s="4" t="s">
        <v>4</v>
      </c>
      <c r="B2" s="5" t="s">
        <v>5</v>
      </c>
      <c r="C2" s="3"/>
      <c r="D2" s="3"/>
      <c r="E2" s="6">
        <v>1150.262</v>
      </c>
      <c r="F2" s="3">
        <v>734.672</v>
      </c>
      <c r="G2" s="7">
        <f>(F2+F3+F4)/3</f>
        <v>1194.134</v>
      </c>
      <c r="H2" s="3">
        <v>0.18</v>
      </c>
      <c r="I2" s="22">
        <f>(H2+H3+H4)/3</f>
        <v>0.136666666666667</v>
      </c>
      <c r="M2" s="2"/>
    </row>
    <row r="3" s="1" customFormat="1" spans="1:13">
      <c r="A3" s="4"/>
      <c r="B3" s="5" t="s">
        <v>6</v>
      </c>
      <c r="C3" s="3"/>
      <c r="D3" s="3"/>
      <c r="E3" s="8"/>
      <c r="F3" s="3">
        <v>1192.09</v>
      </c>
      <c r="G3" s="9"/>
      <c r="H3" s="3">
        <v>0.13</v>
      </c>
      <c r="I3" s="22"/>
      <c r="M3" s="2"/>
    </row>
    <row r="4" s="1" customFormat="1" spans="1:13">
      <c r="A4" s="4"/>
      <c r="B4" s="5" t="s">
        <v>7</v>
      </c>
      <c r="C4" s="3"/>
      <c r="D4" s="3"/>
      <c r="E4" s="10"/>
      <c r="F4" s="3">
        <v>1655.64</v>
      </c>
      <c r="G4" s="11"/>
      <c r="H4" s="3">
        <v>0.1</v>
      </c>
      <c r="I4" s="22"/>
      <c r="M4" s="2"/>
    </row>
    <row r="5" s="1" customFormat="1" spans="1:13">
      <c r="A5" s="4" t="s">
        <v>8</v>
      </c>
      <c r="B5" s="5" t="s">
        <v>9</v>
      </c>
      <c r="C5" s="3"/>
      <c r="D5" s="3"/>
      <c r="E5" s="6">
        <v>1653.82947945205</v>
      </c>
      <c r="F5" s="3">
        <v>91.104</v>
      </c>
      <c r="G5" s="7">
        <f>(F5+F6)/2</f>
        <v>92.50925</v>
      </c>
      <c r="H5" s="3">
        <v>0.18</v>
      </c>
      <c r="I5" s="22">
        <f>(H5+H6)/2</f>
        <v>0.155</v>
      </c>
      <c r="M5" s="2"/>
    </row>
    <row r="6" s="1" customFormat="1" spans="1:13">
      <c r="A6" s="4"/>
      <c r="B6" s="5" t="s">
        <v>10</v>
      </c>
      <c r="C6" s="3"/>
      <c r="D6" s="3"/>
      <c r="E6" s="10"/>
      <c r="F6" s="3">
        <v>93.9145</v>
      </c>
      <c r="G6" s="11"/>
      <c r="H6" s="3">
        <v>0.13</v>
      </c>
      <c r="I6" s="22"/>
      <c r="M6" s="2"/>
    </row>
    <row r="7" s="1" customFormat="1" spans="1:13">
      <c r="A7" s="4" t="s">
        <v>11</v>
      </c>
      <c r="B7" s="5"/>
      <c r="C7" s="3"/>
      <c r="D7" s="3"/>
      <c r="E7" s="12">
        <v>5503.5991716919</v>
      </c>
      <c r="F7" s="3">
        <v>122.786</v>
      </c>
      <c r="G7" s="3"/>
      <c r="H7" s="3">
        <v>0.45</v>
      </c>
      <c r="M7" s="2"/>
    </row>
    <row r="8" s="1" customFormat="1" spans="1:13">
      <c r="A8" s="4" t="s">
        <v>12</v>
      </c>
      <c r="B8" s="5"/>
      <c r="C8" s="3"/>
      <c r="D8" s="3"/>
      <c r="E8" s="12">
        <v>12.892</v>
      </c>
      <c r="F8" s="3">
        <v>625.464</v>
      </c>
      <c r="G8" s="3"/>
      <c r="H8" s="3">
        <v>0.3</v>
      </c>
      <c r="M8" s="2"/>
    </row>
    <row r="9" s="1" customFormat="1" spans="1:13">
      <c r="A9" s="4" t="s">
        <v>13</v>
      </c>
      <c r="B9" s="5"/>
      <c r="C9" s="3"/>
      <c r="D9" s="3"/>
      <c r="E9" s="12">
        <v>9.44542752690325</v>
      </c>
      <c r="F9" s="3">
        <v>341.64</v>
      </c>
      <c r="G9" s="3"/>
      <c r="H9" s="3">
        <v>0.33</v>
      </c>
      <c r="M9" s="2"/>
    </row>
    <row r="10" s="1" customFormat="1" spans="1:13">
      <c r="A10" s="4" t="s">
        <v>14</v>
      </c>
      <c r="B10" s="5"/>
      <c r="C10" s="3"/>
      <c r="D10" s="3"/>
      <c r="E10" s="12">
        <v>18.7113573224434</v>
      </c>
      <c r="F10" s="3">
        <v>341.64</v>
      </c>
      <c r="G10" s="3"/>
      <c r="H10" s="3">
        <v>0.33</v>
      </c>
      <c r="M10" s="2"/>
    </row>
    <row r="11" s="1" customFormat="1" spans="1:47">
      <c r="A11" s="4" t="s">
        <v>15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16</v>
      </c>
      <c r="B14" s="4" t="s">
        <v>17</v>
      </c>
      <c r="C14" s="4">
        <v>308.16</v>
      </c>
      <c r="D14" s="13"/>
      <c r="E14" s="13"/>
      <c r="F14" s="13"/>
      <c r="G14" s="14" t="s">
        <v>18</v>
      </c>
      <c r="H14" s="14" t="s">
        <v>19</v>
      </c>
      <c r="I14" s="14">
        <f>(AV38+AV53+AY85+AY101+BB101+AG69)</f>
        <v>192995549.98693</v>
      </c>
      <c r="J14" s="14" t="s">
        <v>20</v>
      </c>
      <c r="K14" s="14">
        <f>I14/(10000*1000)</f>
        <v>19.299554998693</v>
      </c>
      <c r="L14" s="14" t="s">
        <v>21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22</v>
      </c>
      <c r="B15" s="4" t="s">
        <v>17</v>
      </c>
      <c r="C15" s="4"/>
      <c r="D15" s="13"/>
      <c r="E15" s="13"/>
      <c r="F15" s="13"/>
      <c r="G15" s="14"/>
      <c r="H15" s="14" t="s">
        <v>23</v>
      </c>
      <c r="I15" s="14">
        <v>90116742.3791915</v>
      </c>
      <c r="J15" s="14" t="s">
        <v>20</v>
      </c>
      <c r="K15" s="14">
        <f>I15/(10000*1000)</f>
        <v>9.01167423791915</v>
      </c>
      <c r="L15" s="14" t="s">
        <v>21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24</v>
      </c>
      <c r="B16" s="4" t="s">
        <v>25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26</v>
      </c>
      <c r="B17" s="4" t="s">
        <v>27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29</v>
      </c>
      <c r="AT17" s="2"/>
    </row>
    <row r="18" s="1" customFormat="1" spans="1:46">
      <c r="A18" s="4" t="s">
        <v>30</v>
      </c>
      <c r="B18" s="4" t="s">
        <v>31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33</v>
      </c>
      <c r="B19" s="4" t="s">
        <v>31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36</v>
      </c>
      <c r="B20" s="4" t="s">
        <v>37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38</v>
      </c>
      <c r="B21" s="4" t="s">
        <v>39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40</v>
      </c>
      <c r="B22" s="4" t="s">
        <v>35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41</v>
      </c>
      <c r="B23" s="4" t="s">
        <v>42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4" t="s">
        <v>43</v>
      </c>
      <c r="T25" s="24"/>
      <c r="U25" s="24"/>
      <c r="V25" s="24" t="s">
        <v>44</v>
      </c>
      <c r="W25" s="24"/>
      <c r="X25" s="24"/>
      <c r="Y25" s="24" t="s">
        <v>45</v>
      </c>
      <c r="Z25" s="24"/>
      <c r="AA25" s="24"/>
      <c r="AB25" s="24" t="s">
        <v>46</v>
      </c>
      <c r="AC25" s="24"/>
      <c r="AD25" s="24"/>
      <c r="AE25" s="24" t="s">
        <v>47</v>
      </c>
      <c r="AF25" s="24"/>
      <c r="AG25" s="24"/>
      <c r="AH25" s="24" t="s">
        <v>48</v>
      </c>
      <c r="AI25" s="24"/>
      <c r="AJ25" s="24"/>
      <c r="AK25" s="32" t="s">
        <v>49</v>
      </c>
      <c r="AL25" s="33"/>
      <c r="AM25" s="34"/>
      <c r="AN25" s="24" t="s">
        <v>50</v>
      </c>
      <c r="AO25" s="24"/>
      <c r="AP25" s="24"/>
      <c r="AT25" s="2"/>
    </row>
    <row r="26" s="1" customFormat="1" spans="1:47">
      <c r="A26" s="15" t="s">
        <v>4</v>
      </c>
      <c r="B26" s="15"/>
      <c r="C26" s="16" t="s">
        <v>51</v>
      </c>
      <c r="D26" s="16" t="s">
        <v>52</v>
      </c>
      <c r="E26" s="16" t="s">
        <v>53</v>
      </c>
      <c r="F26" s="16" t="s">
        <v>54</v>
      </c>
      <c r="G26" s="13" t="s">
        <v>51</v>
      </c>
      <c r="H26" s="13" t="s">
        <v>53</v>
      </c>
      <c r="I26" s="13" t="s">
        <v>55</v>
      </c>
      <c r="J26" s="13" t="s">
        <v>56</v>
      </c>
      <c r="K26" s="23" t="s">
        <v>57</v>
      </c>
      <c r="L26" s="23" t="s">
        <v>58</v>
      </c>
      <c r="M26" s="13" t="s">
        <v>59</v>
      </c>
      <c r="N26" s="23" t="s">
        <v>60</v>
      </c>
      <c r="O26" s="13" t="s">
        <v>61</v>
      </c>
      <c r="P26" s="13" t="s">
        <v>62</v>
      </c>
      <c r="Q26" s="23" t="s">
        <v>63</v>
      </c>
      <c r="R26" s="23" t="s">
        <v>64</v>
      </c>
      <c r="S26" s="4" t="s">
        <v>65</v>
      </c>
      <c r="T26" s="3" t="s">
        <v>66</v>
      </c>
      <c r="U26" s="3"/>
      <c r="V26" s="4" t="s">
        <v>65</v>
      </c>
      <c r="W26" s="3" t="s">
        <v>66</v>
      </c>
      <c r="X26" s="3"/>
      <c r="Y26" s="4" t="s">
        <v>65</v>
      </c>
      <c r="Z26" s="3" t="s">
        <v>66</v>
      </c>
      <c r="AA26" s="3"/>
      <c r="AB26" s="4" t="s">
        <v>65</v>
      </c>
      <c r="AC26" s="3" t="s">
        <v>66</v>
      </c>
      <c r="AD26" s="3"/>
      <c r="AE26" s="4" t="s">
        <v>65</v>
      </c>
      <c r="AF26" s="3" t="s">
        <v>66</v>
      </c>
      <c r="AG26" s="3"/>
      <c r="AH26" s="4" t="s">
        <v>65</v>
      </c>
      <c r="AI26" s="3" t="s">
        <v>66</v>
      </c>
      <c r="AJ26" s="3"/>
      <c r="AK26" s="4" t="s">
        <v>65</v>
      </c>
      <c r="AL26" s="3" t="s">
        <v>66</v>
      </c>
      <c r="AM26" s="3"/>
      <c r="AN26" s="35" t="s">
        <v>65</v>
      </c>
      <c r="AO26" s="35" t="s">
        <v>66</v>
      </c>
      <c r="AP26" s="35"/>
      <c r="AQ26" s="1" t="s">
        <v>67</v>
      </c>
      <c r="AR26" s="1" t="s">
        <v>68</v>
      </c>
      <c r="AS26" s="1" t="s">
        <v>36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1194.134</v>
      </c>
      <c r="C27" s="16" t="s">
        <v>72</v>
      </c>
      <c r="D27" s="17">
        <v>17</v>
      </c>
      <c r="E27" s="16"/>
      <c r="F27" s="16"/>
      <c r="G27" s="13">
        <v>1</v>
      </c>
      <c r="H27" s="18">
        <f t="shared" ref="H27:H38" si="0">E28</f>
        <v>17</v>
      </c>
      <c r="I27" s="18">
        <f t="shared" ref="I27:I38" si="1">H27+273.15</f>
        <v>290.15</v>
      </c>
      <c r="J27" s="18">
        <f t="shared" ref="J27:J38" si="2">EXP(($C$16*(I27-$C$14))/($C$17*I27*$C$14))</f>
        <v>0.140683931556412</v>
      </c>
      <c r="K27" s="18">
        <f t="shared" ref="K27:K38" si="3">$B$27/12</f>
        <v>99.5111666666667</v>
      </c>
      <c r="L27" s="18">
        <f t="shared" ref="L27:L38" si="4">K27*$B$28/100</f>
        <v>0.995111666666667</v>
      </c>
      <c r="M27" s="13" t="s">
        <v>73</v>
      </c>
      <c r="N27" s="13"/>
      <c r="O27" s="18">
        <f>L27</f>
        <v>0.995111666666667</v>
      </c>
      <c r="P27" s="18">
        <f t="shared" ref="P27:P38" si="5">O27*J27</f>
        <v>0.13999622160432</v>
      </c>
      <c r="Q27" s="25">
        <f t="shared" ref="Q27:Q38" si="6">P27*$B$29</f>
        <v>0.0191328169525905</v>
      </c>
      <c r="R27" s="18">
        <f t="shared" ref="R27:R38" si="7">L27*$B$29</f>
        <v>0.135998594444444</v>
      </c>
      <c r="S27" s="26">
        <f t="shared" ref="S27:S38" si="8">Q27/R27</f>
        <v>0.140683931556412</v>
      </c>
      <c r="T27" s="3">
        <v>0.01</v>
      </c>
      <c r="U27" s="27">
        <f t="shared" ref="U27:U38" si="9">S27*T27</f>
        <v>0.00140683931556412</v>
      </c>
      <c r="V27" s="26"/>
      <c r="W27" s="3"/>
      <c r="X27" s="27"/>
      <c r="Y27" s="29">
        <v>0.02</v>
      </c>
      <c r="Z27" s="3">
        <v>0.21</v>
      </c>
      <c r="AA27" s="28">
        <f t="shared" ref="AA27:AA38" si="10">Y27*Z27</f>
        <v>0.0042</v>
      </c>
      <c r="AB27" s="3">
        <v>0.01</v>
      </c>
      <c r="AC27" s="3">
        <v>0.29</v>
      </c>
      <c r="AD27" s="28">
        <f t="shared" ref="AD27:AD38" si="11">AB27*AC27</f>
        <v>0.0029</v>
      </c>
      <c r="AE27" s="26"/>
      <c r="AF27" s="3"/>
      <c r="AG27" s="27"/>
      <c r="AH27" s="26"/>
      <c r="AI27" s="3"/>
      <c r="AJ27" s="27"/>
      <c r="AK27" s="1">
        <v>0.1</v>
      </c>
      <c r="AL27" s="28">
        <v>0.11</v>
      </c>
      <c r="AM27" s="28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0.0233068393155641</v>
      </c>
      <c r="AR27" s="30">
        <f t="shared" ref="AR27:AR38" si="15">$B$27/12</f>
        <v>99.5111666666667</v>
      </c>
      <c r="AS27" s="1">
        <f t="shared" ref="AS27:AS38" si="16">$B$29</f>
        <v>0.136666666666667</v>
      </c>
      <c r="AT27" s="2">
        <f>$E$2/12</f>
        <v>95.8551666666667</v>
      </c>
      <c r="AU27" s="1">
        <f t="shared" ref="AU27:AU38" si="17">AT27*10000*AS27*0.67*AR27*AQ27</f>
        <v>203567.353835417</v>
      </c>
    </row>
    <row r="28" s="1" customFormat="1" spans="1:47">
      <c r="A28" s="13" t="s">
        <v>74</v>
      </c>
      <c r="B28" s="13">
        <v>1</v>
      </c>
      <c r="C28" s="16">
        <v>1</v>
      </c>
      <c r="D28" s="19">
        <v>21.7996774193548</v>
      </c>
      <c r="E28" s="20">
        <f t="shared" ref="E28:E39" si="18">D27</f>
        <v>17</v>
      </c>
      <c r="F28" s="16" t="s">
        <v>73</v>
      </c>
      <c r="G28" s="13">
        <v>2</v>
      </c>
      <c r="H28" s="18">
        <f t="shared" si="0"/>
        <v>21.7996774193548</v>
      </c>
      <c r="I28" s="18">
        <f t="shared" si="1"/>
        <v>294.949677419355</v>
      </c>
      <c r="J28" s="18">
        <f t="shared" si="2"/>
        <v>0.242887182415827</v>
      </c>
      <c r="K28" s="18">
        <f t="shared" si="3"/>
        <v>99.5111666666667</v>
      </c>
      <c r="L28" s="18">
        <f t="shared" si="4"/>
        <v>0.995111666666667</v>
      </c>
      <c r="M28" s="13" t="s">
        <v>73</v>
      </c>
      <c r="N28" s="13"/>
      <c r="O28" s="18">
        <f t="shared" ref="O28:O38" si="19">L28+O27-P27-N28</f>
        <v>1.85022711172901</v>
      </c>
      <c r="P28" s="18">
        <f t="shared" si="5"/>
        <v>0.449396449997233</v>
      </c>
      <c r="Q28" s="25">
        <f t="shared" si="6"/>
        <v>0.0614175148329553</v>
      </c>
      <c r="R28" s="18">
        <f t="shared" si="7"/>
        <v>0.135998594444444</v>
      </c>
      <c r="S28" s="26">
        <f t="shared" si="8"/>
        <v>0.451604041084736</v>
      </c>
      <c r="T28" s="3">
        <v>0.01</v>
      </c>
      <c r="U28" s="27">
        <f t="shared" si="9"/>
        <v>0.00451604041084736</v>
      </c>
      <c r="V28" s="26"/>
      <c r="W28" s="3"/>
      <c r="X28" s="27"/>
      <c r="Y28" s="29">
        <v>0.02</v>
      </c>
      <c r="Z28" s="3">
        <v>0.21</v>
      </c>
      <c r="AA28" s="28">
        <f t="shared" si="10"/>
        <v>0.0042</v>
      </c>
      <c r="AB28" s="3">
        <v>0.01</v>
      </c>
      <c r="AC28" s="3">
        <v>0.29</v>
      </c>
      <c r="AD28" s="28">
        <f t="shared" si="11"/>
        <v>0.0029</v>
      </c>
      <c r="AE28" s="26"/>
      <c r="AF28" s="3"/>
      <c r="AG28" s="27"/>
      <c r="AH28" s="26"/>
      <c r="AI28" s="3"/>
      <c r="AJ28" s="27"/>
      <c r="AK28" s="28">
        <v>0.1</v>
      </c>
      <c r="AL28" s="28">
        <v>0.11</v>
      </c>
      <c r="AM28" s="28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0.0264160404108474</v>
      </c>
      <c r="AR28" s="30">
        <f t="shared" si="15"/>
        <v>99.5111666666667</v>
      </c>
      <c r="AS28" s="1">
        <f t="shared" si="16"/>
        <v>0.136666666666667</v>
      </c>
      <c r="AT28" s="2">
        <f t="shared" ref="AT28:AT37" si="20">$E$2/12</f>
        <v>95.8551666666667</v>
      </c>
      <c r="AU28" s="1">
        <f t="shared" si="17"/>
        <v>230723.83914599</v>
      </c>
    </row>
    <row r="29" s="1" customFormat="1" spans="1:47">
      <c r="A29" s="13" t="s">
        <v>36</v>
      </c>
      <c r="B29" s="13">
        <f>I2</f>
        <v>0.136666666666667</v>
      </c>
      <c r="C29" s="16">
        <v>2</v>
      </c>
      <c r="D29" s="21">
        <v>23.3694285714286</v>
      </c>
      <c r="E29" s="20">
        <f t="shared" si="18"/>
        <v>21.7996774193548</v>
      </c>
      <c r="F29" s="16" t="s">
        <v>73</v>
      </c>
      <c r="G29" s="13">
        <v>3</v>
      </c>
      <c r="H29" s="18">
        <f t="shared" si="0"/>
        <v>23.3694285714286</v>
      </c>
      <c r="I29" s="18">
        <f t="shared" si="1"/>
        <v>296.519428571429</v>
      </c>
      <c r="J29" s="18">
        <f t="shared" si="2"/>
        <v>0.289269406852425</v>
      </c>
      <c r="K29" s="18">
        <f t="shared" si="3"/>
        <v>99.5111666666667</v>
      </c>
      <c r="L29" s="18">
        <f t="shared" si="4"/>
        <v>0.995111666666667</v>
      </c>
      <c r="M29" s="13" t="s">
        <v>73</v>
      </c>
      <c r="N29" s="13"/>
      <c r="O29" s="18">
        <f t="shared" si="19"/>
        <v>2.39594232839845</v>
      </c>
      <c r="P29" s="18">
        <f t="shared" si="5"/>
        <v>0.693072816188437</v>
      </c>
      <c r="Q29" s="25">
        <f t="shared" si="6"/>
        <v>0.094719951545753</v>
      </c>
      <c r="R29" s="18">
        <f t="shared" si="7"/>
        <v>0.135998594444444</v>
      </c>
      <c r="S29" s="26">
        <f t="shared" si="8"/>
        <v>0.696477430025545</v>
      </c>
      <c r="T29" s="3">
        <v>0.01</v>
      </c>
      <c r="U29" s="27">
        <f t="shared" si="9"/>
        <v>0.00696477430025545</v>
      </c>
      <c r="V29" s="26"/>
      <c r="W29" s="3"/>
      <c r="X29" s="27"/>
      <c r="Y29" s="29">
        <v>0.02</v>
      </c>
      <c r="Z29" s="3">
        <v>0.21</v>
      </c>
      <c r="AA29" s="28">
        <f t="shared" si="10"/>
        <v>0.0042</v>
      </c>
      <c r="AB29" s="3">
        <v>0.01</v>
      </c>
      <c r="AC29" s="3">
        <v>0.29</v>
      </c>
      <c r="AD29" s="28">
        <f t="shared" si="11"/>
        <v>0.0029</v>
      </c>
      <c r="AE29" s="26"/>
      <c r="AF29" s="3"/>
      <c r="AG29" s="27"/>
      <c r="AH29" s="26"/>
      <c r="AI29" s="3"/>
      <c r="AJ29" s="27"/>
      <c r="AK29" s="1">
        <v>0.1</v>
      </c>
      <c r="AL29" s="28">
        <v>0.11</v>
      </c>
      <c r="AM29" s="28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0.0288647743002554</v>
      </c>
      <c r="AR29" s="30">
        <f t="shared" si="15"/>
        <v>99.5111666666667</v>
      </c>
      <c r="AS29" s="1">
        <f t="shared" si="16"/>
        <v>0.136666666666667</v>
      </c>
      <c r="AT29" s="2">
        <f t="shared" si="20"/>
        <v>95.8551666666667</v>
      </c>
      <c r="AU29" s="1">
        <f t="shared" si="17"/>
        <v>252111.650310116</v>
      </c>
    </row>
    <row r="30" s="1" customFormat="1" spans="1:47">
      <c r="A30" s="13"/>
      <c r="B30" s="13"/>
      <c r="C30" s="16">
        <v>3</v>
      </c>
      <c r="D30" s="21">
        <v>23.0889677419355</v>
      </c>
      <c r="E30" s="20">
        <f t="shared" si="18"/>
        <v>23.3694285714286</v>
      </c>
      <c r="F30" s="16" t="s">
        <v>73</v>
      </c>
      <c r="G30" s="13">
        <v>4</v>
      </c>
      <c r="H30" s="18">
        <f t="shared" si="0"/>
        <v>23.0889677419355</v>
      </c>
      <c r="I30" s="18">
        <f t="shared" si="1"/>
        <v>296.238967741935</v>
      </c>
      <c r="J30" s="18">
        <f t="shared" si="2"/>
        <v>0.280414949286547</v>
      </c>
      <c r="K30" s="18">
        <f t="shared" si="3"/>
        <v>99.5111666666667</v>
      </c>
      <c r="L30" s="18">
        <f t="shared" si="4"/>
        <v>0.995111666666667</v>
      </c>
      <c r="M30" s="13" t="s">
        <v>73</v>
      </c>
      <c r="N30" s="13"/>
      <c r="O30" s="18">
        <f t="shared" si="19"/>
        <v>2.69798117887668</v>
      </c>
      <c r="P30" s="18">
        <f t="shared" si="5"/>
        <v>0.756554255450761</v>
      </c>
      <c r="Q30" s="25">
        <f t="shared" si="6"/>
        <v>0.103395748244937</v>
      </c>
      <c r="R30" s="18">
        <f t="shared" si="7"/>
        <v>0.135998594444444</v>
      </c>
      <c r="S30" s="26">
        <f t="shared" si="8"/>
        <v>0.760270712115151</v>
      </c>
      <c r="T30" s="3">
        <v>0.01</v>
      </c>
      <c r="U30" s="27">
        <f t="shared" si="9"/>
        <v>0.00760270712115151</v>
      </c>
      <c r="V30" s="26"/>
      <c r="W30" s="3"/>
      <c r="X30" s="27"/>
      <c r="Y30" s="29">
        <v>0.02</v>
      </c>
      <c r="Z30" s="3">
        <v>0.21</v>
      </c>
      <c r="AA30" s="28">
        <f t="shared" si="10"/>
        <v>0.0042</v>
      </c>
      <c r="AB30" s="3">
        <v>0.01</v>
      </c>
      <c r="AC30" s="3">
        <v>0.29</v>
      </c>
      <c r="AD30" s="28">
        <f t="shared" si="11"/>
        <v>0.0029</v>
      </c>
      <c r="AE30" s="26"/>
      <c r="AF30" s="3"/>
      <c r="AG30" s="27"/>
      <c r="AH30" s="26"/>
      <c r="AI30" s="3"/>
      <c r="AJ30" s="27"/>
      <c r="AK30" s="28">
        <v>0.1</v>
      </c>
      <c r="AL30" s="28">
        <v>0.11</v>
      </c>
      <c r="AM30" s="28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0.0295027071211515</v>
      </c>
      <c r="AR30" s="30">
        <f t="shared" si="15"/>
        <v>99.5111666666667</v>
      </c>
      <c r="AS30" s="1">
        <f t="shared" si="16"/>
        <v>0.136666666666667</v>
      </c>
      <c r="AT30" s="2">
        <f t="shared" si="20"/>
        <v>95.8551666666667</v>
      </c>
      <c r="AU30" s="1">
        <f t="shared" si="17"/>
        <v>257683.503898511</v>
      </c>
    </row>
    <row r="31" s="1" customFormat="1" spans="1:47">
      <c r="A31" s="13"/>
      <c r="B31" s="13"/>
      <c r="C31" s="16">
        <v>4</v>
      </c>
      <c r="D31" s="21">
        <v>24.4657333333333</v>
      </c>
      <c r="E31" s="20">
        <f t="shared" si="18"/>
        <v>23.0889677419355</v>
      </c>
      <c r="F31" s="16" t="s">
        <v>73</v>
      </c>
      <c r="G31" s="13">
        <v>5</v>
      </c>
      <c r="H31" s="18">
        <f t="shared" si="0"/>
        <v>24.4657333333333</v>
      </c>
      <c r="I31" s="18">
        <f t="shared" si="1"/>
        <v>297.615733333333</v>
      </c>
      <c r="J31" s="18">
        <f t="shared" si="2"/>
        <v>0.32646325882635</v>
      </c>
      <c r="K31" s="18">
        <f t="shared" si="3"/>
        <v>99.5111666666667</v>
      </c>
      <c r="L31" s="18">
        <f t="shared" si="4"/>
        <v>0.995111666666667</v>
      </c>
      <c r="M31" s="13" t="s">
        <v>75</v>
      </c>
      <c r="N31" s="18">
        <f>(O30-P30)*C22/100</f>
        <v>1.84435557725462</v>
      </c>
      <c r="O31" s="18">
        <f t="shared" si="19"/>
        <v>1.09218301283796</v>
      </c>
      <c r="P31" s="18">
        <f t="shared" si="5"/>
        <v>0.356557625605863</v>
      </c>
      <c r="Q31" s="25">
        <f t="shared" si="6"/>
        <v>0.0487295421661346</v>
      </c>
      <c r="R31" s="18">
        <f t="shared" si="7"/>
        <v>0.135998594444444</v>
      </c>
      <c r="S31" s="26">
        <f t="shared" si="8"/>
        <v>0.358309160217392</v>
      </c>
      <c r="T31" s="3">
        <v>0.01</v>
      </c>
      <c r="U31" s="27">
        <f t="shared" si="9"/>
        <v>0.00358309160217392</v>
      </c>
      <c r="V31" s="26"/>
      <c r="W31" s="3"/>
      <c r="X31" s="27"/>
      <c r="Y31" s="29">
        <v>0.04</v>
      </c>
      <c r="Z31" s="3">
        <v>0.21</v>
      </c>
      <c r="AA31" s="28">
        <f t="shared" si="10"/>
        <v>0.0084</v>
      </c>
      <c r="AB31" s="3">
        <v>0.015</v>
      </c>
      <c r="AC31" s="3">
        <v>0.29</v>
      </c>
      <c r="AD31" s="28">
        <f t="shared" si="11"/>
        <v>0.00435</v>
      </c>
      <c r="AE31" s="26"/>
      <c r="AF31" s="3"/>
      <c r="AG31" s="27"/>
      <c r="AH31" s="26"/>
      <c r="AI31" s="3"/>
      <c r="AJ31" s="27"/>
      <c r="AK31" s="1">
        <v>0.1</v>
      </c>
      <c r="AL31" s="28">
        <v>0.11</v>
      </c>
      <c r="AM31" s="28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0.0330330916021739</v>
      </c>
      <c r="AR31" s="30">
        <f t="shared" si="15"/>
        <v>99.5111666666667</v>
      </c>
      <c r="AS31" s="1">
        <f t="shared" si="16"/>
        <v>0.136666666666667</v>
      </c>
      <c r="AT31" s="2">
        <f t="shared" si="20"/>
        <v>95.8551666666667</v>
      </c>
      <c r="AU31" s="1">
        <f t="shared" si="17"/>
        <v>288518.702832733</v>
      </c>
    </row>
    <row r="32" s="1" customFormat="1" spans="1:47">
      <c r="A32" s="13"/>
      <c r="B32" s="13"/>
      <c r="C32" s="16">
        <v>5</v>
      </c>
      <c r="D32" s="21">
        <v>25.5227096774194</v>
      </c>
      <c r="E32" s="20">
        <f t="shared" si="18"/>
        <v>24.4657333333333</v>
      </c>
      <c r="F32" s="16" t="s">
        <v>75</v>
      </c>
      <c r="G32" s="13">
        <v>6</v>
      </c>
      <c r="H32" s="18">
        <f t="shared" si="0"/>
        <v>25.5227096774194</v>
      </c>
      <c r="I32" s="18">
        <f t="shared" si="1"/>
        <v>298.672709677419</v>
      </c>
      <c r="J32" s="18">
        <f t="shared" si="2"/>
        <v>0.366535860080009</v>
      </c>
      <c r="K32" s="18">
        <f t="shared" si="3"/>
        <v>99.5111666666667</v>
      </c>
      <c r="L32" s="18">
        <f t="shared" si="4"/>
        <v>0.995111666666667</v>
      </c>
      <c r="M32" s="13" t="s">
        <v>73</v>
      </c>
      <c r="N32" s="13"/>
      <c r="O32" s="18">
        <f t="shared" si="19"/>
        <v>1.73073705389877</v>
      </c>
      <c r="P32" s="18">
        <f t="shared" si="5"/>
        <v>0.634377194623125</v>
      </c>
      <c r="Q32" s="25">
        <f t="shared" si="6"/>
        <v>0.0866982165984938</v>
      </c>
      <c r="R32" s="18">
        <f t="shared" si="7"/>
        <v>0.135998594444444</v>
      </c>
      <c r="S32" s="26">
        <f t="shared" si="8"/>
        <v>0.637493475227864</v>
      </c>
      <c r="T32" s="3">
        <v>0.01</v>
      </c>
      <c r="U32" s="27">
        <f t="shared" si="9"/>
        <v>0.00637493475227864</v>
      </c>
      <c r="V32" s="26"/>
      <c r="W32" s="3"/>
      <c r="X32" s="27"/>
      <c r="Y32" s="29">
        <v>0.04</v>
      </c>
      <c r="Z32" s="3">
        <v>0.21</v>
      </c>
      <c r="AA32" s="28">
        <f t="shared" si="10"/>
        <v>0.0084</v>
      </c>
      <c r="AB32" s="3">
        <v>0.015</v>
      </c>
      <c r="AC32" s="3">
        <v>0.29</v>
      </c>
      <c r="AD32" s="28">
        <f t="shared" si="11"/>
        <v>0.00435</v>
      </c>
      <c r="AE32" s="26"/>
      <c r="AF32" s="3"/>
      <c r="AG32" s="27"/>
      <c r="AH32" s="26"/>
      <c r="AI32" s="3"/>
      <c r="AJ32" s="27"/>
      <c r="AK32" s="28">
        <v>0.1</v>
      </c>
      <c r="AL32" s="28">
        <v>0.11</v>
      </c>
      <c r="AM32" s="28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0.0358249347522786</v>
      </c>
      <c r="AR32" s="30">
        <f t="shared" si="15"/>
        <v>99.5111666666667</v>
      </c>
      <c r="AS32" s="1">
        <f t="shared" si="16"/>
        <v>0.136666666666667</v>
      </c>
      <c r="AT32" s="2">
        <f t="shared" si="20"/>
        <v>95.8551666666667</v>
      </c>
      <c r="AU32" s="1">
        <f t="shared" si="17"/>
        <v>312903.310058768</v>
      </c>
    </row>
    <row r="33" s="1" customFormat="1" spans="1:47">
      <c r="A33" s="13"/>
      <c r="B33" s="13"/>
      <c r="C33" s="16">
        <v>6</v>
      </c>
      <c r="D33" s="21">
        <v>26.7764333333333</v>
      </c>
      <c r="E33" s="20">
        <f t="shared" si="18"/>
        <v>25.5227096774194</v>
      </c>
      <c r="F33" s="16" t="s">
        <v>73</v>
      </c>
      <c r="G33" s="13">
        <v>7</v>
      </c>
      <c r="H33" s="18">
        <f t="shared" si="0"/>
        <v>26.7764333333333</v>
      </c>
      <c r="I33" s="18">
        <f t="shared" si="1"/>
        <v>299.926433333333</v>
      </c>
      <c r="J33" s="18">
        <f t="shared" si="2"/>
        <v>0.420047824003617</v>
      </c>
      <c r="K33" s="18">
        <f t="shared" si="3"/>
        <v>99.5111666666667</v>
      </c>
      <c r="L33" s="18">
        <f t="shared" si="4"/>
        <v>0.995111666666667</v>
      </c>
      <c r="M33" s="13" t="s">
        <v>73</v>
      </c>
      <c r="N33" s="13"/>
      <c r="O33" s="18">
        <f t="shared" si="19"/>
        <v>2.09147152594231</v>
      </c>
      <c r="P33" s="18">
        <f t="shared" si="5"/>
        <v>0.878518063437591</v>
      </c>
      <c r="Q33" s="25">
        <f t="shared" si="6"/>
        <v>0.120064135336471</v>
      </c>
      <c r="R33" s="18">
        <f t="shared" si="7"/>
        <v>0.135998594444444</v>
      </c>
      <c r="S33" s="26">
        <f t="shared" si="8"/>
        <v>0.882833648589781</v>
      </c>
      <c r="T33" s="3">
        <v>0.01</v>
      </c>
      <c r="U33" s="27">
        <f t="shared" si="9"/>
        <v>0.00882833648589781</v>
      </c>
      <c r="V33" s="26"/>
      <c r="W33" s="3"/>
      <c r="X33" s="27"/>
      <c r="Y33" s="29">
        <v>0.04</v>
      </c>
      <c r="Z33" s="3">
        <v>0.21</v>
      </c>
      <c r="AA33" s="28">
        <f t="shared" si="10"/>
        <v>0.0084</v>
      </c>
      <c r="AB33" s="3">
        <v>0.015</v>
      </c>
      <c r="AC33" s="3">
        <v>0.29</v>
      </c>
      <c r="AD33" s="28">
        <f t="shared" si="11"/>
        <v>0.00435</v>
      </c>
      <c r="AE33" s="26"/>
      <c r="AF33" s="3"/>
      <c r="AG33" s="27"/>
      <c r="AH33" s="26"/>
      <c r="AI33" s="3"/>
      <c r="AJ33" s="27"/>
      <c r="AK33" s="1">
        <v>0.1</v>
      </c>
      <c r="AL33" s="28">
        <v>0.11</v>
      </c>
      <c r="AM33" s="28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0.0382783364858978</v>
      </c>
      <c r="AR33" s="30">
        <f t="shared" si="15"/>
        <v>99.5111666666667</v>
      </c>
      <c r="AS33" s="1">
        <f t="shared" si="16"/>
        <v>0.136666666666667</v>
      </c>
      <c r="AT33" s="2">
        <f t="shared" si="20"/>
        <v>95.8551666666667</v>
      </c>
      <c r="AU33" s="1">
        <f t="shared" si="17"/>
        <v>334331.89125959</v>
      </c>
    </row>
    <row r="34" s="1" customFormat="1" spans="1:47">
      <c r="A34" s="13"/>
      <c r="B34" s="13"/>
      <c r="C34" s="16">
        <v>7</v>
      </c>
      <c r="D34" s="21">
        <v>27.7887419354839</v>
      </c>
      <c r="E34" s="20">
        <f t="shared" si="18"/>
        <v>26.7764333333333</v>
      </c>
      <c r="F34" s="16" t="s">
        <v>73</v>
      </c>
      <c r="G34" s="13">
        <v>8</v>
      </c>
      <c r="H34" s="18">
        <f t="shared" si="0"/>
        <v>27.7887419354839</v>
      </c>
      <c r="I34" s="18">
        <f t="shared" si="1"/>
        <v>300.938741935484</v>
      </c>
      <c r="J34" s="18">
        <f t="shared" si="2"/>
        <v>0.468516768497712</v>
      </c>
      <c r="K34" s="18">
        <f t="shared" si="3"/>
        <v>99.5111666666667</v>
      </c>
      <c r="L34" s="18">
        <f t="shared" si="4"/>
        <v>0.995111666666667</v>
      </c>
      <c r="M34" s="13" t="s">
        <v>73</v>
      </c>
      <c r="N34" s="13"/>
      <c r="O34" s="18">
        <f t="shared" si="19"/>
        <v>2.20806512917138</v>
      </c>
      <c r="P34" s="18">
        <f t="shared" si="5"/>
        <v>1.03451553895186</v>
      </c>
      <c r="Q34" s="25">
        <f t="shared" si="6"/>
        <v>0.141383790323421</v>
      </c>
      <c r="R34" s="18">
        <f t="shared" si="7"/>
        <v>0.135998594444444</v>
      </c>
      <c r="S34" s="26">
        <f t="shared" si="8"/>
        <v>1.03959743776011</v>
      </c>
      <c r="T34" s="3">
        <v>0.01</v>
      </c>
      <c r="U34" s="27">
        <f t="shared" si="9"/>
        <v>0.0103959743776011</v>
      </c>
      <c r="V34" s="26"/>
      <c r="W34" s="3"/>
      <c r="X34" s="27"/>
      <c r="Y34" s="29">
        <v>0.04</v>
      </c>
      <c r="Z34" s="3">
        <v>0.21</v>
      </c>
      <c r="AA34" s="28">
        <f t="shared" si="10"/>
        <v>0.0084</v>
      </c>
      <c r="AB34" s="3">
        <v>0.015</v>
      </c>
      <c r="AC34" s="3">
        <v>0.29</v>
      </c>
      <c r="AD34" s="28">
        <f t="shared" si="11"/>
        <v>0.00435</v>
      </c>
      <c r="AE34" s="26"/>
      <c r="AF34" s="3"/>
      <c r="AG34" s="27"/>
      <c r="AH34" s="26"/>
      <c r="AI34" s="3"/>
      <c r="AJ34" s="27"/>
      <c r="AK34" s="28">
        <v>0.1</v>
      </c>
      <c r="AL34" s="28">
        <v>0.11</v>
      </c>
      <c r="AM34" s="28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0.0398459743776011</v>
      </c>
      <c r="AR34" s="30">
        <f t="shared" si="15"/>
        <v>99.5111666666667</v>
      </c>
      <c r="AS34" s="1">
        <f t="shared" si="16"/>
        <v>0.136666666666667</v>
      </c>
      <c r="AT34" s="2">
        <f t="shared" si="20"/>
        <v>95.8551666666667</v>
      </c>
      <c r="AU34" s="1">
        <f t="shared" si="17"/>
        <v>348024.005109325</v>
      </c>
    </row>
    <row r="35" s="1" customFormat="1" spans="1:47">
      <c r="A35" s="13"/>
      <c r="B35" s="13"/>
      <c r="C35" s="16">
        <v>8</v>
      </c>
      <c r="D35" s="21">
        <v>28.2520967741935</v>
      </c>
      <c r="E35" s="20">
        <f t="shared" si="18"/>
        <v>27.7887419354839</v>
      </c>
      <c r="F35" s="16" t="s">
        <v>73</v>
      </c>
      <c r="G35" s="13">
        <v>9</v>
      </c>
      <c r="H35" s="18">
        <f t="shared" si="0"/>
        <v>28.2520967741935</v>
      </c>
      <c r="I35" s="18">
        <f t="shared" si="1"/>
        <v>301.402096774193</v>
      </c>
      <c r="J35" s="18">
        <f t="shared" si="2"/>
        <v>0.492410055038674</v>
      </c>
      <c r="K35" s="18">
        <f t="shared" si="3"/>
        <v>99.5111666666667</v>
      </c>
      <c r="L35" s="18">
        <f t="shared" si="4"/>
        <v>0.995111666666667</v>
      </c>
      <c r="M35" s="13" t="s">
        <v>73</v>
      </c>
      <c r="N35" s="13"/>
      <c r="O35" s="18">
        <f t="shared" si="19"/>
        <v>2.16866125688619</v>
      </c>
      <c r="P35" s="18">
        <f t="shared" si="5"/>
        <v>1.06787060886357</v>
      </c>
      <c r="Q35" s="25">
        <f t="shared" si="6"/>
        <v>0.145942316544688</v>
      </c>
      <c r="R35" s="18">
        <f t="shared" si="7"/>
        <v>0.135998594444444</v>
      </c>
      <c r="S35" s="26">
        <f t="shared" si="8"/>
        <v>1.07311635933344</v>
      </c>
      <c r="T35" s="3">
        <v>0.01</v>
      </c>
      <c r="U35" s="27">
        <f t="shared" si="9"/>
        <v>0.0107311635933344</v>
      </c>
      <c r="V35" s="26"/>
      <c r="W35" s="3"/>
      <c r="X35" s="27"/>
      <c r="Y35" s="29">
        <v>0.04</v>
      </c>
      <c r="Z35" s="3">
        <v>0.21</v>
      </c>
      <c r="AA35" s="28">
        <f t="shared" si="10"/>
        <v>0.0084</v>
      </c>
      <c r="AB35" s="3">
        <v>0.015</v>
      </c>
      <c r="AC35" s="3">
        <v>0.29</v>
      </c>
      <c r="AD35" s="28">
        <f t="shared" si="11"/>
        <v>0.00435</v>
      </c>
      <c r="AE35" s="26"/>
      <c r="AF35" s="3"/>
      <c r="AG35" s="27"/>
      <c r="AH35" s="26"/>
      <c r="AI35" s="3"/>
      <c r="AJ35" s="27"/>
      <c r="AK35" s="1">
        <v>0.1</v>
      </c>
      <c r="AL35" s="28">
        <v>0.11</v>
      </c>
      <c r="AM35" s="28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0.0401811635933344</v>
      </c>
      <c r="AR35" s="30">
        <f t="shared" si="15"/>
        <v>99.5111666666667</v>
      </c>
      <c r="AS35" s="1">
        <f t="shared" si="16"/>
        <v>0.136666666666667</v>
      </c>
      <c r="AT35" s="2">
        <f t="shared" si="20"/>
        <v>95.8551666666667</v>
      </c>
      <c r="AU35" s="1">
        <f t="shared" si="17"/>
        <v>350951.625656974</v>
      </c>
    </row>
    <row r="36" s="1" customFormat="1" spans="1:47">
      <c r="A36" s="13"/>
      <c r="B36" s="13"/>
      <c r="C36" s="16">
        <v>9</v>
      </c>
      <c r="D36" s="21">
        <v>27.2055333333333</v>
      </c>
      <c r="E36" s="20">
        <f t="shared" si="18"/>
        <v>28.2520967741935</v>
      </c>
      <c r="F36" s="16" t="s">
        <v>73</v>
      </c>
      <c r="G36" s="13">
        <v>10</v>
      </c>
      <c r="H36" s="18">
        <f t="shared" si="0"/>
        <v>27.2055333333333</v>
      </c>
      <c r="I36" s="18">
        <f t="shared" si="1"/>
        <v>300.355533333333</v>
      </c>
      <c r="J36" s="18">
        <f t="shared" si="2"/>
        <v>0.43998817010555</v>
      </c>
      <c r="K36" s="18">
        <f t="shared" si="3"/>
        <v>99.5111666666667</v>
      </c>
      <c r="L36" s="18">
        <f t="shared" si="4"/>
        <v>0.995111666666667</v>
      </c>
      <c r="M36" s="13" t="s">
        <v>73</v>
      </c>
      <c r="N36" s="13"/>
      <c r="O36" s="18">
        <f t="shared" si="19"/>
        <v>2.09590231468929</v>
      </c>
      <c r="P36" s="18">
        <f t="shared" si="5"/>
        <v>0.922172224160127</v>
      </c>
      <c r="Q36" s="25">
        <f t="shared" si="6"/>
        <v>0.126030203968551</v>
      </c>
      <c r="R36" s="18">
        <f t="shared" si="7"/>
        <v>0.135998594444444</v>
      </c>
      <c r="S36" s="26">
        <f t="shared" si="8"/>
        <v>0.92670225367685</v>
      </c>
      <c r="T36" s="3">
        <v>0.01</v>
      </c>
      <c r="U36" s="27">
        <f t="shared" si="9"/>
        <v>0.0092670225367685</v>
      </c>
      <c r="V36" s="26"/>
      <c r="W36" s="3"/>
      <c r="X36" s="27"/>
      <c r="Y36" s="29">
        <v>0.04</v>
      </c>
      <c r="Z36" s="3">
        <v>0.21</v>
      </c>
      <c r="AA36" s="28">
        <f t="shared" si="10"/>
        <v>0.0084</v>
      </c>
      <c r="AB36" s="3">
        <v>0.015</v>
      </c>
      <c r="AC36" s="3">
        <v>0.29</v>
      </c>
      <c r="AD36" s="28">
        <f t="shared" si="11"/>
        <v>0.00435</v>
      </c>
      <c r="AE36" s="26"/>
      <c r="AF36" s="3"/>
      <c r="AG36" s="27"/>
      <c r="AH36" s="26"/>
      <c r="AI36" s="3"/>
      <c r="AJ36" s="27"/>
      <c r="AK36" s="28">
        <v>0.1</v>
      </c>
      <c r="AL36" s="28">
        <v>0.11</v>
      </c>
      <c r="AM36" s="28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0.0387170225367685</v>
      </c>
      <c r="AR36" s="30">
        <f t="shared" si="15"/>
        <v>99.5111666666667</v>
      </c>
      <c r="AS36" s="1">
        <f t="shared" si="16"/>
        <v>0.136666666666667</v>
      </c>
      <c r="AT36" s="2">
        <f t="shared" si="20"/>
        <v>95.8551666666667</v>
      </c>
      <c r="AU36" s="1">
        <f t="shared" si="17"/>
        <v>338163.477230178</v>
      </c>
    </row>
    <row r="37" s="1" customFormat="1" spans="1:47">
      <c r="A37" s="13"/>
      <c r="B37" s="13"/>
      <c r="C37" s="16">
        <v>10</v>
      </c>
      <c r="D37" s="21">
        <v>26.2969677419355</v>
      </c>
      <c r="E37" s="20">
        <f t="shared" si="18"/>
        <v>27.2055333333333</v>
      </c>
      <c r="F37" s="16" t="s">
        <v>73</v>
      </c>
      <c r="G37" s="13">
        <v>11</v>
      </c>
      <c r="H37" s="18">
        <f t="shared" si="0"/>
        <v>26.2969677419355</v>
      </c>
      <c r="I37" s="18">
        <f t="shared" si="1"/>
        <v>299.446967741935</v>
      </c>
      <c r="J37" s="18">
        <f t="shared" si="2"/>
        <v>0.398771391673696</v>
      </c>
      <c r="K37" s="18">
        <f t="shared" si="3"/>
        <v>99.5111666666667</v>
      </c>
      <c r="L37" s="18">
        <f t="shared" si="4"/>
        <v>0.995111666666667</v>
      </c>
      <c r="M37" s="13" t="s">
        <v>75</v>
      </c>
      <c r="N37" s="18">
        <f>(O36-P36)*C22/100</f>
        <v>1.1150435860027</v>
      </c>
      <c r="O37" s="18">
        <f t="shared" si="19"/>
        <v>1.05379817119313</v>
      </c>
      <c r="P37" s="18">
        <f t="shared" si="5"/>
        <v>0.420224563269878</v>
      </c>
      <c r="Q37" s="25">
        <f t="shared" si="6"/>
        <v>0.05743069031355</v>
      </c>
      <c r="R37" s="18">
        <f t="shared" si="7"/>
        <v>0.135998594444444</v>
      </c>
      <c r="S37" s="26">
        <f t="shared" si="8"/>
        <v>0.422288851941117</v>
      </c>
      <c r="T37" s="3">
        <v>0.01</v>
      </c>
      <c r="U37" s="27">
        <f t="shared" si="9"/>
        <v>0.00422288851941117</v>
      </c>
      <c r="V37" s="26"/>
      <c r="W37" s="3"/>
      <c r="X37" s="27"/>
      <c r="Y37" s="29">
        <v>0.04</v>
      </c>
      <c r="Z37" s="3">
        <v>0.21</v>
      </c>
      <c r="AA37" s="28">
        <f t="shared" si="10"/>
        <v>0.0084</v>
      </c>
      <c r="AB37" s="3">
        <v>0.015</v>
      </c>
      <c r="AC37" s="3">
        <v>0.29</v>
      </c>
      <c r="AD37" s="28">
        <f t="shared" si="11"/>
        <v>0.00435</v>
      </c>
      <c r="AE37" s="26"/>
      <c r="AF37" s="3"/>
      <c r="AG37" s="27"/>
      <c r="AH37" s="26"/>
      <c r="AI37" s="3"/>
      <c r="AJ37" s="27"/>
      <c r="AK37" s="1">
        <v>0.1</v>
      </c>
      <c r="AL37" s="28">
        <v>0.11</v>
      </c>
      <c r="AM37" s="28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0.0336728885194112</v>
      </c>
      <c r="AR37" s="30">
        <f t="shared" si="15"/>
        <v>99.5111666666667</v>
      </c>
      <c r="AS37" s="1">
        <f t="shared" si="16"/>
        <v>0.136666666666667</v>
      </c>
      <c r="AT37" s="2">
        <f t="shared" si="20"/>
        <v>95.8551666666667</v>
      </c>
      <c r="AU37" s="1">
        <f t="shared" si="17"/>
        <v>294106.837872007</v>
      </c>
    </row>
    <row r="38" s="1" customFormat="1" spans="1:48">
      <c r="A38" s="13"/>
      <c r="B38" s="13"/>
      <c r="C38" s="16">
        <v>11</v>
      </c>
      <c r="D38" s="21">
        <v>23.6441666666667</v>
      </c>
      <c r="E38" s="20">
        <f t="shared" si="18"/>
        <v>26.2969677419355</v>
      </c>
      <c r="F38" s="16" t="s">
        <v>75</v>
      </c>
      <c r="G38" s="13">
        <v>12</v>
      </c>
      <c r="H38" s="18">
        <f t="shared" si="0"/>
        <v>23.6441666666667</v>
      </c>
      <c r="I38" s="18">
        <f t="shared" si="1"/>
        <v>296.794166666667</v>
      </c>
      <c r="J38" s="18">
        <f t="shared" si="2"/>
        <v>0.298197236842763</v>
      </c>
      <c r="K38" s="18">
        <f t="shared" si="3"/>
        <v>99.5111666666667</v>
      </c>
      <c r="L38" s="18">
        <f t="shared" si="4"/>
        <v>0.995111666666667</v>
      </c>
      <c r="M38" s="13" t="s">
        <v>73</v>
      </c>
      <c r="N38" s="13"/>
      <c r="O38" s="18">
        <f t="shared" si="19"/>
        <v>1.62868527458991</v>
      </c>
      <c r="P38" s="18">
        <f t="shared" si="5"/>
        <v>0.485669448569209</v>
      </c>
      <c r="Q38" s="25">
        <f t="shared" si="6"/>
        <v>0.0663748246377919</v>
      </c>
      <c r="R38" s="18">
        <f t="shared" si="7"/>
        <v>0.135998594444444</v>
      </c>
      <c r="S38" s="26">
        <f t="shared" si="8"/>
        <v>0.488055225195037</v>
      </c>
      <c r="T38" s="3">
        <v>0.01</v>
      </c>
      <c r="U38" s="27">
        <f t="shared" si="9"/>
        <v>0.00488055225195037</v>
      </c>
      <c r="V38" s="26"/>
      <c r="W38" s="3"/>
      <c r="X38" s="27"/>
      <c r="Y38" s="29">
        <v>0.04</v>
      </c>
      <c r="Z38" s="3">
        <v>0.21</v>
      </c>
      <c r="AA38" s="28">
        <f t="shared" si="10"/>
        <v>0.0084</v>
      </c>
      <c r="AB38" s="3">
        <v>0.015</v>
      </c>
      <c r="AC38" s="3">
        <v>0.29</v>
      </c>
      <c r="AD38" s="28">
        <f t="shared" si="11"/>
        <v>0.00435</v>
      </c>
      <c r="AE38" s="26"/>
      <c r="AF38" s="3"/>
      <c r="AG38" s="27"/>
      <c r="AH38" s="26"/>
      <c r="AI38" s="3"/>
      <c r="AJ38" s="27"/>
      <c r="AK38" s="28">
        <v>0.1</v>
      </c>
      <c r="AL38" s="28">
        <v>0.11</v>
      </c>
      <c r="AM38" s="28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0.0343305522519504</v>
      </c>
      <c r="AR38" s="30">
        <f t="shared" si="15"/>
        <v>99.5111666666667</v>
      </c>
      <c r="AS38" s="1">
        <f t="shared" si="16"/>
        <v>0.136666666666667</v>
      </c>
      <c r="AT38" s="2">
        <f>$E$3/12</f>
        <v>0</v>
      </c>
      <c r="AU38" s="1">
        <f t="shared" si="17"/>
        <v>0</v>
      </c>
      <c r="AV38" s="1">
        <f>SUM(AU27:AU38)</f>
        <v>3211086.19720961</v>
      </c>
    </row>
    <row r="39" s="1" customFormat="1" spans="1:46">
      <c r="A39" s="13"/>
      <c r="B39" s="13"/>
      <c r="C39" s="16">
        <v>12</v>
      </c>
      <c r="D39" s="21">
        <v>22.6643548387097</v>
      </c>
      <c r="E39" s="20">
        <f t="shared" si="18"/>
        <v>23.6441666666667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4" t="s">
        <v>43</v>
      </c>
      <c r="T40" s="24"/>
      <c r="U40" s="24"/>
      <c r="V40" s="24" t="s">
        <v>44</v>
      </c>
      <c r="W40" s="24"/>
      <c r="X40" s="24"/>
      <c r="Y40" s="24" t="s">
        <v>45</v>
      </c>
      <c r="Z40" s="24"/>
      <c r="AA40" s="24"/>
      <c r="AB40" s="24" t="s">
        <v>46</v>
      </c>
      <c r="AC40" s="24"/>
      <c r="AD40" s="24"/>
      <c r="AE40" s="24" t="s">
        <v>47</v>
      </c>
      <c r="AF40" s="24"/>
      <c r="AG40" s="24"/>
      <c r="AH40" s="24" t="s">
        <v>48</v>
      </c>
      <c r="AI40" s="24"/>
      <c r="AJ40" s="24"/>
      <c r="AK40" s="32" t="s">
        <v>49</v>
      </c>
      <c r="AL40" s="33"/>
      <c r="AM40" s="34"/>
      <c r="AN40" s="24" t="s">
        <v>50</v>
      </c>
      <c r="AO40" s="24"/>
      <c r="AP40" s="24"/>
      <c r="AT40" s="2"/>
    </row>
    <row r="41" s="1" customFormat="1" spans="1:47">
      <c r="A41" s="15" t="s">
        <v>8</v>
      </c>
      <c r="B41" s="15"/>
      <c r="C41" s="16" t="s">
        <v>51</v>
      </c>
      <c r="D41" s="16" t="s">
        <v>52</v>
      </c>
      <c r="E41" s="16" t="s">
        <v>53</v>
      </c>
      <c r="F41" s="16" t="s">
        <v>54</v>
      </c>
      <c r="G41" s="13" t="s">
        <v>51</v>
      </c>
      <c r="H41" s="13" t="s">
        <v>53</v>
      </c>
      <c r="I41" s="13" t="s">
        <v>55</v>
      </c>
      <c r="J41" s="13" t="s">
        <v>56</v>
      </c>
      <c r="K41" s="23" t="s">
        <v>57</v>
      </c>
      <c r="L41" s="23" t="s">
        <v>58</v>
      </c>
      <c r="M41" s="13" t="s">
        <v>59</v>
      </c>
      <c r="N41" s="23" t="s">
        <v>60</v>
      </c>
      <c r="O41" s="13" t="s">
        <v>61</v>
      </c>
      <c r="P41" s="13" t="s">
        <v>62</v>
      </c>
      <c r="Q41" s="23" t="s">
        <v>63</v>
      </c>
      <c r="R41" s="23" t="s">
        <v>64</v>
      </c>
      <c r="S41" s="4" t="s">
        <v>65</v>
      </c>
      <c r="T41" s="3" t="s">
        <v>66</v>
      </c>
      <c r="U41" s="3"/>
      <c r="V41" s="4" t="s">
        <v>65</v>
      </c>
      <c r="W41" s="3" t="s">
        <v>66</v>
      </c>
      <c r="X41" s="3"/>
      <c r="Y41" s="4" t="s">
        <v>65</v>
      </c>
      <c r="Z41" s="3" t="s">
        <v>66</v>
      </c>
      <c r="AA41" s="3"/>
      <c r="AB41" s="4" t="s">
        <v>65</v>
      </c>
      <c r="AC41" s="3" t="s">
        <v>66</v>
      </c>
      <c r="AD41" s="3"/>
      <c r="AE41" s="4" t="s">
        <v>65</v>
      </c>
      <c r="AF41" s="3" t="s">
        <v>66</v>
      </c>
      <c r="AG41" s="3"/>
      <c r="AH41" s="4" t="s">
        <v>65</v>
      </c>
      <c r="AI41" s="3" t="s">
        <v>66</v>
      </c>
      <c r="AJ41" s="3"/>
      <c r="AK41" s="4" t="s">
        <v>65</v>
      </c>
      <c r="AL41" s="3" t="s">
        <v>66</v>
      </c>
      <c r="AM41" s="3"/>
      <c r="AN41" s="35" t="s">
        <v>65</v>
      </c>
      <c r="AO41" s="35" t="s">
        <v>66</v>
      </c>
      <c r="AP41" s="35"/>
      <c r="AQ41" s="1" t="s">
        <v>67</v>
      </c>
      <c r="AR41" s="1" t="s">
        <v>68</v>
      </c>
      <c r="AS41" s="1" t="s">
        <v>36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17</v>
      </c>
      <c r="E42" s="16"/>
      <c r="F42" s="16"/>
      <c r="G42" s="13">
        <v>1</v>
      </c>
      <c r="H42" s="18">
        <f t="shared" ref="H42:H53" si="21">E43</f>
        <v>17</v>
      </c>
      <c r="I42" s="18">
        <f t="shared" ref="I42:I53" si="22">H42+273.15</f>
        <v>290.15</v>
      </c>
      <c r="J42" s="18">
        <f t="shared" ref="J42:J53" si="23">EXP(($C$16*(I42-$C$14))/($C$17*I42*$C$14))</f>
        <v>0.140683931556412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0.0108454708294458</v>
      </c>
      <c r="Q42" s="25">
        <f t="shared" ref="Q42:Q53" si="27">P42*$B$44</f>
        <v>0.00168104797856411</v>
      </c>
      <c r="R42" s="18">
        <f t="shared" ref="R42:R53" si="28">L42*$B$44</f>
        <v>0.0119491114583333</v>
      </c>
      <c r="S42" s="26">
        <f t="shared" ref="S42:S53" si="29">Q42/R42</f>
        <v>0.140683931556412</v>
      </c>
      <c r="T42" s="3">
        <v>0.01</v>
      </c>
      <c r="U42" s="27">
        <f t="shared" ref="U42:U53" si="30">S42*T42</f>
        <v>0.00140683931556412</v>
      </c>
      <c r="V42" s="26"/>
      <c r="W42" s="3"/>
      <c r="X42" s="27"/>
      <c r="Y42" s="29">
        <v>0.02</v>
      </c>
      <c r="Z42" s="3">
        <v>0.49</v>
      </c>
      <c r="AA42" s="28">
        <f t="shared" ref="AA42:AA53" si="31">Y42*Z42</f>
        <v>0.0098</v>
      </c>
      <c r="AB42" s="3"/>
      <c r="AC42" s="3"/>
      <c r="AD42" s="28"/>
      <c r="AE42" s="26"/>
      <c r="AF42" s="3"/>
      <c r="AG42" s="27"/>
      <c r="AH42" s="26"/>
      <c r="AI42" s="3"/>
      <c r="AJ42" s="27"/>
      <c r="AL42" s="28"/>
      <c r="AM42" s="28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0.0162068393155641</v>
      </c>
      <c r="AR42" s="30">
        <f t="shared" ref="AR42:AR53" si="34">$B$42/12</f>
        <v>7.70910416666667</v>
      </c>
      <c r="AS42" s="1">
        <f t="shared" ref="AS42:AS53" si="35">$B$44</f>
        <v>0.155</v>
      </c>
      <c r="AT42" s="2">
        <f t="shared" ref="AT42:AT53" si="36">$E$5/12</f>
        <v>137.819123287671</v>
      </c>
      <c r="AU42" s="1">
        <f t="shared" ref="AU42:AU53" si="37">AT42*10000*AS42*0.67*AR42*AQ42</f>
        <v>17882.0878457487</v>
      </c>
    </row>
    <row r="43" s="1" customFormat="1" spans="1:47">
      <c r="A43" s="13" t="s">
        <v>74</v>
      </c>
      <c r="B43" s="13">
        <v>1</v>
      </c>
      <c r="C43" s="16">
        <v>1</v>
      </c>
      <c r="D43" s="19">
        <v>21.7996774193548</v>
      </c>
      <c r="E43" s="20">
        <f t="shared" ref="E43:E54" si="38">D42</f>
        <v>17</v>
      </c>
      <c r="F43" s="16" t="s">
        <v>73</v>
      </c>
      <c r="G43" s="13">
        <v>2</v>
      </c>
      <c r="H43" s="18">
        <f t="shared" si="21"/>
        <v>21.7996774193548</v>
      </c>
      <c r="I43" s="18">
        <f t="shared" si="22"/>
        <v>294.949677419355</v>
      </c>
      <c r="J43" s="18">
        <f t="shared" si="23"/>
        <v>0.242887182415827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9">L43+O42-P42-N43</f>
        <v>0.143336612503887</v>
      </c>
      <c r="P43" s="18">
        <f t="shared" si="26"/>
        <v>0.0348146259480984</v>
      </c>
      <c r="Q43" s="25">
        <f t="shared" si="27"/>
        <v>0.00539626702195526</v>
      </c>
      <c r="R43" s="18">
        <f t="shared" si="28"/>
        <v>0.0119491114583333</v>
      </c>
      <c r="S43" s="26">
        <f t="shared" si="29"/>
        <v>0.451604041084736</v>
      </c>
      <c r="T43" s="3">
        <v>0.01</v>
      </c>
      <c r="U43" s="27">
        <f t="shared" si="30"/>
        <v>0.00451604041084736</v>
      </c>
      <c r="V43" s="26"/>
      <c r="W43" s="3"/>
      <c r="X43" s="27"/>
      <c r="Y43" s="29">
        <v>0.02</v>
      </c>
      <c r="Z43" s="3">
        <v>0.49</v>
      </c>
      <c r="AA43" s="28">
        <f t="shared" si="31"/>
        <v>0.0098</v>
      </c>
      <c r="AB43" s="3"/>
      <c r="AC43" s="3"/>
      <c r="AD43" s="28"/>
      <c r="AE43" s="26"/>
      <c r="AF43" s="3"/>
      <c r="AG43" s="27"/>
      <c r="AH43" s="26"/>
      <c r="AI43" s="3"/>
      <c r="AJ43" s="27"/>
      <c r="AK43" s="28"/>
      <c r="AL43" s="28"/>
      <c r="AM43" s="28"/>
      <c r="AN43" s="3">
        <v>0.01</v>
      </c>
      <c r="AO43" s="3">
        <v>0.5</v>
      </c>
      <c r="AP43" s="3">
        <f t="shared" si="32"/>
        <v>0.005</v>
      </c>
      <c r="AQ43" s="1">
        <f t="shared" si="33"/>
        <v>0.0193160404108474</v>
      </c>
      <c r="AR43" s="30">
        <f t="shared" si="34"/>
        <v>7.70910416666667</v>
      </c>
      <c r="AS43" s="1">
        <f t="shared" si="35"/>
        <v>0.155</v>
      </c>
      <c r="AT43" s="2">
        <f t="shared" si="36"/>
        <v>137.819123287671</v>
      </c>
      <c r="AU43" s="1">
        <f t="shared" si="37"/>
        <v>21312.676996007</v>
      </c>
    </row>
    <row r="44" s="1" customFormat="1" spans="1:47">
      <c r="A44" s="13" t="s">
        <v>36</v>
      </c>
      <c r="B44" s="13">
        <f>I5</f>
        <v>0.155</v>
      </c>
      <c r="C44" s="16">
        <v>2</v>
      </c>
      <c r="D44" s="21">
        <v>23.3694285714286</v>
      </c>
      <c r="E44" s="20">
        <f t="shared" si="38"/>
        <v>21.7996774193548</v>
      </c>
      <c r="F44" s="16" t="s">
        <v>73</v>
      </c>
      <c r="G44" s="13">
        <v>3</v>
      </c>
      <c r="H44" s="18">
        <f t="shared" si="21"/>
        <v>23.3694285714286</v>
      </c>
      <c r="I44" s="18">
        <f t="shared" si="22"/>
        <v>296.519428571429</v>
      </c>
      <c r="J44" s="18">
        <f t="shared" si="23"/>
        <v>0.289269406852425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9"/>
        <v>0.185613028222456</v>
      </c>
      <c r="P44" s="18">
        <f t="shared" si="26"/>
        <v>0.0536921705779922</v>
      </c>
      <c r="Q44" s="25">
        <f t="shared" si="27"/>
        <v>0.00832228643958879</v>
      </c>
      <c r="R44" s="18">
        <f t="shared" si="28"/>
        <v>0.0119491114583333</v>
      </c>
      <c r="S44" s="26">
        <f t="shared" si="29"/>
        <v>0.696477430025545</v>
      </c>
      <c r="T44" s="3">
        <v>0.01</v>
      </c>
      <c r="U44" s="27">
        <f t="shared" si="30"/>
        <v>0.00696477430025545</v>
      </c>
      <c r="V44" s="26"/>
      <c r="W44" s="3"/>
      <c r="X44" s="27"/>
      <c r="Y44" s="29">
        <v>0.02</v>
      </c>
      <c r="Z44" s="3">
        <v>0.49</v>
      </c>
      <c r="AA44" s="28">
        <f t="shared" si="31"/>
        <v>0.0098</v>
      </c>
      <c r="AB44" s="3"/>
      <c r="AC44" s="3"/>
      <c r="AD44" s="28"/>
      <c r="AE44" s="26"/>
      <c r="AF44" s="3"/>
      <c r="AG44" s="27"/>
      <c r="AH44" s="26"/>
      <c r="AI44" s="3"/>
      <c r="AJ44" s="27"/>
      <c r="AL44" s="28"/>
      <c r="AM44" s="28"/>
      <c r="AN44" s="3">
        <v>0.01</v>
      </c>
      <c r="AO44" s="3">
        <v>0.5</v>
      </c>
      <c r="AP44" s="3">
        <f t="shared" si="32"/>
        <v>0.005</v>
      </c>
      <c r="AQ44" s="1">
        <f t="shared" si="33"/>
        <v>0.0217647743002554</v>
      </c>
      <c r="AR44" s="30">
        <f t="shared" si="34"/>
        <v>7.70910416666667</v>
      </c>
      <c r="AS44" s="1">
        <f t="shared" si="35"/>
        <v>0.155</v>
      </c>
      <c r="AT44" s="2">
        <f t="shared" si="36"/>
        <v>137.819123287671</v>
      </c>
      <c r="AU44" s="1">
        <f t="shared" si="37"/>
        <v>24014.5285827754</v>
      </c>
    </row>
    <row r="45" s="1" customFormat="1" spans="1:47">
      <c r="A45" s="13"/>
      <c r="B45" s="13"/>
      <c r="C45" s="16">
        <v>3</v>
      </c>
      <c r="D45" s="21">
        <v>23.0889677419355</v>
      </c>
      <c r="E45" s="20">
        <f t="shared" si="38"/>
        <v>23.3694285714286</v>
      </c>
      <c r="F45" s="16" t="s">
        <v>73</v>
      </c>
      <c r="G45" s="13">
        <v>4</v>
      </c>
      <c r="H45" s="18">
        <f t="shared" si="21"/>
        <v>23.0889677419355</v>
      </c>
      <c r="I45" s="18">
        <f t="shared" si="22"/>
        <v>296.238967741935</v>
      </c>
      <c r="J45" s="18">
        <f t="shared" si="23"/>
        <v>0.280414949286547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9"/>
        <v>0.20901189931113</v>
      </c>
      <c r="P45" s="18">
        <f t="shared" si="26"/>
        <v>0.0586100611456154</v>
      </c>
      <c r="Q45" s="25">
        <f t="shared" si="27"/>
        <v>0.00908455947757039</v>
      </c>
      <c r="R45" s="18">
        <f t="shared" si="28"/>
        <v>0.0119491114583333</v>
      </c>
      <c r="S45" s="26">
        <f t="shared" si="29"/>
        <v>0.760270712115151</v>
      </c>
      <c r="T45" s="3">
        <v>0.01</v>
      </c>
      <c r="U45" s="27">
        <f t="shared" si="30"/>
        <v>0.00760270712115151</v>
      </c>
      <c r="V45" s="26"/>
      <c r="W45" s="3"/>
      <c r="X45" s="27"/>
      <c r="Y45" s="29">
        <v>0.02</v>
      </c>
      <c r="Z45" s="3">
        <v>0.49</v>
      </c>
      <c r="AA45" s="28">
        <f t="shared" si="31"/>
        <v>0.0098</v>
      </c>
      <c r="AB45" s="3"/>
      <c r="AC45" s="3"/>
      <c r="AD45" s="28"/>
      <c r="AE45" s="26"/>
      <c r="AF45" s="3"/>
      <c r="AG45" s="27"/>
      <c r="AH45" s="26"/>
      <c r="AI45" s="3"/>
      <c r="AJ45" s="27"/>
      <c r="AK45" s="28"/>
      <c r="AL45" s="28"/>
      <c r="AM45" s="28"/>
      <c r="AN45" s="3">
        <v>0.01</v>
      </c>
      <c r="AO45" s="3">
        <v>0.5</v>
      </c>
      <c r="AP45" s="3">
        <f t="shared" si="32"/>
        <v>0.005</v>
      </c>
      <c r="AQ45" s="1">
        <f t="shared" si="33"/>
        <v>0.0224027071211515</v>
      </c>
      <c r="AR45" s="30">
        <f t="shared" si="34"/>
        <v>7.70910416666667</v>
      </c>
      <c r="AS45" s="1">
        <f t="shared" si="35"/>
        <v>0.155</v>
      </c>
      <c r="AT45" s="2">
        <f t="shared" si="36"/>
        <v>137.819123287671</v>
      </c>
      <c r="AU45" s="1">
        <f t="shared" si="37"/>
        <v>24718.4024548384</v>
      </c>
    </row>
    <row r="46" s="1" customFormat="1" spans="1:47">
      <c r="A46" s="13"/>
      <c r="B46" s="13"/>
      <c r="C46" s="16">
        <v>4</v>
      </c>
      <c r="D46" s="21">
        <v>24.4657333333333</v>
      </c>
      <c r="E46" s="20">
        <f t="shared" si="38"/>
        <v>23.0889677419355</v>
      </c>
      <c r="F46" s="16" t="s">
        <v>73</v>
      </c>
      <c r="G46" s="13">
        <v>5</v>
      </c>
      <c r="H46" s="18">
        <f t="shared" si="21"/>
        <v>24.4657333333333</v>
      </c>
      <c r="I46" s="18">
        <f t="shared" si="22"/>
        <v>297.615733333333</v>
      </c>
      <c r="J46" s="18">
        <f t="shared" si="23"/>
        <v>0.32646325882635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0.142881746257239</v>
      </c>
      <c r="O46" s="18">
        <f t="shared" si="39"/>
        <v>0.0846111335749424</v>
      </c>
      <c r="P46" s="18">
        <f t="shared" si="26"/>
        <v>0.0276224263998673</v>
      </c>
      <c r="Q46" s="25">
        <f t="shared" si="27"/>
        <v>0.00428147609197943</v>
      </c>
      <c r="R46" s="18">
        <f t="shared" si="28"/>
        <v>0.0119491114583333</v>
      </c>
      <c r="S46" s="26">
        <f t="shared" si="29"/>
        <v>0.358309160217392</v>
      </c>
      <c r="T46" s="3">
        <v>0.01</v>
      </c>
      <c r="U46" s="27">
        <f t="shared" si="30"/>
        <v>0.00358309160217392</v>
      </c>
      <c r="V46" s="26"/>
      <c r="W46" s="3"/>
      <c r="X46" s="27"/>
      <c r="Y46" s="29">
        <v>0.04</v>
      </c>
      <c r="Z46" s="3">
        <v>0.49</v>
      </c>
      <c r="AA46" s="28">
        <f t="shared" si="31"/>
        <v>0.0196</v>
      </c>
      <c r="AB46" s="3"/>
      <c r="AC46" s="3"/>
      <c r="AD46" s="28"/>
      <c r="AE46" s="26"/>
      <c r="AF46" s="3"/>
      <c r="AG46" s="27"/>
      <c r="AH46" s="26"/>
      <c r="AI46" s="3"/>
      <c r="AJ46" s="27"/>
      <c r="AL46" s="28"/>
      <c r="AM46" s="28"/>
      <c r="AN46" s="3">
        <v>0.015</v>
      </c>
      <c r="AO46" s="3">
        <v>0.5</v>
      </c>
      <c r="AP46" s="3">
        <f t="shared" si="32"/>
        <v>0.0075</v>
      </c>
      <c r="AQ46" s="1">
        <f t="shared" si="33"/>
        <v>0.0306830916021739</v>
      </c>
      <c r="AR46" s="30">
        <f t="shared" si="34"/>
        <v>7.70910416666667</v>
      </c>
      <c r="AS46" s="1">
        <f t="shared" si="35"/>
        <v>0.155</v>
      </c>
      <c r="AT46" s="2">
        <f t="shared" si="36"/>
        <v>137.819123287671</v>
      </c>
      <c r="AU46" s="1">
        <f t="shared" si="37"/>
        <v>33854.7034820238</v>
      </c>
    </row>
    <row r="47" s="1" customFormat="1" spans="1:47">
      <c r="A47" s="13"/>
      <c r="B47" s="13"/>
      <c r="C47" s="16">
        <v>5</v>
      </c>
      <c r="D47" s="21">
        <v>25.5227096774194</v>
      </c>
      <c r="E47" s="20">
        <f t="shared" si="38"/>
        <v>24.4657333333333</v>
      </c>
      <c r="F47" s="16" t="s">
        <v>75</v>
      </c>
      <c r="G47" s="13">
        <v>6</v>
      </c>
      <c r="H47" s="18">
        <f t="shared" si="21"/>
        <v>25.5227096774194</v>
      </c>
      <c r="I47" s="18">
        <f t="shared" si="22"/>
        <v>298.672709677419</v>
      </c>
      <c r="J47" s="18">
        <f t="shared" si="23"/>
        <v>0.366535860080009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9"/>
        <v>0.134079748841742</v>
      </c>
      <c r="P47" s="18">
        <f t="shared" si="26"/>
        <v>0.0491450360610194</v>
      </c>
      <c r="Q47" s="25">
        <f t="shared" si="27"/>
        <v>0.00761748058945801</v>
      </c>
      <c r="R47" s="18">
        <f t="shared" si="28"/>
        <v>0.0119491114583333</v>
      </c>
      <c r="S47" s="26">
        <f t="shared" si="29"/>
        <v>0.637493475227864</v>
      </c>
      <c r="T47" s="3">
        <v>0.01</v>
      </c>
      <c r="U47" s="27">
        <f t="shared" si="30"/>
        <v>0.00637493475227864</v>
      </c>
      <c r="V47" s="26"/>
      <c r="W47" s="3"/>
      <c r="X47" s="27"/>
      <c r="Y47" s="29">
        <v>0.04</v>
      </c>
      <c r="Z47" s="3">
        <v>0.49</v>
      </c>
      <c r="AA47" s="28">
        <f t="shared" si="31"/>
        <v>0.0196</v>
      </c>
      <c r="AB47" s="3"/>
      <c r="AC47" s="3"/>
      <c r="AD47" s="28"/>
      <c r="AE47" s="26"/>
      <c r="AF47" s="3"/>
      <c r="AG47" s="27"/>
      <c r="AH47" s="26"/>
      <c r="AI47" s="3"/>
      <c r="AJ47" s="27"/>
      <c r="AK47" s="28"/>
      <c r="AL47" s="28"/>
      <c r="AM47" s="28"/>
      <c r="AN47" s="3">
        <v>0.015</v>
      </c>
      <c r="AO47" s="3">
        <v>0.5</v>
      </c>
      <c r="AP47" s="3">
        <f t="shared" si="32"/>
        <v>0.0075</v>
      </c>
      <c r="AQ47" s="1">
        <f t="shared" si="33"/>
        <v>0.0334749347522786</v>
      </c>
      <c r="AR47" s="30">
        <f t="shared" si="34"/>
        <v>7.70910416666667</v>
      </c>
      <c r="AS47" s="1">
        <f t="shared" si="35"/>
        <v>0.155</v>
      </c>
      <c r="AT47" s="2">
        <f t="shared" si="36"/>
        <v>137.819123287671</v>
      </c>
      <c r="AU47" s="1">
        <f t="shared" si="37"/>
        <v>36935.1304233695</v>
      </c>
    </row>
    <row r="48" s="1" customFormat="1" spans="1:47">
      <c r="A48" s="13"/>
      <c r="B48" s="13"/>
      <c r="C48" s="16">
        <v>6</v>
      </c>
      <c r="D48" s="21">
        <v>26.7764333333333</v>
      </c>
      <c r="E48" s="20">
        <f t="shared" si="38"/>
        <v>25.5227096774194</v>
      </c>
      <c r="F48" s="16" t="s">
        <v>73</v>
      </c>
      <c r="G48" s="13">
        <v>7</v>
      </c>
      <c r="H48" s="18">
        <f t="shared" si="21"/>
        <v>26.7764333333333</v>
      </c>
      <c r="I48" s="18">
        <f t="shared" si="22"/>
        <v>299.926433333333</v>
      </c>
      <c r="J48" s="18">
        <f t="shared" si="23"/>
        <v>0.420047824003617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9"/>
        <v>0.162025754447389</v>
      </c>
      <c r="P48" s="18">
        <f t="shared" si="26"/>
        <v>0.0680585655881701</v>
      </c>
      <c r="Q48" s="25">
        <f t="shared" si="27"/>
        <v>0.0105490776661664</v>
      </c>
      <c r="R48" s="18">
        <f t="shared" si="28"/>
        <v>0.0119491114583333</v>
      </c>
      <c r="S48" s="26">
        <f t="shared" si="29"/>
        <v>0.88283364858978</v>
      </c>
      <c r="T48" s="3">
        <v>0.01</v>
      </c>
      <c r="U48" s="27">
        <f t="shared" si="30"/>
        <v>0.0088283364858978</v>
      </c>
      <c r="V48" s="26"/>
      <c r="W48" s="3"/>
      <c r="X48" s="27"/>
      <c r="Y48" s="29">
        <v>0.04</v>
      </c>
      <c r="Z48" s="3">
        <v>0.49</v>
      </c>
      <c r="AA48" s="28">
        <f t="shared" si="31"/>
        <v>0.0196</v>
      </c>
      <c r="AB48" s="3"/>
      <c r="AC48" s="3"/>
      <c r="AD48" s="28"/>
      <c r="AE48" s="26"/>
      <c r="AF48" s="3"/>
      <c r="AG48" s="27"/>
      <c r="AH48" s="26"/>
      <c r="AI48" s="3"/>
      <c r="AJ48" s="27"/>
      <c r="AL48" s="28"/>
      <c r="AM48" s="28"/>
      <c r="AN48" s="3">
        <v>0.015</v>
      </c>
      <c r="AO48" s="3">
        <v>0.5</v>
      </c>
      <c r="AP48" s="3">
        <f t="shared" si="32"/>
        <v>0.0075</v>
      </c>
      <c r="AQ48" s="1">
        <f t="shared" si="33"/>
        <v>0.0359283364858978</v>
      </c>
      <c r="AR48" s="30">
        <f t="shared" si="34"/>
        <v>7.70910416666667</v>
      </c>
      <c r="AS48" s="1">
        <f t="shared" si="35"/>
        <v>0.155</v>
      </c>
      <c r="AT48" s="2">
        <f t="shared" si="36"/>
        <v>137.819123287671</v>
      </c>
      <c r="AU48" s="1">
        <f t="shared" si="37"/>
        <v>39642.1323542986</v>
      </c>
    </row>
    <row r="49" s="1" customFormat="1" spans="1:47">
      <c r="A49" s="13"/>
      <c r="B49" s="13"/>
      <c r="C49" s="16">
        <v>7</v>
      </c>
      <c r="D49" s="21">
        <v>27.7887419354839</v>
      </c>
      <c r="E49" s="20">
        <f t="shared" si="38"/>
        <v>26.7764333333333</v>
      </c>
      <c r="F49" s="16" t="s">
        <v>73</v>
      </c>
      <c r="G49" s="13">
        <v>8</v>
      </c>
      <c r="H49" s="18">
        <f t="shared" si="21"/>
        <v>27.7887419354839</v>
      </c>
      <c r="I49" s="18">
        <f t="shared" si="22"/>
        <v>300.938741935484</v>
      </c>
      <c r="J49" s="18">
        <f t="shared" si="23"/>
        <v>0.468516768497712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9"/>
        <v>0.171058230525886</v>
      </c>
      <c r="P49" s="18">
        <f t="shared" si="26"/>
        <v>0.0801436493909246</v>
      </c>
      <c r="Q49" s="25">
        <f t="shared" si="27"/>
        <v>0.0124222656555933</v>
      </c>
      <c r="R49" s="18">
        <f t="shared" si="28"/>
        <v>0.0119491114583333</v>
      </c>
      <c r="S49" s="26">
        <f t="shared" si="29"/>
        <v>1.03959743776011</v>
      </c>
      <c r="T49" s="3">
        <v>0.01</v>
      </c>
      <c r="U49" s="27">
        <f t="shared" si="30"/>
        <v>0.0103959743776011</v>
      </c>
      <c r="V49" s="26"/>
      <c r="W49" s="3"/>
      <c r="X49" s="27"/>
      <c r="Y49" s="29">
        <v>0.04</v>
      </c>
      <c r="Z49" s="3">
        <v>0.49</v>
      </c>
      <c r="AA49" s="28">
        <f t="shared" si="31"/>
        <v>0.0196</v>
      </c>
      <c r="AB49" s="3"/>
      <c r="AC49" s="3"/>
      <c r="AD49" s="28"/>
      <c r="AE49" s="26"/>
      <c r="AF49" s="3"/>
      <c r="AG49" s="27"/>
      <c r="AH49" s="26"/>
      <c r="AI49" s="3"/>
      <c r="AJ49" s="27"/>
      <c r="AK49" s="28"/>
      <c r="AL49" s="28"/>
      <c r="AM49" s="28"/>
      <c r="AN49" s="3">
        <v>0.015</v>
      </c>
      <c r="AO49" s="3">
        <v>0.5</v>
      </c>
      <c r="AP49" s="3">
        <f t="shared" si="32"/>
        <v>0.0075</v>
      </c>
      <c r="AQ49" s="1">
        <f t="shared" si="33"/>
        <v>0.0374959743776011</v>
      </c>
      <c r="AR49" s="30">
        <f t="shared" si="34"/>
        <v>7.70910416666667</v>
      </c>
      <c r="AS49" s="1">
        <f t="shared" si="35"/>
        <v>0.155</v>
      </c>
      <c r="AT49" s="2">
        <f t="shared" si="36"/>
        <v>137.819123287671</v>
      </c>
      <c r="AU49" s="1">
        <f t="shared" si="37"/>
        <v>41371.8119015526</v>
      </c>
    </row>
    <row r="50" s="1" customFormat="1" spans="1:47">
      <c r="A50" s="13"/>
      <c r="B50" s="13"/>
      <c r="C50" s="16">
        <v>8</v>
      </c>
      <c r="D50" s="21">
        <v>28.2520967741935</v>
      </c>
      <c r="E50" s="20">
        <f t="shared" si="38"/>
        <v>27.7887419354839</v>
      </c>
      <c r="F50" s="16" t="s">
        <v>73</v>
      </c>
      <c r="G50" s="13">
        <v>9</v>
      </c>
      <c r="H50" s="18">
        <f t="shared" si="21"/>
        <v>28.2520967741935</v>
      </c>
      <c r="I50" s="18">
        <f t="shared" si="22"/>
        <v>301.402096774193</v>
      </c>
      <c r="J50" s="18">
        <f t="shared" si="23"/>
        <v>0.492410055038674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9"/>
        <v>0.168005622801628</v>
      </c>
      <c r="P50" s="18">
        <f t="shared" si="26"/>
        <v>0.0827276579705562</v>
      </c>
      <c r="Q50" s="25">
        <f t="shared" si="27"/>
        <v>0.0128227869854362</v>
      </c>
      <c r="R50" s="18">
        <f t="shared" si="28"/>
        <v>0.0119491114583333</v>
      </c>
      <c r="S50" s="26">
        <f t="shared" si="29"/>
        <v>1.07311635933344</v>
      </c>
      <c r="T50" s="3">
        <v>0.01</v>
      </c>
      <c r="U50" s="27">
        <f t="shared" si="30"/>
        <v>0.0107311635933344</v>
      </c>
      <c r="V50" s="26"/>
      <c r="W50" s="3"/>
      <c r="X50" s="27"/>
      <c r="Y50" s="29">
        <v>0.04</v>
      </c>
      <c r="Z50" s="3">
        <v>0.49</v>
      </c>
      <c r="AA50" s="28">
        <f t="shared" si="31"/>
        <v>0.0196</v>
      </c>
      <c r="AB50" s="3"/>
      <c r="AC50" s="3"/>
      <c r="AD50" s="28"/>
      <c r="AE50" s="26"/>
      <c r="AF50" s="3"/>
      <c r="AG50" s="27"/>
      <c r="AH50" s="26"/>
      <c r="AI50" s="3"/>
      <c r="AJ50" s="27"/>
      <c r="AL50" s="28"/>
      <c r="AM50" s="28"/>
      <c r="AN50" s="3">
        <v>0.015</v>
      </c>
      <c r="AO50" s="3">
        <v>0.5</v>
      </c>
      <c r="AP50" s="3">
        <f t="shared" si="32"/>
        <v>0.0075</v>
      </c>
      <c r="AQ50" s="1">
        <f t="shared" si="33"/>
        <v>0.0378311635933344</v>
      </c>
      <c r="AR50" s="30">
        <f t="shared" si="34"/>
        <v>7.70910416666667</v>
      </c>
      <c r="AS50" s="1">
        <f t="shared" si="35"/>
        <v>0.155</v>
      </c>
      <c r="AT50" s="2">
        <f t="shared" si="36"/>
        <v>137.819123287671</v>
      </c>
      <c r="AU50" s="1">
        <f t="shared" si="37"/>
        <v>41741.6485417502</v>
      </c>
    </row>
    <row r="51" s="1" customFormat="1" spans="1:47">
      <c r="A51" s="13"/>
      <c r="B51" s="13"/>
      <c r="C51" s="16">
        <v>9</v>
      </c>
      <c r="D51" s="21">
        <v>27.2055333333333</v>
      </c>
      <c r="E51" s="20">
        <f t="shared" si="38"/>
        <v>28.2520967741935</v>
      </c>
      <c r="F51" s="16" t="s">
        <v>73</v>
      </c>
      <c r="G51" s="13">
        <v>10</v>
      </c>
      <c r="H51" s="18">
        <f t="shared" si="21"/>
        <v>27.2055333333333</v>
      </c>
      <c r="I51" s="18">
        <f t="shared" si="22"/>
        <v>300.355533333333</v>
      </c>
      <c r="J51" s="18">
        <f t="shared" si="23"/>
        <v>0.43998817010555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9"/>
        <v>0.162369006497738</v>
      </c>
      <c r="P51" s="18">
        <f t="shared" si="26"/>
        <v>0.071440442050796</v>
      </c>
      <c r="Q51" s="25">
        <f t="shared" si="27"/>
        <v>0.0110732685178734</v>
      </c>
      <c r="R51" s="18">
        <f t="shared" si="28"/>
        <v>0.0119491114583333</v>
      </c>
      <c r="S51" s="26">
        <f t="shared" si="29"/>
        <v>0.92670225367685</v>
      </c>
      <c r="T51" s="3">
        <v>0.01</v>
      </c>
      <c r="U51" s="27">
        <f t="shared" si="30"/>
        <v>0.0092670225367685</v>
      </c>
      <c r="V51" s="26"/>
      <c r="W51" s="3"/>
      <c r="X51" s="27"/>
      <c r="Y51" s="29">
        <v>0.04</v>
      </c>
      <c r="Z51" s="3">
        <v>0.49</v>
      </c>
      <c r="AA51" s="28">
        <f t="shared" si="31"/>
        <v>0.0196</v>
      </c>
      <c r="AB51" s="3"/>
      <c r="AC51" s="3"/>
      <c r="AD51" s="28"/>
      <c r="AE51" s="26"/>
      <c r="AF51" s="3"/>
      <c r="AG51" s="27"/>
      <c r="AH51" s="26"/>
      <c r="AI51" s="3"/>
      <c r="AJ51" s="27"/>
      <c r="AK51" s="28"/>
      <c r="AL51" s="28"/>
      <c r="AM51" s="28"/>
      <c r="AN51" s="3">
        <v>0.015</v>
      </c>
      <c r="AO51" s="3">
        <v>0.5</v>
      </c>
      <c r="AP51" s="3">
        <f t="shared" si="32"/>
        <v>0.0075</v>
      </c>
      <c r="AQ51" s="1">
        <f t="shared" si="33"/>
        <v>0.0363670225367685</v>
      </c>
      <c r="AR51" s="30">
        <f t="shared" si="34"/>
        <v>7.70910416666667</v>
      </c>
      <c r="AS51" s="1">
        <f t="shared" si="35"/>
        <v>0.155</v>
      </c>
      <c r="AT51" s="2">
        <f t="shared" si="36"/>
        <v>137.819123287671</v>
      </c>
      <c r="AU51" s="1">
        <f t="shared" si="37"/>
        <v>40126.1639625371</v>
      </c>
    </row>
    <row r="52" s="1" customFormat="1" spans="1:47">
      <c r="A52" s="13"/>
      <c r="B52" s="13"/>
      <c r="C52" s="16">
        <v>10</v>
      </c>
      <c r="D52" s="21">
        <v>26.2969677419355</v>
      </c>
      <c r="E52" s="20">
        <f t="shared" si="38"/>
        <v>27.2055333333333</v>
      </c>
      <c r="F52" s="16" t="s">
        <v>73</v>
      </c>
      <c r="G52" s="13">
        <v>11</v>
      </c>
      <c r="H52" s="18">
        <f t="shared" si="21"/>
        <v>26.2969677419355</v>
      </c>
      <c r="I52" s="18">
        <f t="shared" si="22"/>
        <v>299.446967741935</v>
      </c>
      <c r="J52" s="18">
        <f t="shared" si="23"/>
        <v>0.398771391673696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0.086382136224595</v>
      </c>
      <c r="O52" s="18">
        <f t="shared" si="39"/>
        <v>0.0816374698890138</v>
      </c>
      <c r="P52" s="18">
        <f t="shared" si="26"/>
        <v>0.0325546874803615</v>
      </c>
      <c r="Q52" s="25">
        <f t="shared" si="27"/>
        <v>0.00504597655945603</v>
      </c>
      <c r="R52" s="18">
        <f t="shared" si="28"/>
        <v>0.0119491114583333</v>
      </c>
      <c r="S52" s="26">
        <f t="shared" si="29"/>
        <v>0.422288851941117</v>
      </c>
      <c r="T52" s="3">
        <v>0.01</v>
      </c>
      <c r="U52" s="27">
        <f t="shared" si="30"/>
        <v>0.00422288851941117</v>
      </c>
      <c r="V52" s="26"/>
      <c r="W52" s="3"/>
      <c r="X52" s="27"/>
      <c r="Y52" s="29">
        <v>0.04</v>
      </c>
      <c r="Z52" s="3">
        <v>0.49</v>
      </c>
      <c r="AA52" s="28">
        <f t="shared" si="31"/>
        <v>0.0196</v>
      </c>
      <c r="AB52" s="3"/>
      <c r="AC52" s="3"/>
      <c r="AD52" s="28"/>
      <c r="AE52" s="26"/>
      <c r="AF52" s="3"/>
      <c r="AG52" s="27"/>
      <c r="AH52" s="26"/>
      <c r="AI52" s="3"/>
      <c r="AJ52" s="27"/>
      <c r="AL52" s="28"/>
      <c r="AM52" s="28"/>
      <c r="AN52" s="3">
        <v>0.015</v>
      </c>
      <c r="AO52" s="3">
        <v>0.5</v>
      </c>
      <c r="AP52" s="3">
        <f t="shared" si="32"/>
        <v>0.0075</v>
      </c>
      <c r="AQ52" s="1">
        <f t="shared" si="33"/>
        <v>0.0313228885194112</v>
      </c>
      <c r="AR52" s="30">
        <f t="shared" si="34"/>
        <v>7.70910416666667</v>
      </c>
      <c r="AS52" s="1">
        <f t="shared" si="35"/>
        <v>0.155</v>
      </c>
      <c r="AT52" s="2">
        <f t="shared" si="36"/>
        <v>137.819123287671</v>
      </c>
      <c r="AU52" s="1">
        <f t="shared" si="37"/>
        <v>34560.6341360341</v>
      </c>
    </row>
    <row r="53" s="1" customFormat="1" spans="1:48">
      <c r="A53" s="13"/>
      <c r="B53" s="13"/>
      <c r="C53" s="16">
        <v>11</v>
      </c>
      <c r="D53" s="21">
        <v>23.6441666666667</v>
      </c>
      <c r="E53" s="20">
        <f t="shared" si="38"/>
        <v>26.2969677419355</v>
      </c>
      <c r="F53" s="16" t="s">
        <v>75</v>
      </c>
      <c r="G53" s="13">
        <v>12</v>
      </c>
      <c r="H53" s="18">
        <f t="shared" si="21"/>
        <v>23.6441666666667</v>
      </c>
      <c r="I53" s="18">
        <f t="shared" si="22"/>
        <v>296.794166666667</v>
      </c>
      <c r="J53" s="18">
        <f t="shared" si="23"/>
        <v>0.298197236842763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9"/>
        <v>0.126173824075319</v>
      </c>
      <c r="P53" s="18">
        <f t="shared" si="26"/>
        <v>0.037624685701145</v>
      </c>
      <c r="Q53" s="25">
        <f t="shared" si="27"/>
        <v>0.00583182628367748</v>
      </c>
      <c r="R53" s="18">
        <f t="shared" si="28"/>
        <v>0.0119491114583333</v>
      </c>
      <c r="S53" s="26">
        <f t="shared" si="29"/>
        <v>0.488055225195037</v>
      </c>
      <c r="T53" s="3">
        <v>0.01</v>
      </c>
      <c r="U53" s="27">
        <f t="shared" si="30"/>
        <v>0.00488055225195037</v>
      </c>
      <c r="V53" s="26"/>
      <c r="W53" s="3"/>
      <c r="X53" s="27"/>
      <c r="Y53" s="29">
        <v>0.04</v>
      </c>
      <c r="Z53" s="3">
        <v>0.49</v>
      </c>
      <c r="AA53" s="28">
        <f t="shared" si="31"/>
        <v>0.0196</v>
      </c>
      <c r="AB53" s="3"/>
      <c r="AC53" s="3"/>
      <c r="AD53" s="28"/>
      <c r="AE53" s="26"/>
      <c r="AF53" s="3"/>
      <c r="AG53" s="27"/>
      <c r="AH53" s="26"/>
      <c r="AI53" s="3"/>
      <c r="AJ53" s="27"/>
      <c r="AK53" s="28"/>
      <c r="AL53" s="28"/>
      <c r="AM53" s="28"/>
      <c r="AN53" s="3">
        <v>0.015</v>
      </c>
      <c r="AO53" s="3">
        <v>0.5</v>
      </c>
      <c r="AP53" s="3">
        <f t="shared" si="32"/>
        <v>0.0075</v>
      </c>
      <c r="AQ53" s="1">
        <f t="shared" si="33"/>
        <v>0.0319805522519504</v>
      </c>
      <c r="AR53" s="30">
        <f t="shared" si="34"/>
        <v>7.70910416666667</v>
      </c>
      <c r="AS53" s="1">
        <f t="shared" si="35"/>
        <v>0.155</v>
      </c>
      <c r="AT53" s="2">
        <f t="shared" si="36"/>
        <v>137.819123287671</v>
      </c>
      <c r="AU53" s="1">
        <f t="shared" si="37"/>
        <v>35286.2784402221</v>
      </c>
      <c r="AV53" s="1">
        <f>SUM(AU42:AU53)</f>
        <v>391446.199121157</v>
      </c>
    </row>
    <row r="54" s="1" customFormat="1" spans="1:46">
      <c r="A54" s="13"/>
      <c r="B54" s="13"/>
      <c r="C54" s="16">
        <v>12</v>
      </c>
      <c r="D54" s="21">
        <v>22.6643548387097</v>
      </c>
      <c r="E54" s="20">
        <f t="shared" si="38"/>
        <v>23.6441666666667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7">
      <c r="S56" s="24" t="s">
        <v>43</v>
      </c>
      <c r="T56" s="24"/>
      <c r="U56" s="24"/>
      <c r="V56" s="24" t="s">
        <v>44</v>
      </c>
      <c r="W56" s="24" t="s">
        <v>45</v>
      </c>
      <c r="X56" s="24" t="s">
        <v>46</v>
      </c>
      <c r="Y56" s="24" t="s">
        <v>47</v>
      </c>
      <c r="Z56" s="24" t="s">
        <v>48</v>
      </c>
      <c r="AA56" s="24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11</v>
      </c>
      <c r="B57" s="15"/>
      <c r="C57" s="16" t="s">
        <v>51</v>
      </c>
      <c r="D57" s="16" t="s">
        <v>52</v>
      </c>
      <c r="E57" s="16" t="s">
        <v>53</v>
      </c>
      <c r="F57" s="16" t="s">
        <v>54</v>
      </c>
      <c r="G57" s="13" t="s">
        <v>51</v>
      </c>
      <c r="H57" s="13" t="s">
        <v>53</v>
      </c>
      <c r="I57" s="13" t="s">
        <v>55</v>
      </c>
      <c r="J57" s="13" t="s">
        <v>56</v>
      </c>
      <c r="K57" s="23" t="s">
        <v>57</v>
      </c>
      <c r="L57" s="23" t="s">
        <v>58</v>
      </c>
      <c r="M57" s="13" t="s">
        <v>59</v>
      </c>
      <c r="N57" s="23" t="s">
        <v>60</v>
      </c>
      <c r="O57" s="13" t="s">
        <v>61</v>
      </c>
      <c r="P57" s="13" t="s">
        <v>62</v>
      </c>
      <c r="Q57" s="23" t="s">
        <v>63</v>
      </c>
      <c r="R57" s="23" t="s">
        <v>64</v>
      </c>
      <c r="S57" s="4" t="s">
        <v>65</v>
      </c>
      <c r="T57" s="3" t="s">
        <v>66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71</v>
      </c>
      <c r="B58" s="13">
        <f>F7</f>
        <v>122.786</v>
      </c>
      <c r="C58" s="16" t="s">
        <v>72</v>
      </c>
      <c r="D58" s="17">
        <v>17</v>
      </c>
      <c r="E58" s="16"/>
      <c r="F58" s="16"/>
      <c r="G58" s="13">
        <v>1</v>
      </c>
      <c r="H58" s="18">
        <f t="shared" ref="H58:H69" si="40">E59</f>
        <v>17</v>
      </c>
      <c r="I58" s="18">
        <f t="shared" ref="I58:I69" si="41">H58+273.15</f>
        <v>290.15</v>
      </c>
      <c r="J58" s="18">
        <f t="shared" ref="J58:J69" si="42">EXP(($C$16*(I58-$C$14))/($C$17*I58*$C$14))</f>
        <v>0.140683931556412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73</v>
      </c>
      <c r="N58" s="13"/>
      <c r="O58" s="18">
        <f>L58</f>
        <v>2.762685</v>
      </c>
      <c r="P58" s="18">
        <f t="shared" ref="P58:P69" si="45">O58*J58</f>
        <v>0.388665387451926</v>
      </c>
      <c r="Q58" s="25">
        <f t="shared" ref="Q58:Q69" si="46">P58*$B$60</f>
        <v>0.174899424353367</v>
      </c>
      <c r="R58" s="18">
        <f t="shared" ref="R58:R69" si="47">L58*$B$60</f>
        <v>1.24320825</v>
      </c>
      <c r="S58" s="26">
        <f t="shared" ref="S58:S69" si="48">Q58/R58</f>
        <v>0.140683931556412</v>
      </c>
      <c r="T58" s="3">
        <v>0.27</v>
      </c>
      <c r="U58" s="27">
        <f t="shared" ref="U58:U69" si="49">S58*T58</f>
        <v>0.0379846615202312</v>
      </c>
      <c r="V58" s="3">
        <v>220.1</v>
      </c>
      <c r="W58" s="28">
        <v>12.1</v>
      </c>
      <c r="X58" s="28">
        <v>4.5</v>
      </c>
      <c r="Y58" s="28">
        <v>1.5</v>
      </c>
      <c r="Z58" s="28">
        <v>6.8</v>
      </c>
      <c r="AA58" s="3">
        <v>30.2</v>
      </c>
      <c r="AB58" s="2">
        <f t="shared" ref="AB58:AB69" si="50">U58*0.67*AD58+(V58+W58+X58+Y58+Z58+AA58)/1000</f>
        <v>0.28665237544835</v>
      </c>
      <c r="AC58" s="30">
        <f t="shared" ref="AC58:AC69" si="51">$B$58/12</f>
        <v>10.2321666666667</v>
      </c>
      <c r="AD58" s="1">
        <f t="shared" ref="AD58:AD69" si="52">$B$60</f>
        <v>0.45</v>
      </c>
      <c r="AE58" s="31">
        <f t="shared" ref="AE58:AE69" si="53">$E$7/12</f>
        <v>458.633264307658</v>
      </c>
      <c r="AF58" s="1">
        <f t="shared" ref="AF58:AF69" si="54">AE58*10000*AC58*AB58</f>
        <v>13452057.0712422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74</v>
      </c>
      <c r="B59" s="13">
        <v>27</v>
      </c>
      <c r="C59" s="16">
        <v>1</v>
      </c>
      <c r="D59" s="19">
        <v>21.7996774193548</v>
      </c>
      <c r="E59" s="20">
        <f t="shared" ref="E59:E70" si="55">D58</f>
        <v>17</v>
      </c>
      <c r="F59" s="16" t="s">
        <v>73</v>
      </c>
      <c r="G59" s="13">
        <v>2</v>
      </c>
      <c r="H59" s="18">
        <f t="shared" si="40"/>
        <v>21.7996774193548</v>
      </c>
      <c r="I59" s="18">
        <f t="shared" si="41"/>
        <v>294.949677419355</v>
      </c>
      <c r="J59" s="18">
        <f t="shared" si="42"/>
        <v>0.242887182415827</v>
      </c>
      <c r="K59" s="18">
        <f t="shared" si="43"/>
        <v>10.2321666666667</v>
      </c>
      <c r="L59" s="18">
        <f t="shared" si="44"/>
        <v>2.762685</v>
      </c>
      <c r="M59" s="13" t="s">
        <v>73</v>
      </c>
      <c r="N59" s="13"/>
      <c r="O59" s="18">
        <f t="shared" ref="O59:O69" si="56">L59+O58-P58-N59</f>
        <v>5.13670461254807</v>
      </c>
      <c r="P59" s="18">
        <f t="shared" si="45"/>
        <v>1.24763971024418</v>
      </c>
      <c r="Q59" s="25">
        <f t="shared" si="46"/>
        <v>0.561437869609883</v>
      </c>
      <c r="R59" s="18">
        <f t="shared" si="47"/>
        <v>1.24320825</v>
      </c>
      <c r="S59" s="26">
        <f t="shared" si="48"/>
        <v>0.451604041084736</v>
      </c>
      <c r="T59" s="3">
        <v>0.27</v>
      </c>
      <c r="U59" s="27">
        <f t="shared" si="49"/>
        <v>0.121933091092879</v>
      </c>
      <c r="V59" s="3">
        <v>220.1</v>
      </c>
      <c r="W59" s="28">
        <v>12.1</v>
      </c>
      <c r="X59" s="28">
        <v>4.5</v>
      </c>
      <c r="Y59" s="28">
        <v>1.5</v>
      </c>
      <c r="Z59" s="28">
        <v>6.8</v>
      </c>
      <c r="AA59" s="3">
        <v>30.2</v>
      </c>
      <c r="AB59" s="2">
        <f t="shared" si="50"/>
        <v>0.311962826964503</v>
      </c>
      <c r="AC59" s="30">
        <f t="shared" si="51"/>
        <v>10.2321666666667</v>
      </c>
      <c r="AD59" s="1">
        <f t="shared" si="52"/>
        <v>0.45</v>
      </c>
      <c r="AE59" s="31">
        <f t="shared" si="53"/>
        <v>458.633264307658</v>
      </c>
      <c r="AF59" s="1">
        <f t="shared" si="54"/>
        <v>14639828.9770625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36</v>
      </c>
      <c r="B60" s="13">
        <f>H7</f>
        <v>0.45</v>
      </c>
      <c r="C60" s="16">
        <v>2</v>
      </c>
      <c r="D60" s="21">
        <v>23.3694285714286</v>
      </c>
      <c r="E60" s="20">
        <f t="shared" si="55"/>
        <v>21.7996774193548</v>
      </c>
      <c r="F60" s="16" t="s">
        <v>73</v>
      </c>
      <c r="G60" s="13">
        <v>3</v>
      </c>
      <c r="H60" s="18">
        <f t="shared" si="40"/>
        <v>23.3694285714286</v>
      </c>
      <c r="I60" s="18">
        <f t="shared" si="41"/>
        <v>296.519428571429</v>
      </c>
      <c r="J60" s="18">
        <f t="shared" si="42"/>
        <v>0.289269406852425</v>
      </c>
      <c r="K60" s="18">
        <f t="shared" si="43"/>
        <v>10.2321666666667</v>
      </c>
      <c r="L60" s="18">
        <f t="shared" si="44"/>
        <v>2.762685</v>
      </c>
      <c r="M60" s="13" t="s">
        <v>73</v>
      </c>
      <c r="N60" s="13"/>
      <c r="O60" s="18">
        <f t="shared" si="56"/>
        <v>6.65174990230389</v>
      </c>
      <c r="P60" s="18">
        <f t="shared" si="45"/>
        <v>1.92414774877012</v>
      </c>
      <c r="Q60" s="25">
        <f t="shared" si="46"/>
        <v>0.865866486946555</v>
      </c>
      <c r="R60" s="18">
        <f t="shared" si="47"/>
        <v>1.24320825</v>
      </c>
      <c r="S60" s="26">
        <f t="shared" si="48"/>
        <v>0.696477430025545</v>
      </c>
      <c r="T60" s="3">
        <v>0.27</v>
      </c>
      <c r="U60" s="27">
        <f t="shared" si="49"/>
        <v>0.188048906106897</v>
      </c>
      <c r="V60" s="3">
        <v>220.1</v>
      </c>
      <c r="W60" s="28">
        <v>12.1</v>
      </c>
      <c r="X60" s="28">
        <v>4.5</v>
      </c>
      <c r="Y60" s="28">
        <v>1.5</v>
      </c>
      <c r="Z60" s="28">
        <v>6.8</v>
      </c>
      <c r="AA60" s="3">
        <v>30.2</v>
      </c>
      <c r="AB60" s="2">
        <f t="shared" si="50"/>
        <v>0.331896745191229</v>
      </c>
      <c r="AC60" s="30">
        <f t="shared" si="51"/>
        <v>10.2321666666667</v>
      </c>
      <c r="AD60" s="1">
        <f t="shared" si="52"/>
        <v>0.45</v>
      </c>
      <c r="AE60" s="31">
        <f t="shared" si="53"/>
        <v>458.633264307658</v>
      </c>
      <c r="AF60" s="1">
        <f t="shared" si="54"/>
        <v>15575290.2835317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21">
        <v>23.0889677419355</v>
      </c>
      <c r="E61" s="20">
        <f t="shared" si="55"/>
        <v>23.3694285714286</v>
      </c>
      <c r="F61" s="16" t="s">
        <v>73</v>
      </c>
      <c r="G61" s="13">
        <v>4</v>
      </c>
      <c r="H61" s="18">
        <f t="shared" si="40"/>
        <v>23.0889677419355</v>
      </c>
      <c r="I61" s="18">
        <f t="shared" si="41"/>
        <v>296.238967741935</v>
      </c>
      <c r="J61" s="18">
        <f t="shared" si="42"/>
        <v>0.280414949286547</v>
      </c>
      <c r="K61" s="18">
        <f t="shared" si="43"/>
        <v>10.2321666666667</v>
      </c>
      <c r="L61" s="18">
        <f t="shared" si="44"/>
        <v>2.762685</v>
      </c>
      <c r="M61" s="13" t="s">
        <v>73</v>
      </c>
      <c r="N61" s="13"/>
      <c r="O61" s="18">
        <f t="shared" si="56"/>
        <v>7.49028715353377</v>
      </c>
      <c r="P61" s="18">
        <f t="shared" si="45"/>
        <v>2.10038849229985</v>
      </c>
      <c r="Q61" s="25">
        <f t="shared" si="46"/>
        <v>0.94517482153493</v>
      </c>
      <c r="R61" s="18">
        <f t="shared" si="47"/>
        <v>1.24320825</v>
      </c>
      <c r="S61" s="26">
        <f t="shared" si="48"/>
        <v>0.760270712115151</v>
      </c>
      <c r="T61" s="3">
        <v>0.27</v>
      </c>
      <c r="U61" s="27">
        <f t="shared" si="49"/>
        <v>0.205273092271091</v>
      </c>
      <c r="V61" s="3">
        <v>220.1</v>
      </c>
      <c r="W61" s="28">
        <v>12.1</v>
      </c>
      <c r="X61" s="28">
        <v>4.5</v>
      </c>
      <c r="Y61" s="28">
        <v>1.5</v>
      </c>
      <c r="Z61" s="28">
        <v>6.8</v>
      </c>
      <c r="AA61" s="3">
        <v>30.2</v>
      </c>
      <c r="AB61" s="2">
        <f t="shared" si="50"/>
        <v>0.337089837319734</v>
      </c>
      <c r="AC61" s="30">
        <f t="shared" si="51"/>
        <v>10.2321666666667</v>
      </c>
      <c r="AD61" s="1">
        <f t="shared" si="52"/>
        <v>0.45</v>
      </c>
      <c r="AE61" s="31">
        <f t="shared" si="53"/>
        <v>458.633264307658</v>
      </c>
      <c r="AF61" s="1">
        <f t="shared" si="54"/>
        <v>15818992.3340715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21">
        <v>24.4657333333333</v>
      </c>
      <c r="E62" s="20">
        <f t="shared" si="55"/>
        <v>23.0889677419355</v>
      </c>
      <c r="F62" s="16" t="s">
        <v>73</v>
      </c>
      <c r="G62" s="13">
        <v>5</v>
      </c>
      <c r="H62" s="18">
        <f t="shared" si="40"/>
        <v>24.4657333333333</v>
      </c>
      <c r="I62" s="18">
        <f t="shared" si="41"/>
        <v>297.615733333333</v>
      </c>
      <c r="J62" s="18">
        <f t="shared" si="42"/>
        <v>0.32646325882635</v>
      </c>
      <c r="K62" s="18">
        <f t="shared" si="43"/>
        <v>10.2321666666667</v>
      </c>
      <c r="L62" s="18">
        <f t="shared" si="44"/>
        <v>2.762685</v>
      </c>
      <c r="M62" s="13" t="s">
        <v>75</v>
      </c>
      <c r="N62" s="18">
        <f>(O61-P61)*$C$22/100</f>
        <v>5.12040372817223</v>
      </c>
      <c r="O62" s="18">
        <f t="shared" si="56"/>
        <v>3.03217993306169</v>
      </c>
      <c r="P62" s="18">
        <f t="shared" si="45"/>
        <v>0.989895342295184</v>
      </c>
      <c r="Q62" s="25">
        <f t="shared" si="46"/>
        <v>0.445452904032833</v>
      </c>
      <c r="R62" s="18">
        <f t="shared" si="47"/>
        <v>1.24320825</v>
      </c>
      <c r="S62" s="26">
        <f t="shared" si="48"/>
        <v>0.358309160217392</v>
      </c>
      <c r="T62" s="3">
        <v>0.27</v>
      </c>
      <c r="U62" s="27">
        <f t="shared" si="49"/>
        <v>0.0967434732586958</v>
      </c>
      <c r="V62" s="3">
        <v>229.1</v>
      </c>
      <c r="W62" s="28">
        <v>15.1</v>
      </c>
      <c r="X62" s="28">
        <v>6</v>
      </c>
      <c r="Y62" s="28">
        <v>3</v>
      </c>
      <c r="Z62" s="28">
        <v>7</v>
      </c>
      <c r="AA62" s="3">
        <v>30.2</v>
      </c>
      <c r="AB62" s="2">
        <f t="shared" si="50"/>
        <v>0.319568157187497</v>
      </c>
      <c r="AC62" s="30">
        <f t="shared" si="51"/>
        <v>10.2321666666667</v>
      </c>
      <c r="AD62" s="1">
        <f t="shared" si="52"/>
        <v>0.45</v>
      </c>
      <c r="AE62" s="31">
        <f t="shared" si="53"/>
        <v>458.633264307658</v>
      </c>
      <c r="AF62" s="1">
        <f t="shared" si="54"/>
        <v>14996732.8263515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21">
        <v>25.5227096774194</v>
      </c>
      <c r="E63" s="20">
        <f t="shared" si="55"/>
        <v>24.4657333333333</v>
      </c>
      <c r="F63" s="16" t="s">
        <v>75</v>
      </c>
      <c r="G63" s="13">
        <v>6</v>
      </c>
      <c r="H63" s="18">
        <f t="shared" si="40"/>
        <v>25.5227096774194</v>
      </c>
      <c r="I63" s="18">
        <f t="shared" si="41"/>
        <v>298.672709677419</v>
      </c>
      <c r="J63" s="18">
        <f t="shared" si="42"/>
        <v>0.366535860080009</v>
      </c>
      <c r="K63" s="18">
        <f t="shared" si="43"/>
        <v>10.2321666666667</v>
      </c>
      <c r="L63" s="18">
        <f t="shared" si="44"/>
        <v>2.762685</v>
      </c>
      <c r="M63" s="13" t="s">
        <v>73</v>
      </c>
      <c r="N63" s="13"/>
      <c r="O63" s="18">
        <f t="shared" si="56"/>
        <v>4.80496959076651</v>
      </c>
      <c r="P63" s="18">
        <f t="shared" si="45"/>
        <v>1.76119366160989</v>
      </c>
      <c r="Q63" s="25">
        <f t="shared" si="46"/>
        <v>0.792537147724451</v>
      </c>
      <c r="R63" s="18">
        <f t="shared" si="47"/>
        <v>1.24320825</v>
      </c>
      <c r="S63" s="26">
        <f t="shared" si="48"/>
        <v>0.637493475227864</v>
      </c>
      <c r="T63" s="3">
        <v>0.27</v>
      </c>
      <c r="U63" s="27">
        <f t="shared" si="49"/>
        <v>0.172123238311523</v>
      </c>
      <c r="V63" s="3">
        <v>229.1</v>
      </c>
      <c r="W63" s="28">
        <v>15.1</v>
      </c>
      <c r="X63" s="28">
        <v>6</v>
      </c>
      <c r="Y63" s="28">
        <v>3</v>
      </c>
      <c r="Z63" s="28">
        <v>7</v>
      </c>
      <c r="AA63" s="3">
        <v>30.2</v>
      </c>
      <c r="AB63" s="2">
        <f t="shared" si="50"/>
        <v>0.342295156350924</v>
      </c>
      <c r="AC63" s="30">
        <f t="shared" si="51"/>
        <v>10.2321666666667</v>
      </c>
      <c r="AD63" s="1">
        <f t="shared" si="52"/>
        <v>0.45</v>
      </c>
      <c r="AE63" s="31">
        <f t="shared" si="53"/>
        <v>458.633264307658</v>
      </c>
      <c r="AF63" s="1">
        <f t="shared" si="54"/>
        <v>16063268.1701676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21">
        <v>26.7764333333333</v>
      </c>
      <c r="E64" s="20">
        <f t="shared" si="55"/>
        <v>25.5227096774194</v>
      </c>
      <c r="F64" s="16" t="s">
        <v>73</v>
      </c>
      <c r="G64" s="13">
        <v>7</v>
      </c>
      <c r="H64" s="18">
        <f t="shared" si="40"/>
        <v>26.7764333333333</v>
      </c>
      <c r="I64" s="18">
        <f t="shared" si="41"/>
        <v>299.926433333333</v>
      </c>
      <c r="J64" s="18">
        <f t="shared" si="42"/>
        <v>0.420047824003617</v>
      </c>
      <c r="K64" s="18">
        <f t="shared" si="43"/>
        <v>10.2321666666667</v>
      </c>
      <c r="L64" s="18">
        <f t="shared" si="44"/>
        <v>2.762685</v>
      </c>
      <c r="M64" s="13" t="s">
        <v>73</v>
      </c>
      <c r="N64" s="13"/>
      <c r="O64" s="18">
        <f t="shared" si="56"/>
        <v>5.80646092915662</v>
      </c>
      <c r="P64" s="18">
        <f t="shared" si="45"/>
        <v>2.43899127845426</v>
      </c>
      <c r="Q64" s="25">
        <f t="shared" si="46"/>
        <v>1.09754607530442</v>
      </c>
      <c r="R64" s="18">
        <f t="shared" si="47"/>
        <v>1.24320825</v>
      </c>
      <c r="S64" s="26">
        <f t="shared" si="48"/>
        <v>0.882833648589781</v>
      </c>
      <c r="T64" s="3">
        <v>0.27</v>
      </c>
      <c r="U64" s="27">
        <f t="shared" si="49"/>
        <v>0.238365085119241</v>
      </c>
      <c r="V64" s="3">
        <v>229.1</v>
      </c>
      <c r="W64" s="28">
        <v>15.1</v>
      </c>
      <c r="X64" s="28">
        <v>6</v>
      </c>
      <c r="Y64" s="28">
        <v>3</v>
      </c>
      <c r="Z64" s="28">
        <v>7</v>
      </c>
      <c r="AA64" s="3">
        <v>30.2</v>
      </c>
      <c r="AB64" s="2">
        <f t="shared" si="50"/>
        <v>0.362267073163451</v>
      </c>
      <c r="AC64" s="30">
        <f t="shared" si="51"/>
        <v>10.2321666666667</v>
      </c>
      <c r="AD64" s="1">
        <f t="shared" si="52"/>
        <v>0.45</v>
      </c>
      <c r="AE64" s="31">
        <f t="shared" si="53"/>
        <v>458.633264307658</v>
      </c>
      <c r="AF64" s="1">
        <f t="shared" si="54"/>
        <v>17000512.6788308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21">
        <v>27.7887419354839</v>
      </c>
      <c r="E65" s="20">
        <f t="shared" si="55"/>
        <v>26.7764333333333</v>
      </c>
      <c r="F65" s="16" t="s">
        <v>73</v>
      </c>
      <c r="G65" s="13">
        <v>8</v>
      </c>
      <c r="H65" s="18">
        <f t="shared" si="40"/>
        <v>27.7887419354839</v>
      </c>
      <c r="I65" s="18">
        <f t="shared" si="41"/>
        <v>300.938741935484</v>
      </c>
      <c r="J65" s="18">
        <f t="shared" si="42"/>
        <v>0.468516768497712</v>
      </c>
      <c r="K65" s="18">
        <f t="shared" si="43"/>
        <v>10.2321666666667</v>
      </c>
      <c r="L65" s="18">
        <f t="shared" si="44"/>
        <v>2.762685</v>
      </c>
      <c r="M65" s="13" t="s">
        <v>73</v>
      </c>
      <c r="N65" s="13"/>
      <c r="O65" s="18">
        <f t="shared" si="56"/>
        <v>6.13015465070236</v>
      </c>
      <c r="P65" s="18">
        <f t="shared" si="45"/>
        <v>2.87208024733829</v>
      </c>
      <c r="Q65" s="25">
        <f t="shared" si="46"/>
        <v>1.29243611130223</v>
      </c>
      <c r="R65" s="18">
        <f t="shared" si="47"/>
        <v>1.24320825</v>
      </c>
      <c r="S65" s="26">
        <f t="shared" si="48"/>
        <v>1.03959743776011</v>
      </c>
      <c r="T65" s="3">
        <v>0.27</v>
      </c>
      <c r="U65" s="27">
        <f t="shared" si="49"/>
        <v>0.28069130819523</v>
      </c>
      <c r="V65" s="3">
        <v>229.1</v>
      </c>
      <c r="W65" s="28">
        <v>15.1</v>
      </c>
      <c r="X65" s="28">
        <v>6</v>
      </c>
      <c r="Y65" s="28">
        <v>3</v>
      </c>
      <c r="Z65" s="28">
        <v>7</v>
      </c>
      <c r="AA65" s="3">
        <v>30.2</v>
      </c>
      <c r="AB65" s="2">
        <f t="shared" si="50"/>
        <v>0.375028429420862</v>
      </c>
      <c r="AC65" s="30">
        <f t="shared" si="51"/>
        <v>10.2321666666667</v>
      </c>
      <c r="AD65" s="1">
        <f t="shared" si="52"/>
        <v>0.45</v>
      </c>
      <c r="AE65" s="31">
        <f t="shared" si="53"/>
        <v>458.633264307658</v>
      </c>
      <c r="AF65" s="1">
        <f t="shared" si="54"/>
        <v>17599379.1365486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21">
        <v>28.2520967741935</v>
      </c>
      <c r="E66" s="20">
        <f t="shared" si="55"/>
        <v>27.7887419354839</v>
      </c>
      <c r="F66" s="16" t="s">
        <v>73</v>
      </c>
      <c r="G66" s="13">
        <v>9</v>
      </c>
      <c r="H66" s="18">
        <f t="shared" si="40"/>
        <v>28.2520967741935</v>
      </c>
      <c r="I66" s="18">
        <f t="shared" si="41"/>
        <v>301.402096774193</v>
      </c>
      <c r="J66" s="18">
        <f t="shared" si="42"/>
        <v>0.492410055038674</v>
      </c>
      <c r="K66" s="18">
        <f t="shared" si="43"/>
        <v>10.2321666666667</v>
      </c>
      <c r="L66" s="18">
        <f t="shared" si="44"/>
        <v>2.762685</v>
      </c>
      <c r="M66" s="13" t="s">
        <v>73</v>
      </c>
      <c r="N66" s="13"/>
      <c r="O66" s="18">
        <f t="shared" si="56"/>
        <v>6.02075940336407</v>
      </c>
      <c r="P66" s="18">
        <f t="shared" si="45"/>
        <v>2.96468246918511</v>
      </c>
      <c r="Q66" s="25">
        <f t="shared" si="46"/>
        <v>1.3341071111333</v>
      </c>
      <c r="R66" s="18">
        <f t="shared" si="47"/>
        <v>1.24320825</v>
      </c>
      <c r="S66" s="26">
        <f t="shared" si="48"/>
        <v>1.07311635933344</v>
      </c>
      <c r="T66" s="3">
        <v>0.27</v>
      </c>
      <c r="U66" s="27">
        <f t="shared" si="49"/>
        <v>0.28974141702003</v>
      </c>
      <c r="V66" s="3">
        <v>229.1</v>
      </c>
      <c r="W66" s="28">
        <v>15.1</v>
      </c>
      <c r="X66" s="28">
        <v>6</v>
      </c>
      <c r="Y66" s="28">
        <v>3</v>
      </c>
      <c r="Z66" s="28">
        <v>7</v>
      </c>
      <c r="AA66" s="3">
        <v>30.2</v>
      </c>
      <c r="AB66" s="2">
        <f t="shared" si="50"/>
        <v>0.377757037231539</v>
      </c>
      <c r="AC66" s="30">
        <f t="shared" si="51"/>
        <v>10.2321666666667</v>
      </c>
      <c r="AD66" s="1">
        <f t="shared" si="52"/>
        <v>0.45</v>
      </c>
      <c r="AE66" s="31">
        <f t="shared" si="53"/>
        <v>458.633264307658</v>
      </c>
      <c r="AF66" s="1">
        <f t="shared" si="54"/>
        <v>17727427.5713011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21">
        <v>27.2055333333333</v>
      </c>
      <c r="E67" s="20">
        <f t="shared" si="55"/>
        <v>28.2520967741935</v>
      </c>
      <c r="F67" s="16" t="s">
        <v>73</v>
      </c>
      <c r="G67" s="13">
        <v>10</v>
      </c>
      <c r="H67" s="18">
        <f t="shared" si="40"/>
        <v>27.2055333333333</v>
      </c>
      <c r="I67" s="18">
        <f t="shared" si="41"/>
        <v>300.355533333333</v>
      </c>
      <c r="J67" s="18">
        <f t="shared" si="42"/>
        <v>0.43998817010555</v>
      </c>
      <c r="K67" s="18">
        <f t="shared" si="43"/>
        <v>10.2321666666667</v>
      </c>
      <c r="L67" s="18">
        <f t="shared" si="44"/>
        <v>2.762685</v>
      </c>
      <c r="M67" s="13" t="s">
        <v>73</v>
      </c>
      <c r="N67" s="13"/>
      <c r="O67" s="18">
        <f t="shared" si="56"/>
        <v>5.81876193417895</v>
      </c>
      <c r="P67" s="18">
        <f t="shared" si="45"/>
        <v>2.56018641569923</v>
      </c>
      <c r="Q67" s="25">
        <f t="shared" si="46"/>
        <v>1.15208388706465</v>
      </c>
      <c r="R67" s="18">
        <f t="shared" si="47"/>
        <v>1.24320825</v>
      </c>
      <c r="S67" s="26">
        <f t="shared" si="48"/>
        <v>0.92670225367685</v>
      </c>
      <c r="T67" s="3">
        <v>0.27</v>
      </c>
      <c r="U67" s="27">
        <f t="shared" si="49"/>
        <v>0.25020960849275</v>
      </c>
      <c r="V67" s="3">
        <v>229.1</v>
      </c>
      <c r="W67" s="28">
        <v>15.1</v>
      </c>
      <c r="X67" s="28">
        <v>6</v>
      </c>
      <c r="Y67" s="28">
        <v>3</v>
      </c>
      <c r="Z67" s="28">
        <v>7</v>
      </c>
      <c r="AA67" s="3">
        <v>30.2</v>
      </c>
      <c r="AB67" s="2">
        <f t="shared" si="50"/>
        <v>0.365838196960564</v>
      </c>
      <c r="AC67" s="30">
        <f t="shared" si="51"/>
        <v>10.2321666666667</v>
      </c>
      <c r="AD67" s="1">
        <f t="shared" si="52"/>
        <v>0.45</v>
      </c>
      <c r="AE67" s="31">
        <f t="shared" si="53"/>
        <v>458.633264307658</v>
      </c>
      <c r="AF67" s="1">
        <f t="shared" si="54"/>
        <v>17168098.8048906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21">
        <v>26.2969677419355</v>
      </c>
      <c r="E68" s="20">
        <f t="shared" si="55"/>
        <v>27.2055333333333</v>
      </c>
      <c r="F68" s="16" t="s">
        <v>73</v>
      </c>
      <c r="G68" s="13">
        <v>11</v>
      </c>
      <c r="H68" s="18">
        <f t="shared" si="40"/>
        <v>26.2969677419355</v>
      </c>
      <c r="I68" s="18">
        <f t="shared" si="41"/>
        <v>299.446967741935</v>
      </c>
      <c r="J68" s="18">
        <f t="shared" si="42"/>
        <v>0.398771391673696</v>
      </c>
      <c r="K68" s="18">
        <f t="shared" si="43"/>
        <v>10.2321666666667</v>
      </c>
      <c r="L68" s="18">
        <f t="shared" si="44"/>
        <v>2.762685</v>
      </c>
      <c r="M68" s="13" t="s">
        <v>75</v>
      </c>
      <c r="N68" s="18">
        <f>(O67-P67)*$C$22/100</f>
        <v>3.09564674255574</v>
      </c>
      <c r="O68" s="18">
        <f t="shared" si="56"/>
        <v>2.92561377592399</v>
      </c>
      <c r="P68" s="18">
        <f t="shared" si="45"/>
        <v>1.16665107692494</v>
      </c>
      <c r="Q68" s="25">
        <f t="shared" si="46"/>
        <v>0.524992984616225</v>
      </c>
      <c r="R68" s="18">
        <f t="shared" si="47"/>
        <v>1.24320825</v>
      </c>
      <c r="S68" s="26">
        <f t="shared" si="48"/>
        <v>0.422288851941117</v>
      </c>
      <c r="T68" s="3">
        <v>0.27</v>
      </c>
      <c r="U68" s="27">
        <f t="shared" si="49"/>
        <v>0.114017990024102</v>
      </c>
      <c r="V68" s="3">
        <v>220.1</v>
      </c>
      <c r="W68" s="28">
        <v>12.1</v>
      </c>
      <c r="X68" s="28">
        <v>4.5</v>
      </c>
      <c r="Y68" s="28">
        <v>1.5</v>
      </c>
      <c r="Z68" s="28">
        <v>6.8</v>
      </c>
      <c r="AA68" s="3">
        <v>30.2</v>
      </c>
      <c r="AB68" s="2">
        <f t="shared" si="50"/>
        <v>0.309576423992267</v>
      </c>
      <c r="AC68" s="30">
        <f t="shared" si="51"/>
        <v>10.2321666666667</v>
      </c>
      <c r="AD68" s="1">
        <f t="shared" si="52"/>
        <v>0.45</v>
      </c>
      <c r="AE68" s="31">
        <f t="shared" si="53"/>
        <v>458.633264307658</v>
      </c>
      <c r="AF68" s="1">
        <f t="shared" si="54"/>
        <v>14527839.5720304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21">
        <v>23.6441666666667</v>
      </c>
      <c r="E69" s="20">
        <f t="shared" si="55"/>
        <v>26.2969677419355</v>
      </c>
      <c r="F69" s="16" t="s">
        <v>75</v>
      </c>
      <c r="G69" s="13">
        <v>12</v>
      </c>
      <c r="H69" s="18">
        <f t="shared" si="40"/>
        <v>23.6441666666667</v>
      </c>
      <c r="I69" s="18">
        <f t="shared" si="41"/>
        <v>296.794166666667</v>
      </c>
      <c r="J69" s="18">
        <f t="shared" si="42"/>
        <v>0.298197236842763</v>
      </c>
      <c r="K69" s="18">
        <f t="shared" si="43"/>
        <v>10.2321666666667</v>
      </c>
      <c r="L69" s="18">
        <f t="shared" si="44"/>
        <v>2.762685</v>
      </c>
      <c r="M69" s="13" t="s">
        <v>73</v>
      </c>
      <c r="N69" s="13"/>
      <c r="O69" s="18">
        <f t="shared" si="56"/>
        <v>4.52164769899904</v>
      </c>
      <c r="P69" s="18">
        <f t="shared" si="45"/>
        <v>1.34834284981795</v>
      </c>
      <c r="Q69" s="25">
        <f t="shared" si="46"/>
        <v>0.606754282418078</v>
      </c>
      <c r="R69" s="18">
        <f t="shared" si="47"/>
        <v>1.24320825</v>
      </c>
      <c r="S69" s="26">
        <f t="shared" si="48"/>
        <v>0.488055225195037</v>
      </c>
      <c r="T69" s="3">
        <v>0.27</v>
      </c>
      <c r="U69" s="27">
        <f t="shared" si="49"/>
        <v>0.13177491080266</v>
      </c>
      <c r="V69" s="3">
        <v>220.1</v>
      </c>
      <c r="W69" s="28">
        <v>12.1</v>
      </c>
      <c r="X69" s="28">
        <v>4.5</v>
      </c>
      <c r="Y69" s="28">
        <v>1.5</v>
      </c>
      <c r="Z69" s="28">
        <v>6.8</v>
      </c>
      <c r="AA69" s="3">
        <v>30.2</v>
      </c>
      <c r="AB69" s="2">
        <f t="shared" si="50"/>
        <v>0.314930135607002</v>
      </c>
      <c r="AC69" s="30">
        <f t="shared" si="51"/>
        <v>10.2321666666667</v>
      </c>
      <c r="AD69" s="1">
        <f t="shared" si="52"/>
        <v>0.45</v>
      </c>
      <c r="AE69" s="31">
        <f t="shared" si="53"/>
        <v>458.633264307658</v>
      </c>
      <c r="AF69" s="1">
        <f t="shared" si="54"/>
        <v>14779079.1930932</v>
      </c>
      <c r="AG69" s="1">
        <f>SUM(AF58:AF69)</f>
        <v>189348506.619122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7">
      <c r="A70" s="13"/>
      <c r="B70" s="13"/>
      <c r="C70" s="16">
        <v>12</v>
      </c>
      <c r="D70" s="21">
        <v>22.6643548387097</v>
      </c>
      <c r="E70" s="20">
        <f t="shared" si="55"/>
        <v>23.6441666666667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1" s="1" customFormat="1" spans="46:46">
      <c r="AT71" s="2"/>
    </row>
    <row r="72" s="1" customFormat="1" spans="19:46">
      <c r="S72" s="24" t="s">
        <v>43</v>
      </c>
      <c r="T72" s="24"/>
      <c r="U72" s="24"/>
      <c r="V72" s="24" t="s">
        <v>44</v>
      </c>
      <c r="W72" s="24"/>
      <c r="X72" s="24"/>
      <c r="Y72" s="24" t="s">
        <v>45</v>
      </c>
      <c r="Z72" s="24"/>
      <c r="AA72" s="24"/>
      <c r="AB72" s="24" t="s">
        <v>46</v>
      </c>
      <c r="AC72" s="24"/>
      <c r="AD72" s="24"/>
      <c r="AE72" s="24" t="s">
        <v>47</v>
      </c>
      <c r="AF72" s="24"/>
      <c r="AG72" s="24"/>
      <c r="AH72" s="24" t="s">
        <v>48</v>
      </c>
      <c r="AI72" s="24"/>
      <c r="AJ72" s="24"/>
      <c r="AK72" s="32" t="s">
        <v>78</v>
      </c>
      <c r="AL72" s="33"/>
      <c r="AM72" s="34"/>
      <c r="AN72" s="33" t="s">
        <v>79</v>
      </c>
      <c r="AO72" s="33"/>
      <c r="AP72" s="34"/>
      <c r="AQ72" s="24" t="s">
        <v>50</v>
      </c>
      <c r="AR72" s="24"/>
      <c r="AS72" s="24"/>
      <c r="AT72" s="2"/>
    </row>
    <row r="73" s="1" customFormat="1" spans="1:50">
      <c r="A73" s="15" t="s">
        <v>12</v>
      </c>
      <c r="B73" s="15"/>
      <c r="C73" s="16" t="s">
        <v>51</v>
      </c>
      <c r="D73" s="16" t="s">
        <v>52</v>
      </c>
      <c r="E73" s="16" t="s">
        <v>53</v>
      </c>
      <c r="F73" s="16" t="s">
        <v>54</v>
      </c>
      <c r="G73" s="13" t="s">
        <v>51</v>
      </c>
      <c r="H73" s="13" t="s">
        <v>53</v>
      </c>
      <c r="I73" s="13" t="s">
        <v>55</v>
      </c>
      <c r="J73" s="13" t="s">
        <v>56</v>
      </c>
      <c r="K73" s="23" t="s">
        <v>57</v>
      </c>
      <c r="L73" s="23" t="s">
        <v>58</v>
      </c>
      <c r="M73" s="13" t="s">
        <v>59</v>
      </c>
      <c r="N73" s="23" t="s">
        <v>60</v>
      </c>
      <c r="O73" s="13" t="s">
        <v>61</v>
      </c>
      <c r="P73" s="13" t="s">
        <v>62</v>
      </c>
      <c r="Q73" s="23" t="s">
        <v>63</v>
      </c>
      <c r="R73" s="23" t="s">
        <v>64</v>
      </c>
      <c r="S73" s="4" t="s">
        <v>65</v>
      </c>
      <c r="T73" s="3" t="s">
        <v>66</v>
      </c>
      <c r="U73" s="3"/>
      <c r="V73" s="4" t="s">
        <v>65</v>
      </c>
      <c r="W73" s="3" t="s">
        <v>66</v>
      </c>
      <c r="X73" s="3"/>
      <c r="Y73" s="4" t="s">
        <v>65</v>
      </c>
      <c r="Z73" s="3" t="s">
        <v>66</v>
      </c>
      <c r="AA73" s="3"/>
      <c r="AB73" s="4" t="s">
        <v>65</v>
      </c>
      <c r="AC73" s="3" t="s">
        <v>66</v>
      </c>
      <c r="AD73" s="3"/>
      <c r="AE73" s="4" t="s">
        <v>65</v>
      </c>
      <c r="AF73" s="3" t="s">
        <v>66</v>
      </c>
      <c r="AG73" s="3"/>
      <c r="AH73" s="4" t="s">
        <v>65</v>
      </c>
      <c r="AI73" s="3" t="s">
        <v>66</v>
      </c>
      <c r="AJ73" s="3"/>
      <c r="AK73" s="4" t="s">
        <v>65</v>
      </c>
      <c r="AL73" s="3" t="s">
        <v>66</v>
      </c>
      <c r="AM73" s="3"/>
      <c r="AN73" s="4" t="s">
        <v>65</v>
      </c>
      <c r="AO73" s="3" t="s">
        <v>66</v>
      </c>
      <c r="AP73" s="3"/>
      <c r="AQ73" s="35" t="s">
        <v>65</v>
      </c>
      <c r="AR73" s="35" t="s">
        <v>66</v>
      </c>
      <c r="AS73" s="35"/>
      <c r="AT73" s="2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17</v>
      </c>
      <c r="E74" s="16"/>
      <c r="F74" s="16"/>
      <c r="G74" s="13">
        <v>1</v>
      </c>
      <c r="H74" s="18">
        <f t="shared" ref="H74:H85" si="57">E75</f>
        <v>17</v>
      </c>
      <c r="I74" s="18">
        <f t="shared" ref="I74:I85" si="58">H74+273.15</f>
        <v>290.15</v>
      </c>
      <c r="J74" s="18">
        <f t="shared" ref="J74:J85" si="59">EXP(($C$16*(I74-$C$14))/($C$17*I74*$C$14))</f>
        <v>0.140683931556412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0.0733272788058331</v>
      </c>
      <c r="Q74" s="25">
        <f t="shared" ref="Q74:Q85" si="63">P74*$B$76</f>
        <v>0.0219981836417499</v>
      </c>
      <c r="R74" s="18">
        <f t="shared" ref="R74:R85" si="64">L74*$B$76</f>
        <v>0.156366</v>
      </c>
      <c r="S74" s="26">
        <f t="shared" ref="S74:S85" si="65">Q74/R74</f>
        <v>0.140683931556412</v>
      </c>
      <c r="T74" s="3">
        <v>0.01</v>
      </c>
      <c r="U74" s="27">
        <f t="shared" ref="U74:U85" si="66">S74*T74</f>
        <v>0.00140683931556412</v>
      </c>
      <c r="V74" s="26"/>
      <c r="W74" s="3"/>
      <c r="X74" s="3"/>
      <c r="Y74" s="29"/>
      <c r="Z74" s="3"/>
      <c r="AA74" s="28"/>
      <c r="AB74" s="3"/>
      <c r="AC74" s="3"/>
      <c r="AD74" s="28"/>
      <c r="AE74" s="26">
        <v>0.001</v>
      </c>
      <c r="AF74" s="3">
        <v>0.49</v>
      </c>
      <c r="AG74" s="27">
        <f t="shared" ref="AG74:AG85" si="67">AF74*AE74</f>
        <v>0.00049</v>
      </c>
      <c r="AH74" s="36"/>
      <c r="AI74" s="3"/>
      <c r="AJ74" s="27"/>
      <c r="AK74" s="37"/>
      <c r="AL74" s="28"/>
      <c r="AM74" s="28"/>
      <c r="AN74" s="37"/>
      <c r="AO74" s="28"/>
      <c r="AP74" s="27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0.00689683931556412</v>
      </c>
      <c r="AU74" s="30">
        <f t="shared" ref="AU74:AU85" si="70">$B$74/12</f>
        <v>52.122</v>
      </c>
      <c r="AV74" s="1">
        <f t="shared" ref="AV74:AV85" si="71">$B$76</f>
        <v>0.3</v>
      </c>
      <c r="AW74" s="2">
        <f>$E$8/12</f>
        <v>1.07433333333333</v>
      </c>
      <c r="AX74" s="1">
        <f t="shared" ref="AX74:AX85" si="72">AW74*10000*AV74*0.67*AU74*AT74</f>
        <v>776.258355555904</v>
      </c>
    </row>
    <row r="75" s="1" customFormat="1" spans="1:50">
      <c r="A75" s="13" t="s">
        <v>74</v>
      </c>
      <c r="B75" s="13">
        <v>1</v>
      </c>
      <c r="C75" s="16">
        <v>1</v>
      </c>
      <c r="D75" s="19">
        <v>21.7996774193548</v>
      </c>
      <c r="E75" s="20">
        <f t="shared" ref="E75:E86" si="73">D74</f>
        <v>17</v>
      </c>
      <c r="F75" s="16" t="s">
        <v>73</v>
      </c>
      <c r="G75" s="13">
        <v>2</v>
      </c>
      <c r="H75" s="18">
        <f t="shared" si="57"/>
        <v>21.7996774193548</v>
      </c>
      <c r="I75" s="18">
        <f t="shared" si="58"/>
        <v>294.949677419355</v>
      </c>
      <c r="J75" s="18">
        <f t="shared" si="59"/>
        <v>0.242887182415827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4">L75+O74-P74-N75</f>
        <v>0.969112721194167</v>
      </c>
      <c r="P75" s="18">
        <f t="shared" si="62"/>
        <v>0.235385058294186</v>
      </c>
      <c r="Q75" s="25">
        <f t="shared" si="63"/>
        <v>0.0706155174882558</v>
      </c>
      <c r="R75" s="18">
        <f t="shared" si="64"/>
        <v>0.156366</v>
      </c>
      <c r="S75" s="26">
        <f t="shared" si="65"/>
        <v>0.451604041084736</v>
      </c>
      <c r="T75" s="3">
        <v>0.01</v>
      </c>
      <c r="U75" s="27">
        <f t="shared" si="66"/>
        <v>0.00451604041084736</v>
      </c>
      <c r="V75" s="26"/>
      <c r="W75" s="3"/>
      <c r="X75" s="3"/>
      <c r="Y75" s="29"/>
      <c r="Z75" s="3"/>
      <c r="AA75" s="28"/>
      <c r="AB75" s="3"/>
      <c r="AC75" s="3"/>
      <c r="AD75" s="28"/>
      <c r="AE75" s="26">
        <v>0.001</v>
      </c>
      <c r="AF75" s="3">
        <v>0.49</v>
      </c>
      <c r="AG75" s="27">
        <f t="shared" si="67"/>
        <v>0.00049</v>
      </c>
      <c r="AH75" s="36"/>
      <c r="AI75" s="3"/>
      <c r="AJ75" s="27"/>
      <c r="AK75" s="37"/>
      <c r="AL75" s="28"/>
      <c r="AM75" s="28"/>
      <c r="AN75" s="37"/>
      <c r="AO75" s="28"/>
      <c r="AP75" s="27"/>
      <c r="AQ75" s="3">
        <v>0.01</v>
      </c>
      <c r="AR75" s="3">
        <v>0.5</v>
      </c>
      <c r="AS75" s="3">
        <f t="shared" si="68"/>
        <v>0.005</v>
      </c>
      <c r="AT75" s="2">
        <f t="shared" si="69"/>
        <v>0.0100060404108474</v>
      </c>
      <c r="AU75" s="30">
        <f t="shared" si="70"/>
        <v>52.122</v>
      </c>
      <c r="AV75" s="1">
        <f t="shared" si="71"/>
        <v>0.3</v>
      </c>
      <c r="AW75" s="2">
        <f t="shared" ref="AW75:AW85" si="75">$E$8/12</f>
        <v>1.07433333333333</v>
      </c>
      <c r="AX75" s="1">
        <f t="shared" si="72"/>
        <v>1126.20754516085</v>
      </c>
    </row>
    <row r="76" s="1" customFormat="1" spans="1:50">
      <c r="A76" s="13" t="s">
        <v>36</v>
      </c>
      <c r="B76" s="13">
        <f>H8</f>
        <v>0.3</v>
      </c>
      <c r="C76" s="16">
        <v>2</v>
      </c>
      <c r="D76" s="21">
        <v>23.3694285714286</v>
      </c>
      <c r="E76" s="20">
        <f t="shared" si="73"/>
        <v>21.7996774193548</v>
      </c>
      <c r="F76" s="16" t="s">
        <v>73</v>
      </c>
      <c r="G76" s="13">
        <v>3</v>
      </c>
      <c r="H76" s="18">
        <f t="shared" si="57"/>
        <v>23.3694285714286</v>
      </c>
      <c r="I76" s="18">
        <f t="shared" si="58"/>
        <v>296.519428571429</v>
      </c>
      <c r="J76" s="18">
        <f t="shared" si="59"/>
        <v>0.289269406852425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4"/>
        <v>1.25494766289998</v>
      </c>
      <c r="P76" s="18">
        <f t="shared" si="62"/>
        <v>0.363017966077915</v>
      </c>
      <c r="Q76" s="25">
        <f t="shared" si="63"/>
        <v>0.108905389823374</v>
      </c>
      <c r="R76" s="18">
        <f t="shared" si="64"/>
        <v>0.156366</v>
      </c>
      <c r="S76" s="26">
        <f t="shared" si="65"/>
        <v>0.696477430025545</v>
      </c>
      <c r="T76" s="3">
        <v>0.01</v>
      </c>
      <c r="U76" s="27">
        <f t="shared" si="66"/>
        <v>0.00696477430025545</v>
      </c>
      <c r="V76" s="26"/>
      <c r="W76" s="3"/>
      <c r="X76" s="3"/>
      <c r="Y76" s="29"/>
      <c r="Z76" s="3"/>
      <c r="AA76" s="28"/>
      <c r="AB76" s="3"/>
      <c r="AC76" s="3"/>
      <c r="AD76" s="28"/>
      <c r="AE76" s="26">
        <v>0.001</v>
      </c>
      <c r="AF76" s="3">
        <v>0.49</v>
      </c>
      <c r="AG76" s="27">
        <f t="shared" si="67"/>
        <v>0.00049</v>
      </c>
      <c r="AH76" s="36"/>
      <c r="AI76" s="3"/>
      <c r="AJ76" s="27"/>
      <c r="AK76" s="37"/>
      <c r="AL76" s="28"/>
      <c r="AM76" s="28"/>
      <c r="AN76" s="37"/>
      <c r="AO76" s="28"/>
      <c r="AP76" s="27"/>
      <c r="AQ76" s="3">
        <v>0.01</v>
      </c>
      <c r="AR76" s="3">
        <v>0.5</v>
      </c>
      <c r="AS76" s="3">
        <f t="shared" si="68"/>
        <v>0.005</v>
      </c>
      <c r="AT76" s="2">
        <f t="shared" si="69"/>
        <v>0.0124547743002555</v>
      </c>
      <c r="AU76" s="30">
        <f t="shared" si="70"/>
        <v>52.122</v>
      </c>
      <c r="AV76" s="1">
        <f t="shared" si="71"/>
        <v>0.3</v>
      </c>
      <c r="AW76" s="2">
        <f t="shared" si="75"/>
        <v>1.07433333333333</v>
      </c>
      <c r="AX76" s="1">
        <f t="shared" si="72"/>
        <v>1401.81932255811</v>
      </c>
    </row>
    <row r="77" s="1" customFormat="1" spans="1:50">
      <c r="A77" s="13"/>
      <c r="B77" s="13"/>
      <c r="C77" s="16">
        <v>3</v>
      </c>
      <c r="D77" s="21">
        <v>23.0889677419355</v>
      </c>
      <c r="E77" s="20">
        <f t="shared" si="73"/>
        <v>23.3694285714286</v>
      </c>
      <c r="F77" s="16" t="s">
        <v>73</v>
      </c>
      <c r="G77" s="13">
        <v>4</v>
      </c>
      <c r="H77" s="18">
        <f t="shared" si="57"/>
        <v>23.0889677419355</v>
      </c>
      <c r="I77" s="18">
        <f t="shared" si="58"/>
        <v>296.238967741935</v>
      </c>
      <c r="J77" s="18">
        <f t="shared" si="59"/>
        <v>0.280414949286547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4"/>
        <v>1.41314969682207</v>
      </c>
      <c r="P77" s="18">
        <f t="shared" si="62"/>
        <v>0.396268300568659</v>
      </c>
      <c r="Q77" s="25">
        <f t="shared" si="63"/>
        <v>0.118880490170598</v>
      </c>
      <c r="R77" s="18">
        <f t="shared" si="64"/>
        <v>0.156366</v>
      </c>
      <c r="S77" s="26">
        <f t="shared" si="65"/>
        <v>0.760270712115151</v>
      </c>
      <c r="T77" s="3">
        <v>0.01</v>
      </c>
      <c r="U77" s="27">
        <f t="shared" si="66"/>
        <v>0.00760270712115151</v>
      </c>
      <c r="V77" s="26"/>
      <c r="W77" s="3"/>
      <c r="X77" s="3"/>
      <c r="Y77" s="29"/>
      <c r="Z77" s="3"/>
      <c r="AA77" s="28"/>
      <c r="AB77" s="3"/>
      <c r="AC77" s="3"/>
      <c r="AD77" s="28"/>
      <c r="AE77" s="26">
        <v>0.001</v>
      </c>
      <c r="AF77" s="3">
        <v>0.49</v>
      </c>
      <c r="AG77" s="27">
        <f t="shared" si="67"/>
        <v>0.00049</v>
      </c>
      <c r="AH77" s="36"/>
      <c r="AI77" s="3"/>
      <c r="AJ77" s="27"/>
      <c r="AK77" s="37"/>
      <c r="AL77" s="28"/>
      <c r="AM77" s="28"/>
      <c r="AN77" s="37"/>
      <c r="AO77" s="28"/>
      <c r="AP77" s="27"/>
      <c r="AQ77" s="3">
        <v>0.01</v>
      </c>
      <c r="AR77" s="3">
        <v>0.5</v>
      </c>
      <c r="AS77" s="3">
        <f t="shared" si="68"/>
        <v>0.005</v>
      </c>
      <c r="AT77" s="2">
        <f t="shared" si="69"/>
        <v>0.0130927071211515</v>
      </c>
      <c r="AU77" s="30">
        <f t="shared" si="70"/>
        <v>52.122</v>
      </c>
      <c r="AV77" s="1">
        <f t="shared" si="71"/>
        <v>0.3</v>
      </c>
      <c r="AW77" s="2">
        <f t="shared" si="75"/>
        <v>1.07433333333333</v>
      </c>
      <c r="AX77" s="1">
        <f t="shared" si="72"/>
        <v>1473.62042736077</v>
      </c>
    </row>
    <row r="78" s="1" customFormat="1" spans="1:50">
      <c r="A78" s="13"/>
      <c r="B78" s="13"/>
      <c r="C78" s="16">
        <v>4</v>
      </c>
      <c r="D78" s="21">
        <v>24.4657333333333</v>
      </c>
      <c r="E78" s="20">
        <f t="shared" si="73"/>
        <v>23.0889677419355</v>
      </c>
      <c r="F78" s="16" t="s">
        <v>73</v>
      </c>
      <c r="G78" s="13">
        <v>5</v>
      </c>
      <c r="H78" s="18">
        <f t="shared" si="57"/>
        <v>24.4657333333333</v>
      </c>
      <c r="I78" s="18">
        <f t="shared" si="58"/>
        <v>297.615733333333</v>
      </c>
      <c r="J78" s="18">
        <f t="shared" si="59"/>
        <v>0.32646325882635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0.966037326440737</v>
      </c>
      <c r="O78" s="18">
        <f t="shared" si="74"/>
        <v>0.57206406981267</v>
      </c>
      <c r="P78" s="18">
        <f t="shared" si="62"/>
        <v>0.186757900488509</v>
      </c>
      <c r="Q78" s="25">
        <f t="shared" si="63"/>
        <v>0.0560273701465527</v>
      </c>
      <c r="R78" s="18">
        <f t="shared" si="64"/>
        <v>0.156366</v>
      </c>
      <c r="S78" s="26">
        <f t="shared" si="65"/>
        <v>0.358309160217392</v>
      </c>
      <c r="T78" s="3">
        <v>0.01</v>
      </c>
      <c r="U78" s="27">
        <f t="shared" si="66"/>
        <v>0.00358309160217392</v>
      </c>
      <c r="V78" s="26"/>
      <c r="W78" s="3"/>
      <c r="X78" s="3"/>
      <c r="Y78" s="29"/>
      <c r="Z78" s="3"/>
      <c r="AA78" s="28"/>
      <c r="AB78" s="3"/>
      <c r="AC78" s="3"/>
      <c r="AD78" s="28"/>
      <c r="AE78" s="26">
        <v>0.005</v>
      </c>
      <c r="AF78" s="3">
        <v>0.49</v>
      </c>
      <c r="AG78" s="27">
        <f t="shared" si="67"/>
        <v>0.00245</v>
      </c>
      <c r="AH78" s="36"/>
      <c r="AI78" s="3"/>
      <c r="AJ78" s="27"/>
      <c r="AK78" s="37"/>
      <c r="AL78" s="28"/>
      <c r="AM78" s="28"/>
      <c r="AN78" s="37"/>
      <c r="AO78" s="28"/>
      <c r="AP78" s="27"/>
      <c r="AQ78" s="3">
        <v>0.015</v>
      </c>
      <c r="AR78" s="3">
        <v>0.5</v>
      </c>
      <c r="AS78" s="3">
        <f t="shared" si="68"/>
        <v>0.0075</v>
      </c>
      <c r="AT78" s="2">
        <f t="shared" si="69"/>
        <v>0.0135330916021739</v>
      </c>
      <c r="AU78" s="30">
        <f t="shared" si="70"/>
        <v>52.122</v>
      </c>
      <c r="AV78" s="1">
        <f t="shared" si="71"/>
        <v>0.3</v>
      </c>
      <c r="AW78" s="2">
        <f t="shared" si="75"/>
        <v>1.07433333333333</v>
      </c>
      <c r="AX78" s="1">
        <f t="shared" si="72"/>
        <v>1523.18691969289</v>
      </c>
    </row>
    <row r="79" s="1" customFormat="1" spans="1:50">
      <c r="A79" s="13"/>
      <c r="B79" s="13"/>
      <c r="C79" s="16">
        <v>5</v>
      </c>
      <c r="D79" s="21">
        <v>25.5227096774194</v>
      </c>
      <c r="E79" s="20">
        <f t="shared" si="73"/>
        <v>24.4657333333333</v>
      </c>
      <c r="F79" s="16" t="s">
        <v>75</v>
      </c>
      <c r="G79" s="13">
        <v>6</v>
      </c>
      <c r="H79" s="18">
        <f t="shared" si="57"/>
        <v>25.5227096774194</v>
      </c>
      <c r="I79" s="18">
        <f t="shared" si="58"/>
        <v>298.672709677419</v>
      </c>
      <c r="J79" s="18">
        <f t="shared" si="59"/>
        <v>0.366535860080009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4"/>
        <v>0.906526169324162</v>
      </c>
      <c r="P79" s="18">
        <f t="shared" si="62"/>
        <v>0.332274349158267</v>
      </c>
      <c r="Q79" s="25">
        <f t="shared" si="63"/>
        <v>0.0996823047474802</v>
      </c>
      <c r="R79" s="18">
        <f t="shared" si="64"/>
        <v>0.156366</v>
      </c>
      <c r="S79" s="26">
        <f t="shared" si="65"/>
        <v>0.637493475227864</v>
      </c>
      <c r="T79" s="3">
        <v>0.01</v>
      </c>
      <c r="U79" s="27">
        <f t="shared" si="66"/>
        <v>0.00637493475227864</v>
      </c>
      <c r="V79" s="26"/>
      <c r="W79" s="3"/>
      <c r="X79" s="3"/>
      <c r="Y79" s="29"/>
      <c r="Z79" s="3"/>
      <c r="AA79" s="28"/>
      <c r="AB79" s="3"/>
      <c r="AC79" s="3"/>
      <c r="AD79" s="28"/>
      <c r="AE79" s="26">
        <v>0.005</v>
      </c>
      <c r="AF79" s="3">
        <v>0.49</v>
      </c>
      <c r="AG79" s="27">
        <f t="shared" si="67"/>
        <v>0.00245</v>
      </c>
      <c r="AH79" s="36"/>
      <c r="AI79" s="3"/>
      <c r="AJ79" s="27"/>
      <c r="AK79" s="37"/>
      <c r="AL79" s="28"/>
      <c r="AM79" s="28"/>
      <c r="AN79" s="37"/>
      <c r="AO79" s="28"/>
      <c r="AP79" s="27"/>
      <c r="AQ79" s="3">
        <v>0.015</v>
      </c>
      <c r="AR79" s="3">
        <v>0.5</v>
      </c>
      <c r="AS79" s="3">
        <f t="shared" si="68"/>
        <v>0.0075</v>
      </c>
      <c r="AT79" s="2">
        <f t="shared" si="69"/>
        <v>0.0163249347522786</v>
      </c>
      <c r="AU79" s="30">
        <f t="shared" si="70"/>
        <v>52.122</v>
      </c>
      <c r="AV79" s="1">
        <f t="shared" si="71"/>
        <v>0.3</v>
      </c>
      <c r="AW79" s="2">
        <f t="shared" si="75"/>
        <v>1.07433333333333</v>
      </c>
      <c r="AX79" s="1">
        <f t="shared" si="72"/>
        <v>1837.41659411485</v>
      </c>
    </row>
    <row r="80" s="1" customFormat="1" spans="1:50">
      <c r="A80" s="13"/>
      <c r="B80" s="13"/>
      <c r="C80" s="16">
        <v>6</v>
      </c>
      <c r="D80" s="21">
        <v>26.7764333333333</v>
      </c>
      <c r="E80" s="20">
        <f t="shared" si="73"/>
        <v>25.5227096774194</v>
      </c>
      <c r="F80" s="16" t="s">
        <v>73</v>
      </c>
      <c r="G80" s="13">
        <v>7</v>
      </c>
      <c r="H80" s="18">
        <f t="shared" si="57"/>
        <v>26.7764333333333</v>
      </c>
      <c r="I80" s="18">
        <f t="shared" si="58"/>
        <v>299.926433333333</v>
      </c>
      <c r="J80" s="18">
        <f t="shared" si="59"/>
        <v>0.420047824003617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4"/>
        <v>1.09547182016589</v>
      </c>
      <c r="P80" s="18">
        <f t="shared" si="62"/>
        <v>0.460150554317965</v>
      </c>
      <c r="Q80" s="25">
        <f t="shared" si="63"/>
        <v>0.13804516629539</v>
      </c>
      <c r="R80" s="18">
        <f t="shared" si="64"/>
        <v>0.156366</v>
      </c>
      <c r="S80" s="26">
        <f t="shared" si="65"/>
        <v>0.882833648589781</v>
      </c>
      <c r="T80" s="3">
        <v>0.01</v>
      </c>
      <c r="U80" s="27">
        <f t="shared" si="66"/>
        <v>0.00882833648589781</v>
      </c>
      <c r="V80" s="26"/>
      <c r="W80" s="3"/>
      <c r="X80" s="3"/>
      <c r="Y80" s="29"/>
      <c r="Z80" s="3"/>
      <c r="AA80" s="28"/>
      <c r="AB80" s="3"/>
      <c r="AC80" s="3"/>
      <c r="AD80" s="28"/>
      <c r="AE80" s="26">
        <v>0.005</v>
      </c>
      <c r="AF80" s="3">
        <v>0.49</v>
      </c>
      <c r="AG80" s="27">
        <f t="shared" si="67"/>
        <v>0.00245</v>
      </c>
      <c r="AH80" s="36"/>
      <c r="AI80" s="3"/>
      <c r="AJ80" s="27"/>
      <c r="AK80" s="37"/>
      <c r="AL80" s="28"/>
      <c r="AM80" s="28"/>
      <c r="AN80" s="37"/>
      <c r="AO80" s="28"/>
      <c r="AP80" s="27"/>
      <c r="AQ80" s="3">
        <v>0.015</v>
      </c>
      <c r="AR80" s="3">
        <v>0.5</v>
      </c>
      <c r="AS80" s="3">
        <f t="shared" si="68"/>
        <v>0.0075</v>
      </c>
      <c r="AT80" s="2">
        <f t="shared" si="69"/>
        <v>0.0187783364858978</v>
      </c>
      <c r="AU80" s="30">
        <f t="shared" si="70"/>
        <v>52.122</v>
      </c>
      <c r="AV80" s="1">
        <f t="shared" si="71"/>
        <v>0.3</v>
      </c>
      <c r="AW80" s="2">
        <f t="shared" si="75"/>
        <v>1.07433333333333</v>
      </c>
      <c r="AX80" s="1">
        <f t="shared" si="72"/>
        <v>2113.55375029876</v>
      </c>
    </row>
    <row r="81" s="1" customFormat="1" spans="1:50">
      <c r="A81" s="13"/>
      <c r="B81" s="13"/>
      <c r="C81" s="16">
        <v>7</v>
      </c>
      <c r="D81" s="21">
        <v>27.7887419354839</v>
      </c>
      <c r="E81" s="20">
        <f t="shared" si="73"/>
        <v>26.7764333333333</v>
      </c>
      <c r="F81" s="16" t="s">
        <v>73</v>
      </c>
      <c r="G81" s="13">
        <v>8</v>
      </c>
      <c r="H81" s="18">
        <f t="shared" si="57"/>
        <v>27.7887419354839</v>
      </c>
      <c r="I81" s="18">
        <f t="shared" si="58"/>
        <v>300.938741935484</v>
      </c>
      <c r="J81" s="18">
        <f t="shared" si="59"/>
        <v>0.468516768497712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4"/>
        <v>1.15654126584793</v>
      </c>
      <c r="P81" s="18">
        <f t="shared" si="62"/>
        <v>0.541858976509325</v>
      </c>
      <c r="Q81" s="25">
        <f t="shared" si="63"/>
        <v>0.162557692952797</v>
      </c>
      <c r="R81" s="18">
        <f t="shared" si="64"/>
        <v>0.156366</v>
      </c>
      <c r="S81" s="26">
        <f t="shared" si="65"/>
        <v>1.03959743776011</v>
      </c>
      <c r="T81" s="3">
        <v>0.01</v>
      </c>
      <c r="U81" s="27">
        <f t="shared" si="66"/>
        <v>0.0103959743776011</v>
      </c>
      <c r="V81" s="26"/>
      <c r="W81" s="3"/>
      <c r="X81" s="3"/>
      <c r="Y81" s="29"/>
      <c r="Z81" s="3"/>
      <c r="AA81" s="28"/>
      <c r="AB81" s="3"/>
      <c r="AC81" s="3"/>
      <c r="AD81" s="28"/>
      <c r="AE81" s="26">
        <v>0.005</v>
      </c>
      <c r="AF81" s="3">
        <v>0.49</v>
      </c>
      <c r="AG81" s="27">
        <f t="shared" si="67"/>
        <v>0.00245</v>
      </c>
      <c r="AH81" s="36"/>
      <c r="AI81" s="3"/>
      <c r="AJ81" s="27"/>
      <c r="AK81" s="37"/>
      <c r="AL81" s="28"/>
      <c r="AM81" s="28"/>
      <c r="AN81" s="37"/>
      <c r="AO81" s="28"/>
      <c r="AP81" s="27"/>
      <c r="AQ81" s="3">
        <v>0.015</v>
      </c>
      <c r="AR81" s="3">
        <v>0.5</v>
      </c>
      <c r="AS81" s="3">
        <f t="shared" si="68"/>
        <v>0.0075</v>
      </c>
      <c r="AT81" s="2">
        <f t="shared" si="69"/>
        <v>0.0203459743776011</v>
      </c>
      <c r="AU81" s="30">
        <f t="shared" si="70"/>
        <v>52.122</v>
      </c>
      <c r="AV81" s="1">
        <f t="shared" si="71"/>
        <v>0.3</v>
      </c>
      <c r="AW81" s="2">
        <f t="shared" si="75"/>
        <v>1.07433333333333</v>
      </c>
      <c r="AX81" s="1">
        <f t="shared" si="72"/>
        <v>2289.995734263</v>
      </c>
    </row>
    <row r="82" s="1" customFormat="1" spans="1:50">
      <c r="A82" s="13"/>
      <c r="B82" s="13"/>
      <c r="C82" s="16">
        <v>8</v>
      </c>
      <c r="D82" s="21">
        <v>28.2520967741935</v>
      </c>
      <c r="E82" s="20">
        <f t="shared" si="73"/>
        <v>27.7887419354839</v>
      </c>
      <c r="F82" s="16" t="s">
        <v>73</v>
      </c>
      <c r="G82" s="13">
        <v>9</v>
      </c>
      <c r="H82" s="18">
        <f t="shared" si="57"/>
        <v>28.2520967741935</v>
      </c>
      <c r="I82" s="18">
        <f t="shared" si="58"/>
        <v>301.402096774193</v>
      </c>
      <c r="J82" s="18">
        <f t="shared" si="59"/>
        <v>0.492410055038674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4"/>
        <v>1.1359022893386</v>
      </c>
      <c r="P82" s="18">
        <f t="shared" si="62"/>
        <v>0.559329708811778</v>
      </c>
      <c r="Q82" s="25">
        <f t="shared" si="63"/>
        <v>0.167798912643533</v>
      </c>
      <c r="R82" s="18">
        <f t="shared" si="64"/>
        <v>0.156366</v>
      </c>
      <c r="S82" s="26">
        <f t="shared" si="65"/>
        <v>1.07311635933344</v>
      </c>
      <c r="T82" s="3">
        <v>0.01</v>
      </c>
      <c r="U82" s="27">
        <f t="shared" si="66"/>
        <v>0.0107311635933344</v>
      </c>
      <c r="V82" s="26"/>
      <c r="W82" s="3"/>
      <c r="X82" s="3"/>
      <c r="Y82" s="29"/>
      <c r="Z82" s="3"/>
      <c r="AA82" s="28"/>
      <c r="AB82" s="3"/>
      <c r="AC82" s="3"/>
      <c r="AD82" s="28"/>
      <c r="AE82" s="26">
        <v>0.005</v>
      </c>
      <c r="AF82" s="3">
        <v>0.49</v>
      </c>
      <c r="AG82" s="27">
        <f t="shared" si="67"/>
        <v>0.00245</v>
      </c>
      <c r="AH82" s="36"/>
      <c r="AI82" s="3"/>
      <c r="AJ82" s="27"/>
      <c r="AK82" s="37"/>
      <c r="AL82" s="28"/>
      <c r="AM82" s="28"/>
      <c r="AN82" s="37"/>
      <c r="AO82" s="28"/>
      <c r="AP82" s="27"/>
      <c r="AQ82" s="3">
        <v>0.015</v>
      </c>
      <c r="AR82" s="3">
        <v>0.5</v>
      </c>
      <c r="AS82" s="3">
        <f t="shared" si="68"/>
        <v>0.0075</v>
      </c>
      <c r="AT82" s="2">
        <f t="shared" si="69"/>
        <v>0.0206811635933344</v>
      </c>
      <c r="AU82" s="30">
        <f t="shared" si="70"/>
        <v>52.122</v>
      </c>
      <c r="AV82" s="1">
        <f t="shared" si="71"/>
        <v>0.3</v>
      </c>
      <c r="AW82" s="2">
        <f t="shared" si="75"/>
        <v>1.07433333333333</v>
      </c>
      <c r="AX82" s="1">
        <f t="shared" si="72"/>
        <v>2327.72220830424</v>
      </c>
    </row>
    <row r="83" s="1" customFormat="1" spans="1:50">
      <c r="A83" s="13"/>
      <c r="B83" s="13"/>
      <c r="C83" s="16">
        <v>9</v>
      </c>
      <c r="D83" s="21">
        <v>27.2055333333333</v>
      </c>
      <c r="E83" s="20">
        <f t="shared" si="73"/>
        <v>28.2520967741935</v>
      </c>
      <c r="F83" s="16" t="s">
        <v>73</v>
      </c>
      <c r="G83" s="13">
        <v>10</v>
      </c>
      <c r="H83" s="18">
        <f t="shared" si="57"/>
        <v>27.2055333333333</v>
      </c>
      <c r="I83" s="18">
        <f t="shared" si="58"/>
        <v>300.355533333333</v>
      </c>
      <c r="J83" s="18">
        <f t="shared" si="59"/>
        <v>0.43998817010555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4"/>
        <v>1.09779258052683</v>
      </c>
      <c r="P83" s="18">
        <f t="shared" si="62"/>
        <v>0.483015748661448</v>
      </c>
      <c r="Q83" s="25">
        <f t="shared" si="63"/>
        <v>0.144904724598434</v>
      </c>
      <c r="R83" s="18">
        <f t="shared" si="64"/>
        <v>0.156366</v>
      </c>
      <c r="S83" s="26">
        <f t="shared" si="65"/>
        <v>0.92670225367685</v>
      </c>
      <c r="T83" s="3">
        <v>0.01</v>
      </c>
      <c r="U83" s="27">
        <f t="shared" si="66"/>
        <v>0.0092670225367685</v>
      </c>
      <c r="V83" s="26"/>
      <c r="W83" s="3"/>
      <c r="X83" s="3"/>
      <c r="Y83" s="29"/>
      <c r="Z83" s="3"/>
      <c r="AA83" s="28"/>
      <c r="AB83" s="3"/>
      <c r="AC83" s="3"/>
      <c r="AD83" s="28"/>
      <c r="AE83" s="26">
        <v>0.005</v>
      </c>
      <c r="AF83" s="3">
        <v>0.49</v>
      </c>
      <c r="AG83" s="27">
        <f t="shared" si="67"/>
        <v>0.00245</v>
      </c>
      <c r="AH83" s="36"/>
      <c r="AI83" s="3"/>
      <c r="AJ83" s="27"/>
      <c r="AK83" s="37"/>
      <c r="AL83" s="28"/>
      <c r="AM83" s="28"/>
      <c r="AN83" s="37"/>
      <c r="AO83" s="28"/>
      <c r="AP83" s="27"/>
      <c r="AQ83" s="3">
        <v>0.015</v>
      </c>
      <c r="AR83" s="3">
        <v>0.5</v>
      </c>
      <c r="AS83" s="3">
        <f t="shared" si="68"/>
        <v>0.0075</v>
      </c>
      <c r="AT83" s="2">
        <f t="shared" si="69"/>
        <v>0.0192170225367685</v>
      </c>
      <c r="AU83" s="30">
        <f t="shared" si="70"/>
        <v>52.122</v>
      </c>
      <c r="AV83" s="1">
        <f t="shared" si="71"/>
        <v>0.3</v>
      </c>
      <c r="AW83" s="2">
        <f t="shared" si="75"/>
        <v>1.07433333333333</v>
      </c>
      <c r="AX83" s="1">
        <f t="shared" si="72"/>
        <v>2162.92907961602</v>
      </c>
    </row>
    <row r="84" s="1" customFormat="1" spans="1:50">
      <c r="A84" s="13"/>
      <c r="B84" s="13"/>
      <c r="C84" s="16">
        <v>10</v>
      </c>
      <c r="D84" s="21">
        <v>26.2969677419355</v>
      </c>
      <c r="E84" s="20">
        <f t="shared" si="73"/>
        <v>27.2055333333333</v>
      </c>
      <c r="F84" s="16" t="s">
        <v>73</v>
      </c>
      <c r="G84" s="13">
        <v>11</v>
      </c>
      <c r="H84" s="18">
        <f t="shared" si="57"/>
        <v>26.2969677419355</v>
      </c>
      <c r="I84" s="18">
        <f t="shared" si="58"/>
        <v>299.446967741935</v>
      </c>
      <c r="J84" s="18">
        <f t="shared" si="59"/>
        <v>0.398771391673696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0.584037990272109</v>
      </c>
      <c r="O84" s="18">
        <f t="shared" si="74"/>
        <v>0.551958841593269</v>
      </c>
      <c r="P84" s="18">
        <f t="shared" si="62"/>
        <v>0.220105395408749</v>
      </c>
      <c r="Q84" s="25">
        <f t="shared" si="63"/>
        <v>0.0660316186226247</v>
      </c>
      <c r="R84" s="18">
        <f t="shared" si="64"/>
        <v>0.156366</v>
      </c>
      <c r="S84" s="26">
        <f t="shared" si="65"/>
        <v>0.422288851941117</v>
      </c>
      <c r="T84" s="3">
        <v>0.01</v>
      </c>
      <c r="U84" s="27">
        <f t="shared" si="66"/>
        <v>0.00422288851941117</v>
      </c>
      <c r="V84" s="26"/>
      <c r="W84" s="3"/>
      <c r="X84" s="3"/>
      <c r="Y84" s="29"/>
      <c r="Z84" s="3"/>
      <c r="AA84" s="28"/>
      <c r="AB84" s="3"/>
      <c r="AC84" s="3"/>
      <c r="AD84" s="28"/>
      <c r="AE84" s="26">
        <v>0.005</v>
      </c>
      <c r="AF84" s="3">
        <v>0.49</v>
      </c>
      <c r="AG84" s="27">
        <f t="shared" si="67"/>
        <v>0.00245</v>
      </c>
      <c r="AH84" s="36"/>
      <c r="AI84" s="3"/>
      <c r="AJ84" s="27"/>
      <c r="AK84" s="37"/>
      <c r="AL84" s="28"/>
      <c r="AM84" s="28"/>
      <c r="AN84" s="37"/>
      <c r="AO84" s="28"/>
      <c r="AP84" s="27"/>
      <c r="AQ84" s="3">
        <v>0.015</v>
      </c>
      <c r="AR84" s="3">
        <v>0.5</v>
      </c>
      <c r="AS84" s="3">
        <f t="shared" si="68"/>
        <v>0.0075</v>
      </c>
      <c r="AT84" s="2">
        <f t="shared" si="69"/>
        <v>0.0141728885194112</v>
      </c>
      <c r="AU84" s="30">
        <f t="shared" si="70"/>
        <v>52.122</v>
      </c>
      <c r="AV84" s="1">
        <f t="shared" si="71"/>
        <v>0.3</v>
      </c>
      <c r="AW84" s="2">
        <f t="shared" si="75"/>
        <v>1.07433333333333</v>
      </c>
      <c r="AX84" s="1">
        <f t="shared" si="72"/>
        <v>1595.19783369861</v>
      </c>
    </row>
    <row r="85" s="1" customFormat="1" spans="1:51">
      <c r="A85" s="13"/>
      <c r="B85" s="13"/>
      <c r="C85" s="16">
        <v>11</v>
      </c>
      <c r="D85" s="21">
        <v>23.6441666666667</v>
      </c>
      <c r="E85" s="20">
        <f t="shared" si="73"/>
        <v>26.2969677419355</v>
      </c>
      <c r="F85" s="16" t="s">
        <v>75</v>
      </c>
      <c r="G85" s="13">
        <v>12</v>
      </c>
      <c r="H85" s="18">
        <f t="shared" si="57"/>
        <v>23.6441666666667</v>
      </c>
      <c r="I85" s="18">
        <f t="shared" si="58"/>
        <v>296.794166666667</v>
      </c>
      <c r="J85" s="18">
        <f t="shared" si="59"/>
        <v>0.298197236842763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4"/>
        <v>0.85307344618452</v>
      </c>
      <c r="P85" s="18">
        <f t="shared" si="62"/>
        <v>0.254384144476157</v>
      </c>
      <c r="Q85" s="25">
        <f t="shared" si="63"/>
        <v>0.0763152433428472</v>
      </c>
      <c r="R85" s="18">
        <f t="shared" si="64"/>
        <v>0.156366</v>
      </c>
      <c r="S85" s="26">
        <f t="shared" si="65"/>
        <v>0.488055225195037</v>
      </c>
      <c r="T85" s="3">
        <v>0.01</v>
      </c>
      <c r="U85" s="27">
        <f t="shared" si="66"/>
        <v>0.00488055225195037</v>
      </c>
      <c r="V85" s="26"/>
      <c r="W85" s="3"/>
      <c r="X85" s="3"/>
      <c r="Y85" s="29"/>
      <c r="Z85" s="3"/>
      <c r="AA85" s="28"/>
      <c r="AB85" s="3"/>
      <c r="AC85" s="3"/>
      <c r="AD85" s="28"/>
      <c r="AE85" s="26">
        <v>0.005</v>
      </c>
      <c r="AF85" s="3">
        <v>0.49</v>
      </c>
      <c r="AG85" s="27">
        <f t="shared" si="67"/>
        <v>0.00245</v>
      </c>
      <c r="AH85" s="36"/>
      <c r="AI85" s="3"/>
      <c r="AJ85" s="27"/>
      <c r="AK85" s="37"/>
      <c r="AL85" s="28"/>
      <c r="AM85" s="28"/>
      <c r="AN85" s="37"/>
      <c r="AO85" s="28"/>
      <c r="AP85" s="27"/>
      <c r="AQ85" s="3">
        <v>0.015</v>
      </c>
      <c r="AR85" s="3">
        <v>0.5</v>
      </c>
      <c r="AS85" s="3">
        <f t="shared" si="68"/>
        <v>0.0075</v>
      </c>
      <c r="AT85" s="2">
        <f t="shared" si="69"/>
        <v>0.0148305522519504</v>
      </c>
      <c r="AU85" s="30">
        <f t="shared" si="70"/>
        <v>52.122</v>
      </c>
      <c r="AV85" s="1">
        <f t="shared" si="71"/>
        <v>0.3</v>
      </c>
      <c r="AW85" s="2">
        <f t="shared" si="75"/>
        <v>1.07433333333333</v>
      </c>
      <c r="AX85" s="1">
        <f t="shared" si="72"/>
        <v>1669.21970722226</v>
      </c>
      <c r="AY85" s="1">
        <f>SUM(AX74:AX85)</f>
        <v>20297.1274778463</v>
      </c>
    </row>
    <row r="86" s="1" customFormat="1" spans="1:46">
      <c r="A86" s="13"/>
      <c r="B86" s="13"/>
      <c r="C86" s="16">
        <v>12</v>
      </c>
      <c r="D86" s="21">
        <v>22.6643548387097</v>
      </c>
      <c r="E86" s="20">
        <f t="shared" si="73"/>
        <v>23.6441666666667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4" t="s">
        <v>43</v>
      </c>
      <c r="T88" s="24"/>
      <c r="U88" s="24"/>
      <c r="V88" s="24" t="s">
        <v>44</v>
      </c>
      <c r="W88" s="24"/>
      <c r="X88" s="24"/>
      <c r="Y88" s="24" t="s">
        <v>45</v>
      </c>
      <c r="Z88" s="24"/>
      <c r="AA88" s="24"/>
      <c r="AB88" s="24" t="s">
        <v>46</v>
      </c>
      <c r="AC88" s="24"/>
      <c r="AD88" s="24"/>
      <c r="AE88" s="24" t="s">
        <v>47</v>
      </c>
      <c r="AF88" s="24"/>
      <c r="AG88" s="24"/>
      <c r="AH88" s="24" t="s">
        <v>48</v>
      </c>
      <c r="AI88" s="24"/>
      <c r="AJ88" s="24"/>
      <c r="AK88" s="32" t="s">
        <v>78</v>
      </c>
      <c r="AL88" s="33"/>
      <c r="AM88" s="34"/>
      <c r="AN88" s="33" t="s">
        <v>79</v>
      </c>
      <c r="AO88" s="33"/>
      <c r="AP88" s="34"/>
      <c r="AQ88" s="24" t="s">
        <v>50</v>
      </c>
      <c r="AR88" s="24"/>
      <c r="AS88" s="24"/>
      <c r="AT88" s="2"/>
    </row>
    <row r="89" s="1" customFormat="1" spans="1:53">
      <c r="A89" s="15" t="s">
        <v>80</v>
      </c>
      <c r="B89" s="15"/>
      <c r="C89" s="16" t="s">
        <v>51</v>
      </c>
      <c r="D89" s="16" t="s">
        <v>52</v>
      </c>
      <c r="E89" s="16" t="s">
        <v>53</v>
      </c>
      <c r="F89" s="16" t="s">
        <v>54</v>
      </c>
      <c r="G89" s="13" t="s">
        <v>51</v>
      </c>
      <c r="H89" s="13" t="s">
        <v>53</v>
      </c>
      <c r="I89" s="13" t="s">
        <v>55</v>
      </c>
      <c r="J89" s="13" t="s">
        <v>56</v>
      </c>
      <c r="K89" s="23" t="s">
        <v>57</v>
      </c>
      <c r="L89" s="23" t="s">
        <v>58</v>
      </c>
      <c r="M89" s="13" t="s">
        <v>59</v>
      </c>
      <c r="N89" s="23" t="s">
        <v>60</v>
      </c>
      <c r="O89" s="13" t="s">
        <v>61</v>
      </c>
      <c r="P89" s="13" t="s">
        <v>62</v>
      </c>
      <c r="Q89" s="23" t="s">
        <v>63</v>
      </c>
      <c r="R89" s="23" t="s">
        <v>64</v>
      </c>
      <c r="S89" s="4" t="s">
        <v>65</v>
      </c>
      <c r="T89" s="3" t="s">
        <v>66</v>
      </c>
      <c r="U89" s="3"/>
      <c r="V89" s="4" t="s">
        <v>65</v>
      </c>
      <c r="W89" s="3" t="s">
        <v>66</v>
      </c>
      <c r="X89" s="3"/>
      <c r="Y89" s="4" t="s">
        <v>65</v>
      </c>
      <c r="Z89" s="3" t="s">
        <v>66</v>
      </c>
      <c r="AA89" s="3"/>
      <c r="AB89" s="4" t="s">
        <v>65</v>
      </c>
      <c r="AC89" s="3" t="s">
        <v>66</v>
      </c>
      <c r="AD89" s="3"/>
      <c r="AE89" s="4" t="s">
        <v>65</v>
      </c>
      <c r="AF89" s="3" t="s">
        <v>66</v>
      </c>
      <c r="AG89" s="3"/>
      <c r="AH89" s="4" t="s">
        <v>65</v>
      </c>
      <c r="AI89" s="3" t="s">
        <v>66</v>
      </c>
      <c r="AJ89" s="3"/>
      <c r="AK89" s="4" t="s">
        <v>65</v>
      </c>
      <c r="AL89" s="3" t="s">
        <v>66</v>
      </c>
      <c r="AM89" s="3"/>
      <c r="AN89" s="4" t="s">
        <v>65</v>
      </c>
      <c r="AO89" s="3" t="s">
        <v>66</v>
      </c>
      <c r="AP89" s="3"/>
      <c r="AQ89" s="35" t="s">
        <v>65</v>
      </c>
      <c r="AR89" s="35" t="s">
        <v>66</v>
      </c>
      <c r="AS89" s="35"/>
      <c r="AT89" s="2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17</v>
      </c>
      <c r="E90" s="16"/>
      <c r="F90" s="16"/>
      <c r="G90" s="13">
        <v>1</v>
      </c>
      <c r="H90" s="18">
        <f t="shared" ref="H90:H101" si="76">E91</f>
        <v>17</v>
      </c>
      <c r="I90" s="18">
        <f t="shared" ref="I90:I101" si="77">H90+273.15</f>
        <v>290.15</v>
      </c>
      <c r="J90" s="18">
        <f t="shared" ref="J90:J101" si="78">EXP(($C$16*(I90-$C$14))/($C$17*I90*$C$14))</f>
        <v>0.140683931556412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0.0400527153141105</v>
      </c>
      <c r="Q90" s="25">
        <f t="shared" ref="Q90:Q101" si="82">P90*$B$76</f>
        <v>0.0120158145942332</v>
      </c>
      <c r="R90" s="18">
        <f t="shared" ref="R90:R101" si="83">L90*$B$76</f>
        <v>0.08541</v>
      </c>
      <c r="S90" s="26">
        <f t="shared" ref="S90:S101" si="84">Q90/R90</f>
        <v>0.140683931556412</v>
      </c>
      <c r="T90" s="3">
        <v>0.01</v>
      </c>
      <c r="U90" s="27">
        <f t="shared" ref="U90:U101" si="85">S90*T90</f>
        <v>0.00140683931556412</v>
      </c>
      <c r="V90" s="26"/>
      <c r="W90" s="3"/>
      <c r="X90" s="3"/>
      <c r="Y90" s="29"/>
      <c r="Z90" s="3"/>
      <c r="AA90" s="28"/>
      <c r="AB90" s="3"/>
      <c r="AC90" s="3"/>
      <c r="AD90" s="28"/>
      <c r="AE90" s="26">
        <v>0.001</v>
      </c>
      <c r="AF90" s="3">
        <v>0.49</v>
      </c>
      <c r="AG90" s="27">
        <f t="shared" ref="AG90:AG101" si="86">AF90*AE90</f>
        <v>0.00049</v>
      </c>
      <c r="AH90" s="36"/>
      <c r="AI90" s="3"/>
      <c r="AJ90" s="27"/>
      <c r="AK90" s="37"/>
      <c r="AL90" s="28"/>
      <c r="AM90" s="28"/>
      <c r="AN90" s="37"/>
      <c r="AO90" s="28"/>
      <c r="AP90" s="27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0.00689683931556412</v>
      </c>
      <c r="AU90" s="30">
        <f t="shared" ref="AU90:AU101" si="89">$B$90/12</f>
        <v>28.47</v>
      </c>
      <c r="AV90" s="1">
        <f t="shared" ref="AV90:AV101" si="90">$B$76</f>
        <v>0.3</v>
      </c>
      <c r="AW90" s="2">
        <f>$E$9/12</f>
        <v>0.787118960575271</v>
      </c>
      <c r="AX90" s="1">
        <f t="shared" ref="AX90:AX101" si="91">AW90*10000*AV90*0.67*AU90*AT90</f>
        <v>310.651894452924</v>
      </c>
      <c r="AZ90" s="2">
        <f>$E$10/12</f>
        <v>1.55927977687028</v>
      </c>
      <c r="BA90" s="1">
        <f t="shared" ref="BA90:BA101" si="92">AZ90*10000*AV90*0.67*AU90*AT90</f>
        <v>615.400264672655</v>
      </c>
    </row>
    <row r="91" s="1" customFormat="1" spans="1:53">
      <c r="A91" s="13" t="s">
        <v>74</v>
      </c>
      <c r="B91" s="13">
        <v>1</v>
      </c>
      <c r="C91" s="16">
        <v>1</v>
      </c>
      <c r="D91" s="19">
        <v>21.7996774193548</v>
      </c>
      <c r="E91" s="20">
        <f t="shared" ref="E91:E102" si="93">D90</f>
        <v>17</v>
      </c>
      <c r="F91" s="16" t="s">
        <v>73</v>
      </c>
      <c r="G91" s="13">
        <v>2</v>
      </c>
      <c r="H91" s="18">
        <f t="shared" si="76"/>
        <v>21.7996774193548</v>
      </c>
      <c r="I91" s="18">
        <f t="shared" si="77"/>
        <v>294.949677419355</v>
      </c>
      <c r="J91" s="18">
        <f t="shared" si="78"/>
        <v>0.242887182415827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4">L91+O90-P90-N91</f>
        <v>0.52934728468589</v>
      </c>
      <c r="P91" s="18">
        <f t="shared" si="81"/>
        <v>0.128571670496824</v>
      </c>
      <c r="Q91" s="25">
        <f t="shared" si="82"/>
        <v>0.0385715011490473</v>
      </c>
      <c r="R91" s="18">
        <f t="shared" si="83"/>
        <v>0.08541</v>
      </c>
      <c r="S91" s="26">
        <f t="shared" si="84"/>
        <v>0.451604041084736</v>
      </c>
      <c r="T91" s="3">
        <v>0.01</v>
      </c>
      <c r="U91" s="27">
        <f t="shared" si="85"/>
        <v>0.00451604041084736</v>
      </c>
      <c r="V91" s="26"/>
      <c r="W91" s="3"/>
      <c r="X91" s="3"/>
      <c r="Y91" s="29"/>
      <c r="Z91" s="3"/>
      <c r="AA91" s="28"/>
      <c r="AB91" s="3"/>
      <c r="AC91" s="3"/>
      <c r="AD91" s="28"/>
      <c r="AE91" s="26">
        <v>0.001</v>
      </c>
      <c r="AF91" s="3">
        <v>0.49</v>
      </c>
      <c r="AG91" s="27">
        <f t="shared" si="86"/>
        <v>0.00049</v>
      </c>
      <c r="AH91" s="36"/>
      <c r="AI91" s="3"/>
      <c r="AJ91" s="27"/>
      <c r="AK91" s="37"/>
      <c r="AL91" s="28"/>
      <c r="AM91" s="28"/>
      <c r="AN91" s="37"/>
      <c r="AO91" s="28"/>
      <c r="AP91" s="27"/>
      <c r="AQ91" s="3">
        <v>0.01</v>
      </c>
      <c r="AR91" s="3">
        <v>0.5</v>
      </c>
      <c r="AS91" s="3">
        <f t="shared" si="87"/>
        <v>0.005</v>
      </c>
      <c r="AT91" s="2">
        <f t="shared" si="88"/>
        <v>0.0100060404108474</v>
      </c>
      <c r="AU91" s="30">
        <f t="shared" si="89"/>
        <v>28.47</v>
      </c>
      <c r="AV91" s="1">
        <f t="shared" si="90"/>
        <v>0.3</v>
      </c>
      <c r="AW91" s="2">
        <f t="shared" ref="AW91:AW101" si="95">$E$9/12</f>
        <v>0.787118960575271</v>
      </c>
      <c r="AX91" s="1">
        <f t="shared" si="91"/>
        <v>450.698539922124</v>
      </c>
      <c r="AZ91" s="2">
        <f t="shared" ref="AZ91:AZ101" si="96">$E$10/12</f>
        <v>1.55927977687028</v>
      </c>
      <c r="BA91" s="1">
        <f t="shared" si="92"/>
        <v>892.832156211702</v>
      </c>
    </row>
    <row r="92" s="1" customFormat="1" spans="1:53">
      <c r="A92" s="13" t="s">
        <v>36</v>
      </c>
      <c r="B92" s="13">
        <f>H9</f>
        <v>0.33</v>
      </c>
      <c r="C92" s="16">
        <v>2</v>
      </c>
      <c r="D92" s="21">
        <v>23.3694285714286</v>
      </c>
      <c r="E92" s="20">
        <f t="shared" si="93"/>
        <v>21.7996774193548</v>
      </c>
      <c r="F92" s="16" t="s">
        <v>73</v>
      </c>
      <c r="G92" s="13">
        <v>3</v>
      </c>
      <c r="H92" s="18">
        <f t="shared" si="76"/>
        <v>23.3694285714286</v>
      </c>
      <c r="I92" s="18">
        <f t="shared" si="77"/>
        <v>296.519428571429</v>
      </c>
      <c r="J92" s="18">
        <f t="shared" si="78"/>
        <v>0.289269406852425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4"/>
        <v>0.685475614189065</v>
      </c>
      <c r="P92" s="18">
        <f t="shared" si="81"/>
        <v>0.198287124328273</v>
      </c>
      <c r="Q92" s="25">
        <f t="shared" si="82"/>
        <v>0.0594861372984818</v>
      </c>
      <c r="R92" s="18">
        <f t="shared" si="83"/>
        <v>0.08541</v>
      </c>
      <c r="S92" s="26">
        <f t="shared" si="84"/>
        <v>0.696477430025545</v>
      </c>
      <c r="T92" s="3">
        <v>0.01</v>
      </c>
      <c r="U92" s="27">
        <f t="shared" si="85"/>
        <v>0.00696477430025545</v>
      </c>
      <c r="V92" s="26"/>
      <c r="W92" s="3"/>
      <c r="X92" s="3"/>
      <c r="Y92" s="29"/>
      <c r="Z92" s="3"/>
      <c r="AA92" s="28"/>
      <c r="AB92" s="3"/>
      <c r="AC92" s="3"/>
      <c r="AD92" s="28"/>
      <c r="AE92" s="26">
        <v>0.001</v>
      </c>
      <c r="AF92" s="3">
        <v>0.49</v>
      </c>
      <c r="AG92" s="27">
        <f t="shared" si="86"/>
        <v>0.00049</v>
      </c>
      <c r="AH92" s="36"/>
      <c r="AI92" s="3"/>
      <c r="AJ92" s="27"/>
      <c r="AK92" s="37"/>
      <c r="AL92" s="28"/>
      <c r="AM92" s="28"/>
      <c r="AN92" s="37"/>
      <c r="AO92" s="28"/>
      <c r="AP92" s="27"/>
      <c r="AQ92" s="3">
        <v>0.01</v>
      </c>
      <c r="AR92" s="3">
        <v>0.5</v>
      </c>
      <c r="AS92" s="3">
        <f t="shared" si="87"/>
        <v>0.005</v>
      </c>
      <c r="AT92" s="2">
        <f t="shared" si="88"/>
        <v>0.0124547743002555</v>
      </c>
      <c r="AU92" s="30">
        <f t="shared" si="89"/>
        <v>28.47</v>
      </c>
      <c r="AV92" s="1">
        <f t="shared" si="90"/>
        <v>0.3</v>
      </c>
      <c r="AW92" s="2">
        <f t="shared" si="95"/>
        <v>0.787118960575271</v>
      </c>
      <c r="AX92" s="1">
        <f t="shared" si="91"/>
        <v>560.995994589368</v>
      </c>
      <c r="AZ92" s="2">
        <f t="shared" si="96"/>
        <v>1.55927977687028</v>
      </c>
      <c r="BA92" s="1">
        <f t="shared" si="92"/>
        <v>1111.33100977407</v>
      </c>
    </row>
    <row r="93" s="1" customFormat="1" spans="1:53">
      <c r="A93" s="13"/>
      <c r="B93" s="13"/>
      <c r="C93" s="16">
        <v>3</v>
      </c>
      <c r="D93" s="21">
        <v>23.0889677419355</v>
      </c>
      <c r="E93" s="20">
        <f t="shared" si="93"/>
        <v>23.3694285714286</v>
      </c>
      <c r="F93" s="16" t="s">
        <v>73</v>
      </c>
      <c r="G93" s="13">
        <v>4</v>
      </c>
      <c r="H93" s="18">
        <f t="shared" si="76"/>
        <v>23.0889677419355</v>
      </c>
      <c r="I93" s="18">
        <f t="shared" si="77"/>
        <v>296.238967741935</v>
      </c>
      <c r="J93" s="18">
        <f t="shared" si="78"/>
        <v>0.280414949286547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4"/>
        <v>0.771888489860793</v>
      </c>
      <c r="P93" s="18">
        <f t="shared" si="81"/>
        <v>0.216449071739183</v>
      </c>
      <c r="Q93" s="25">
        <f t="shared" si="82"/>
        <v>0.064934721521755</v>
      </c>
      <c r="R93" s="18">
        <f t="shared" si="83"/>
        <v>0.08541</v>
      </c>
      <c r="S93" s="26">
        <f t="shared" si="84"/>
        <v>0.760270712115151</v>
      </c>
      <c r="T93" s="3">
        <v>0.01</v>
      </c>
      <c r="U93" s="27">
        <f t="shared" si="85"/>
        <v>0.00760270712115151</v>
      </c>
      <c r="V93" s="26"/>
      <c r="W93" s="3"/>
      <c r="X93" s="3"/>
      <c r="Y93" s="29"/>
      <c r="Z93" s="3"/>
      <c r="AA93" s="28"/>
      <c r="AB93" s="3"/>
      <c r="AC93" s="3"/>
      <c r="AD93" s="28"/>
      <c r="AE93" s="26">
        <v>0.001</v>
      </c>
      <c r="AF93" s="3">
        <v>0.49</v>
      </c>
      <c r="AG93" s="27">
        <f t="shared" si="86"/>
        <v>0.00049</v>
      </c>
      <c r="AH93" s="36"/>
      <c r="AI93" s="3"/>
      <c r="AJ93" s="27"/>
      <c r="AK93" s="37"/>
      <c r="AL93" s="28"/>
      <c r="AM93" s="28"/>
      <c r="AN93" s="37"/>
      <c r="AO93" s="28"/>
      <c r="AP93" s="27"/>
      <c r="AQ93" s="3">
        <v>0.01</v>
      </c>
      <c r="AR93" s="3">
        <v>0.5</v>
      </c>
      <c r="AS93" s="3">
        <f t="shared" si="87"/>
        <v>0.005</v>
      </c>
      <c r="AT93" s="2">
        <f t="shared" si="88"/>
        <v>0.0130927071211515</v>
      </c>
      <c r="AU93" s="30">
        <f t="shared" si="89"/>
        <v>28.47</v>
      </c>
      <c r="AV93" s="1">
        <f t="shared" si="90"/>
        <v>0.3</v>
      </c>
      <c r="AW93" s="2">
        <f t="shared" si="95"/>
        <v>0.787118960575271</v>
      </c>
      <c r="AX93" s="1">
        <f t="shared" si="91"/>
        <v>589.730177057247</v>
      </c>
      <c r="AZ93" s="2">
        <f t="shared" si="96"/>
        <v>1.55927977687028</v>
      </c>
      <c r="BA93" s="1">
        <f t="shared" si="92"/>
        <v>1168.25331995996</v>
      </c>
    </row>
    <row r="94" s="1" customFormat="1" spans="1:53">
      <c r="A94" s="13"/>
      <c r="B94" s="13"/>
      <c r="C94" s="16">
        <v>4</v>
      </c>
      <c r="D94" s="21">
        <v>24.4657333333333</v>
      </c>
      <c r="E94" s="20">
        <f t="shared" si="93"/>
        <v>23.0889677419355</v>
      </c>
      <c r="F94" s="16" t="s">
        <v>73</v>
      </c>
      <c r="G94" s="13">
        <v>5</v>
      </c>
      <c r="H94" s="18">
        <f t="shared" si="76"/>
        <v>24.4657333333333</v>
      </c>
      <c r="I94" s="18">
        <f t="shared" si="77"/>
        <v>297.615733333333</v>
      </c>
      <c r="J94" s="18">
        <f t="shared" si="78"/>
        <v>0.32646325882635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0.527667447215528</v>
      </c>
      <c r="O94" s="18">
        <f t="shared" si="94"/>
        <v>0.31247197090608</v>
      </c>
      <c r="P94" s="18">
        <f t="shared" si="81"/>
        <v>0.102010617913891</v>
      </c>
      <c r="Q94" s="25">
        <f t="shared" si="82"/>
        <v>0.0306031853741674</v>
      </c>
      <c r="R94" s="18">
        <f t="shared" si="83"/>
        <v>0.08541</v>
      </c>
      <c r="S94" s="26">
        <f t="shared" si="84"/>
        <v>0.358309160217392</v>
      </c>
      <c r="T94" s="3">
        <v>0.01</v>
      </c>
      <c r="U94" s="27">
        <f t="shared" si="85"/>
        <v>0.00358309160217392</v>
      </c>
      <c r="V94" s="26"/>
      <c r="W94" s="3"/>
      <c r="X94" s="3"/>
      <c r="Y94" s="29"/>
      <c r="Z94" s="3"/>
      <c r="AA94" s="28"/>
      <c r="AB94" s="3"/>
      <c r="AC94" s="3"/>
      <c r="AD94" s="28"/>
      <c r="AE94" s="26">
        <v>0.005</v>
      </c>
      <c r="AF94" s="3">
        <v>0.49</v>
      </c>
      <c r="AG94" s="27">
        <f t="shared" si="86"/>
        <v>0.00245</v>
      </c>
      <c r="AH94" s="36"/>
      <c r="AI94" s="3"/>
      <c r="AJ94" s="27"/>
      <c r="AK94" s="37"/>
      <c r="AL94" s="28"/>
      <c r="AM94" s="28"/>
      <c r="AN94" s="37"/>
      <c r="AO94" s="28"/>
      <c r="AP94" s="27"/>
      <c r="AQ94" s="3">
        <v>0.015</v>
      </c>
      <c r="AR94" s="3">
        <v>0.5</v>
      </c>
      <c r="AS94" s="3">
        <f t="shared" si="87"/>
        <v>0.0075</v>
      </c>
      <c r="AT94" s="2">
        <f t="shared" si="88"/>
        <v>0.0135330916021739</v>
      </c>
      <c r="AU94" s="30">
        <f t="shared" si="89"/>
        <v>28.47</v>
      </c>
      <c r="AV94" s="1">
        <f t="shared" si="90"/>
        <v>0.3</v>
      </c>
      <c r="AW94" s="2">
        <f t="shared" si="95"/>
        <v>0.787118960575271</v>
      </c>
      <c r="AX94" s="1">
        <f t="shared" si="91"/>
        <v>609.566259508602</v>
      </c>
      <c r="AZ94" s="2">
        <f t="shared" si="96"/>
        <v>1.55927977687028</v>
      </c>
      <c r="BA94" s="1">
        <f t="shared" si="92"/>
        <v>1207.54852661605</v>
      </c>
    </row>
    <row r="95" s="1" customFormat="1" spans="1:53">
      <c r="A95" s="13"/>
      <c r="B95" s="13"/>
      <c r="C95" s="16">
        <v>5</v>
      </c>
      <c r="D95" s="21">
        <v>25.5227096774194</v>
      </c>
      <c r="E95" s="20">
        <f t="shared" si="93"/>
        <v>24.4657333333333</v>
      </c>
      <c r="F95" s="16" t="s">
        <v>75</v>
      </c>
      <c r="G95" s="13">
        <v>6</v>
      </c>
      <c r="H95" s="18">
        <f t="shared" si="76"/>
        <v>25.5227096774194</v>
      </c>
      <c r="I95" s="18">
        <f t="shared" si="77"/>
        <v>298.672709677419</v>
      </c>
      <c r="J95" s="18">
        <f t="shared" si="78"/>
        <v>0.366535860080009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4"/>
        <v>0.495161352992189</v>
      </c>
      <c r="P95" s="18">
        <f t="shared" si="81"/>
        <v>0.181494392397373</v>
      </c>
      <c r="Q95" s="25">
        <f t="shared" si="82"/>
        <v>0.0544483177192119</v>
      </c>
      <c r="R95" s="18">
        <f t="shared" si="83"/>
        <v>0.08541</v>
      </c>
      <c r="S95" s="26">
        <f t="shared" si="84"/>
        <v>0.637493475227864</v>
      </c>
      <c r="T95" s="3">
        <v>0.01</v>
      </c>
      <c r="U95" s="27">
        <f t="shared" si="85"/>
        <v>0.00637493475227864</v>
      </c>
      <c r="V95" s="26"/>
      <c r="W95" s="3"/>
      <c r="X95" s="3"/>
      <c r="Y95" s="29"/>
      <c r="Z95" s="3"/>
      <c r="AA95" s="28"/>
      <c r="AB95" s="3"/>
      <c r="AC95" s="3"/>
      <c r="AD95" s="28"/>
      <c r="AE95" s="26">
        <v>0.005</v>
      </c>
      <c r="AF95" s="3">
        <v>0.49</v>
      </c>
      <c r="AG95" s="27">
        <f t="shared" si="86"/>
        <v>0.00245</v>
      </c>
      <c r="AH95" s="36"/>
      <c r="AI95" s="3"/>
      <c r="AJ95" s="27"/>
      <c r="AK95" s="37"/>
      <c r="AL95" s="28"/>
      <c r="AM95" s="28"/>
      <c r="AN95" s="37"/>
      <c r="AO95" s="28"/>
      <c r="AP95" s="27"/>
      <c r="AQ95" s="3">
        <v>0.015</v>
      </c>
      <c r="AR95" s="3">
        <v>0.5</v>
      </c>
      <c r="AS95" s="3">
        <f t="shared" si="87"/>
        <v>0.0075</v>
      </c>
      <c r="AT95" s="2">
        <f t="shared" si="88"/>
        <v>0.0163249347522786</v>
      </c>
      <c r="AU95" s="30">
        <f t="shared" si="89"/>
        <v>28.47</v>
      </c>
      <c r="AV95" s="1">
        <f t="shared" si="90"/>
        <v>0.3</v>
      </c>
      <c r="AW95" s="2">
        <f t="shared" si="95"/>
        <v>0.787118960575271</v>
      </c>
      <c r="AX95" s="1">
        <f t="shared" si="91"/>
        <v>735.318263276217</v>
      </c>
      <c r="AZ95" s="2">
        <f t="shared" si="96"/>
        <v>1.55927977687028</v>
      </c>
      <c r="BA95" s="1">
        <f t="shared" si="92"/>
        <v>1456.66278532029</v>
      </c>
    </row>
    <row r="96" s="1" customFormat="1" spans="1:53">
      <c r="A96" s="13"/>
      <c r="B96" s="13"/>
      <c r="C96" s="16">
        <v>6</v>
      </c>
      <c r="D96" s="21">
        <v>26.7764333333333</v>
      </c>
      <c r="E96" s="20">
        <f t="shared" si="93"/>
        <v>25.5227096774194</v>
      </c>
      <c r="F96" s="16" t="s">
        <v>73</v>
      </c>
      <c r="G96" s="13">
        <v>7</v>
      </c>
      <c r="H96" s="18">
        <f t="shared" si="76"/>
        <v>26.7764333333333</v>
      </c>
      <c r="I96" s="18">
        <f t="shared" si="77"/>
        <v>299.926433333333</v>
      </c>
      <c r="J96" s="18">
        <f t="shared" si="78"/>
        <v>0.420047824003617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4"/>
        <v>0.598366960594816</v>
      </c>
      <c r="P96" s="18">
        <f t="shared" si="81"/>
        <v>0.251342739753511</v>
      </c>
      <c r="Q96" s="25">
        <f t="shared" si="82"/>
        <v>0.0754028219260532</v>
      </c>
      <c r="R96" s="18">
        <f t="shared" si="83"/>
        <v>0.08541</v>
      </c>
      <c r="S96" s="26">
        <f t="shared" si="84"/>
        <v>0.882833648589781</v>
      </c>
      <c r="T96" s="3">
        <v>0.01</v>
      </c>
      <c r="U96" s="27">
        <f t="shared" si="85"/>
        <v>0.00882833648589781</v>
      </c>
      <c r="V96" s="26"/>
      <c r="W96" s="3"/>
      <c r="X96" s="3"/>
      <c r="Y96" s="29"/>
      <c r="Z96" s="3"/>
      <c r="AA96" s="28"/>
      <c r="AB96" s="3"/>
      <c r="AC96" s="3"/>
      <c r="AD96" s="28"/>
      <c r="AE96" s="26">
        <v>0.005</v>
      </c>
      <c r="AF96" s="3">
        <v>0.49</v>
      </c>
      <c r="AG96" s="27">
        <f t="shared" si="86"/>
        <v>0.00245</v>
      </c>
      <c r="AH96" s="36"/>
      <c r="AI96" s="3"/>
      <c r="AJ96" s="27"/>
      <c r="AK96" s="37"/>
      <c r="AL96" s="28"/>
      <c r="AM96" s="28"/>
      <c r="AN96" s="37"/>
      <c r="AO96" s="28"/>
      <c r="AP96" s="27"/>
      <c r="AQ96" s="3">
        <v>0.015</v>
      </c>
      <c r="AR96" s="3">
        <v>0.5</v>
      </c>
      <c r="AS96" s="3">
        <f t="shared" si="87"/>
        <v>0.0075</v>
      </c>
      <c r="AT96" s="2">
        <f t="shared" si="88"/>
        <v>0.0187783364858978</v>
      </c>
      <c r="AU96" s="30">
        <f t="shared" si="89"/>
        <v>28.47</v>
      </c>
      <c r="AV96" s="1">
        <f t="shared" si="90"/>
        <v>0.3</v>
      </c>
      <c r="AW96" s="2">
        <f t="shared" si="95"/>
        <v>0.787118960575271</v>
      </c>
      <c r="AX96" s="1">
        <f t="shared" si="91"/>
        <v>845.825969999633</v>
      </c>
      <c r="AZ96" s="2">
        <f t="shared" si="96"/>
        <v>1.55927977687028</v>
      </c>
      <c r="BA96" s="1">
        <f t="shared" si="92"/>
        <v>1675.57814743556</v>
      </c>
    </row>
    <row r="97" s="1" customFormat="1" spans="1:53">
      <c r="A97" s="13"/>
      <c r="B97" s="13"/>
      <c r="C97" s="16">
        <v>7</v>
      </c>
      <c r="D97" s="21">
        <v>27.7887419354839</v>
      </c>
      <c r="E97" s="20">
        <f t="shared" si="93"/>
        <v>26.7764333333333</v>
      </c>
      <c r="F97" s="16" t="s">
        <v>73</v>
      </c>
      <c r="G97" s="13">
        <v>8</v>
      </c>
      <c r="H97" s="18">
        <f t="shared" si="76"/>
        <v>27.7887419354839</v>
      </c>
      <c r="I97" s="18">
        <f t="shared" si="77"/>
        <v>300.938741935484</v>
      </c>
      <c r="J97" s="18">
        <f t="shared" si="78"/>
        <v>0.468516768497712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4"/>
        <v>0.631724220841306</v>
      </c>
      <c r="P97" s="18">
        <f t="shared" si="81"/>
        <v>0.295973390530303</v>
      </c>
      <c r="Q97" s="25">
        <f t="shared" si="82"/>
        <v>0.088792017159091</v>
      </c>
      <c r="R97" s="18">
        <f t="shared" si="83"/>
        <v>0.08541</v>
      </c>
      <c r="S97" s="26">
        <f t="shared" si="84"/>
        <v>1.03959743776011</v>
      </c>
      <c r="T97" s="3">
        <v>0.01</v>
      </c>
      <c r="U97" s="27">
        <f t="shared" si="85"/>
        <v>0.0103959743776011</v>
      </c>
      <c r="V97" s="26"/>
      <c r="W97" s="3"/>
      <c r="X97" s="3"/>
      <c r="Y97" s="29"/>
      <c r="Z97" s="3"/>
      <c r="AA97" s="28"/>
      <c r="AB97" s="3"/>
      <c r="AC97" s="3"/>
      <c r="AD97" s="28"/>
      <c r="AE97" s="26">
        <v>0.005</v>
      </c>
      <c r="AF97" s="3">
        <v>0.49</v>
      </c>
      <c r="AG97" s="27">
        <f t="shared" si="86"/>
        <v>0.00245</v>
      </c>
      <c r="AH97" s="36"/>
      <c r="AI97" s="3"/>
      <c r="AJ97" s="27"/>
      <c r="AK97" s="37"/>
      <c r="AL97" s="28"/>
      <c r="AM97" s="28"/>
      <c r="AN97" s="37"/>
      <c r="AO97" s="28"/>
      <c r="AP97" s="27"/>
      <c r="AQ97" s="3">
        <v>0.015</v>
      </c>
      <c r="AR97" s="3">
        <v>0.5</v>
      </c>
      <c r="AS97" s="3">
        <f t="shared" si="87"/>
        <v>0.0075</v>
      </c>
      <c r="AT97" s="2">
        <f t="shared" si="88"/>
        <v>0.0203459743776011</v>
      </c>
      <c r="AU97" s="30">
        <f t="shared" si="89"/>
        <v>28.47</v>
      </c>
      <c r="AV97" s="1">
        <f t="shared" si="90"/>
        <v>0.3</v>
      </c>
      <c r="AW97" s="2">
        <f t="shared" si="95"/>
        <v>0.787118960575271</v>
      </c>
      <c r="AX97" s="1">
        <f t="shared" si="91"/>
        <v>916.436529212579</v>
      </c>
      <c r="AZ97" s="2">
        <f t="shared" si="96"/>
        <v>1.55927977687028</v>
      </c>
      <c r="BA97" s="1">
        <f t="shared" si="92"/>
        <v>1815.45740651704</v>
      </c>
    </row>
    <row r="98" s="1" customFormat="1" spans="1:53">
      <c r="A98" s="13"/>
      <c r="B98" s="13"/>
      <c r="C98" s="16">
        <v>8</v>
      </c>
      <c r="D98" s="21">
        <v>28.2520967741935</v>
      </c>
      <c r="E98" s="20">
        <f t="shared" si="93"/>
        <v>27.7887419354839</v>
      </c>
      <c r="F98" s="16" t="s">
        <v>73</v>
      </c>
      <c r="G98" s="13">
        <v>9</v>
      </c>
      <c r="H98" s="18">
        <f t="shared" si="76"/>
        <v>28.2520967741935</v>
      </c>
      <c r="I98" s="18">
        <f t="shared" si="77"/>
        <v>301.402096774193</v>
      </c>
      <c r="J98" s="18">
        <f t="shared" si="78"/>
        <v>0.492410055038674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4"/>
        <v>0.620450830311002</v>
      </c>
      <c r="P98" s="18">
        <f t="shared" si="81"/>
        <v>0.305516227502232</v>
      </c>
      <c r="Q98" s="25">
        <f t="shared" si="82"/>
        <v>0.0916548682506695</v>
      </c>
      <c r="R98" s="18">
        <f t="shared" si="83"/>
        <v>0.08541</v>
      </c>
      <c r="S98" s="26">
        <f t="shared" si="84"/>
        <v>1.07311635933344</v>
      </c>
      <c r="T98" s="3">
        <v>0.01</v>
      </c>
      <c r="U98" s="27">
        <f t="shared" si="85"/>
        <v>0.0107311635933344</v>
      </c>
      <c r="V98" s="26"/>
      <c r="W98" s="3"/>
      <c r="X98" s="3"/>
      <c r="Y98" s="29"/>
      <c r="Z98" s="3"/>
      <c r="AA98" s="28"/>
      <c r="AB98" s="3"/>
      <c r="AC98" s="3"/>
      <c r="AD98" s="28"/>
      <c r="AE98" s="26">
        <v>0.005</v>
      </c>
      <c r="AF98" s="3">
        <v>0.49</v>
      </c>
      <c r="AG98" s="27">
        <f t="shared" si="86"/>
        <v>0.00245</v>
      </c>
      <c r="AH98" s="36"/>
      <c r="AI98" s="3"/>
      <c r="AJ98" s="27"/>
      <c r="AK98" s="37"/>
      <c r="AL98" s="28"/>
      <c r="AM98" s="28"/>
      <c r="AN98" s="37"/>
      <c r="AO98" s="28"/>
      <c r="AP98" s="27"/>
      <c r="AQ98" s="3">
        <v>0.015</v>
      </c>
      <c r="AR98" s="3">
        <v>0.5</v>
      </c>
      <c r="AS98" s="3">
        <f t="shared" si="87"/>
        <v>0.0075</v>
      </c>
      <c r="AT98" s="2">
        <f t="shared" si="88"/>
        <v>0.0206811635933344</v>
      </c>
      <c r="AU98" s="30">
        <f t="shared" si="89"/>
        <v>28.47</v>
      </c>
      <c r="AV98" s="1">
        <f t="shared" si="90"/>
        <v>0.3</v>
      </c>
      <c r="AW98" s="2">
        <f t="shared" si="95"/>
        <v>0.787118960575271</v>
      </c>
      <c r="AX98" s="1">
        <f t="shared" si="91"/>
        <v>931.534338528329</v>
      </c>
      <c r="AZ98" s="2">
        <f t="shared" si="96"/>
        <v>1.55927977687028</v>
      </c>
      <c r="BA98" s="1">
        <f t="shared" si="92"/>
        <v>1845.36611145268</v>
      </c>
    </row>
    <row r="99" s="1" customFormat="1" spans="1:53">
      <c r="A99" s="13"/>
      <c r="B99" s="13"/>
      <c r="C99" s="16">
        <v>9</v>
      </c>
      <c r="D99" s="21">
        <v>27.2055333333333</v>
      </c>
      <c r="E99" s="20">
        <f t="shared" si="93"/>
        <v>28.2520967741935</v>
      </c>
      <c r="F99" s="16" t="s">
        <v>73</v>
      </c>
      <c r="G99" s="13">
        <v>10</v>
      </c>
      <c r="H99" s="18">
        <f t="shared" si="76"/>
        <v>27.2055333333333</v>
      </c>
      <c r="I99" s="18">
        <f t="shared" si="77"/>
        <v>300.355533333333</v>
      </c>
      <c r="J99" s="18">
        <f t="shared" si="78"/>
        <v>0.43998817010555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4"/>
        <v>0.59963460280877</v>
      </c>
      <c r="P99" s="18">
        <f t="shared" si="81"/>
        <v>0.263832131621799</v>
      </c>
      <c r="Q99" s="25">
        <f t="shared" si="82"/>
        <v>0.0791496394865398</v>
      </c>
      <c r="R99" s="18">
        <f t="shared" si="83"/>
        <v>0.08541</v>
      </c>
      <c r="S99" s="26">
        <f t="shared" si="84"/>
        <v>0.92670225367685</v>
      </c>
      <c r="T99" s="3">
        <v>0.01</v>
      </c>
      <c r="U99" s="27">
        <f t="shared" si="85"/>
        <v>0.0092670225367685</v>
      </c>
      <c r="V99" s="26"/>
      <c r="W99" s="3"/>
      <c r="X99" s="3"/>
      <c r="Y99" s="29"/>
      <c r="Z99" s="3"/>
      <c r="AA99" s="28"/>
      <c r="AB99" s="3"/>
      <c r="AC99" s="3"/>
      <c r="AD99" s="28"/>
      <c r="AE99" s="26">
        <v>0.005</v>
      </c>
      <c r="AF99" s="3">
        <v>0.49</v>
      </c>
      <c r="AG99" s="27">
        <f t="shared" si="86"/>
        <v>0.00245</v>
      </c>
      <c r="AH99" s="36"/>
      <c r="AI99" s="3"/>
      <c r="AJ99" s="27"/>
      <c r="AK99" s="37"/>
      <c r="AL99" s="28"/>
      <c r="AM99" s="28"/>
      <c r="AN99" s="37"/>
      <c r="AO99" s="28"/>
      <c r="AP99" s="27"/>
      <c r="AQ99" s="3">
        <v>0.015</v>
      </c>
      <c r="AR99" s="3">
        <v>0.5</v>
      </c>
      <c r="AS99" s="3">
        <f t="shared" si="87"/>
        <v>0.0075</v>
      </c>
      <c r="AT99" s="2">
        <f t="shared" si="88"/>
        <v>0.0192170225367685</v>
      </c>
      <c r="AU99" s="30">
        <f t="shared" si="89"/>
        <v>28.47</v>
      </c>
      <c r="AV99" s="1">
        <f t="shared" si="90"/>
        <v>0.3</v>
      </c>
      <c r="AW99" s="2">
        <f t="shared" si="95"/>
        <v>0.787118960575271</v>
      </c>
      <c r="AX99" s="1">
        <f t="shared" si="91"/>
        <v>865.585550662258</v>
      </c>
      <c r="AZ99" s="2">
        <f t="shared" si="96"/>
        <v>1.55927977687028</v>
      </c>
      <c r="BA99" s="1">
        <f t="shared" si="92"/>
        <v>1714.72180432848</v>
      </c>
    </row>
    <row r="100" s="1" customFormat="1" spans="1:53">
      <c r="A100" s="13"/>
      <c r="B100" s="13"/>
      <c r="C100" s="16">
        <v>10</v>
      </c>
      <c r="D100" s="21">
        <v>26.2969677419355</v>
      </c>
      <c r="E100" s="20">
        <f t="shared" si="93"/>
        <v>27.2055333333333</v>
      </c>
      <c r="F100" s="16" t="s">
        <v>73</v>
      </c>
      <c r="G100" s="13">
        <v>11</v>
      </c>
      <c r="H100" s="18">
        <f t="shared" si="76"/>
        <v>26.2969677419355</v>
      </c>
      <c r="I100" s="18">
        <f t="shared" si="77"/>
        <v>299.446967741935</v>
      </c>
      <c r="J100" s="18">
        <f t="shared" si="78"/>
        <v>0.398771391673696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0.319012347627623</v>
      </c>
      <c r="O100" s="18">
        <f t="shared" si="94"/>
        <v>0.301490123559349</v>
      </c>
      <c r="P100" s="18">
        <f t="shared" si="81"/>
        <v>0.120225636147636</v>
      </c>
      <c r="Q100" s="25">
        <f t="shared" si="82"/>
        <v>0.0360676908442908</v>
      </c>
      <c r="R100" s="18">
        <f t="shared" si="83"/>
        <v>0.08541</v>
      </c>
      <c r="S100" s="26">
        <f t="shared" si="84"/>
        <v>0.422288851941117</v>
      </c>
      <c r="T100" s="3">
        <v>0.01</v>
      </c>
      <c r="U100" s="27">
        <f t="shared" si="85"/>
        <v>0.00422288851941117</v>
      </c>
      <c r="V100" s="26"/>
      <c r="W100" s="3"/>
      <c r="X100" s="3"/>
      <c r="Y100" s="29"/>
      <c r="Z100" s="3"/>
      <c r="AA100" s="28"/>
      <c r="AB100" s="3"/>
      <c r="AC100" s="3"/>
      <c r="AD100" s="28"/>
      <c r="AE100" s="26">
        <v>0.005</v>
      </c>
      <c r="AF100" s="3">
        <v>0.49</v>
      </c>
      <c r="AG100" s="27">
        <f t="shared" si="86"/>
        <v>0.00245</v>
      </c>
      <c r="AH100" s="36"/>
      <c r="AI100" s="3"/>
      <c r="AJ100" s="27"/>
      <c r="AK100" s="37"/>
      <c r="AL100" s="28"/>
      <c r="AM100" s="28"/>
      <c r="AN100" s="37"/>
      <c r="AO100" s="28"/>
      <c r="AP100" s="27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0.0141728885194112</v>
      </c>
      <c r="AU100" s="30">
        <f t="shared" si="89"/>
        <v>28.47</v>
      </c>
      <c r="AV100" s="1">
        <f t="shared" si="90"/>
        <v>0.3</v>
      </c>
      <c r="AW100" s="2">
        <f t="shared" si="95"/>
        <v>0.787118960575271</v>
      </c>
      <c r="AX100" s="1">
        <f t="shared" si="91"/>
        <v>638.384405808802</v>
      </c>
      <c r="AZ100" s="2">
        <f t="shared" si="96"/>
        <v>1.55927977687028</v>
      </c>
      <c r="BA100" s="1">
        <f t="shared" si="92"/>
        <v>1264.63716884613</v>
      </c>
    </row>
    <row r="101" s="1" customFormat="1" spans="1:54">
      <c r="A101" s="13"/>
      <c r="B101" s="13"/>
      <c r="C101" s="16">
        <v>11</v>
      </c>
      <c r="D101" s="21">
        <v>23.6441666666667</v>
      </c>
      <c r="E101" s="20">
        <f t="shared" si="93"/>
        <v>26.2969677419355</v>
      </c>
      <c r="F101" s="16" t="s">
        <v>75</v>
      </c>
      <c r="G101" s="13">
        <v>12</v>
      </c>
      <c r="H101" s="18">
        <f t="shared" si="76"/>
        <v>23.6441666666667</v>
      </c>
      <c r="I101" s="18">
        <f t="shared" si="77"/>
        <v>296.794166666667</v>
      </c>
      <c r="J101" s="18">
        <f t="shared" si="78"/>
        <v>0.298197236842763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4"/>
        <v>0.465964487411713</v>
      </c>
      <c r="P101" s="18">
        <f t="shared" si="81"/>
        <v>0.138949322613027</v>
      </c>
      <c r="Q101" s="25">
        <f t="shared" si="82"/>
        <v>0.0416847967839081</v>
      </c>
      <c r="R101" s="18">
        <f t="shared" si="83"/>
        <v>0.08541</v>
      </c>
      <c r="S101" s="26">
        <f t="shared" si="84"/>
        <v>0.488055225195037</v>
      </c>
      <c r="T101" s="3">
        <v>0.01</v>
      </c>
      <c r="U101" s="27">
        <f t="shared" si="85"/>
        <v>0.00488055225195037</v>
      </c>
      <c r="V101" s="26"/>
      <c r="W101" s="3"/>
      <c r="X101" s="3"/>
      <c r="Y101" s="29"/>
      <c r="Z101" s="3"/>
      <c r="AA101" s="28"/>
      <c r="AB101" s="3"/>
      <c r="AC101" s="3"/>
      <c r="AD101" s="28"/>
      <c r="AE101" s="26">
        <v>0.005</v>
      </c>
      <c r="AF101" s="3">
        <v>0.49</v>
      </c>
      <c r="AG101" s="27">
        <f t="shared" si="86"/>
        <v>0.00245</v>
      </c>
      <c r="AH101" s="36"/>
      <c r="AI101" s="3"/>
      <c r="AJ101" s="27"/>
      <c r="AK101" s="37"/>
      <c r="AL101" s="28"/>
      <c r="AM101" s="28"/>
      <c r="AN101" s="37"/>
      <c r="AO101" s="28"/>
      <c r="AP101" s="27"/>
      <c r="AQ101" s="3">
        <v>0.015</v>
      </c>
      <c r="AR101" s="3">
        <v>0.5</v>
      </c>
      <c r="AS101" s="3">
        <f t="shared" si="87"/>
        <v>0.0075</v>
      </c>
      <c r="AT101" s="2">
        <f t="shared" si="88"/>
        <v>0.0148305522519504</v>
      </c>
      <c r="AU101" s="30">
        <f t="shared" si="89"/>
        <v>28.47</v>
      </c>
      <c r="AV101" s="1">
        <f t="shared" si="90"/>
        <v>0.3</v>
      </c>
      <c r="AW101" s="2">
        <f t="shared" si="95"/>
        <v>0.787118960575271</v>
      </c>
      <c r="AX101" s="1">
        <f t="shared" si="91"/>
        <v>668.007320752641</v>
      </c>
      <c r="AY101" s="1">
        <f>SUM(AX90:AX101)</f>
        <v>8122.73524377072</v>
      </c>
      <c r="AZ101" s="2">
        <f t="shared" si="96"/>
        <v>1.55927977687028</v>
      </c>
      <c r="BA101" s="1">
        <f t="shared" si="92"/>
        <v>1323.32005481056</v>
      </c>
      <c r="BB101" s="1">
        <f>SUM(BA90:BA101)</f>
        <v>16091.1087559452</v>
      </c>
    </row>
    <row r="102" s="1" customFormat="1" spans="1:46">
      <c r="A102" s="13"/>
      <c r="B102" s="13"/>
      <c r="C102" s="16">
        <v>12</v>
      </c>
      <c r="D102" s="21">
        <v>22.6643548387097</v>
      </c>
      <c r="E102" s="20">
        <f t="shared" si="93"/>
        <v>23.6441666666667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workbookViewId="0">
      <selection activeCell="AT27" sqref="AT27:AT38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3" width="15.6666666666667" style="1"/>
    <col min="14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36</v>
      </c>
      <c r="M1" s="2"/>
    </row>
    <row r="2" s="1" customFormat="1" spans="1:13">
      <c r="A2" s="4" t="s">
        <v>4</v>
      </c>
      <c r="B2" s="5" t="s">
        <v>5</v>
      </c>
      <c r="C2" s="3"/>
      <c r="D2" s="3"/>
      <c r="E2" s="6">
        <v>804.591633989935</v>
      </c>
      <c r="F2" s="3">
        <v>734.672</v>
      </c>
      <c r="G2" s="7">
        <f>(F2+F3+F4)/3</f>
        <v>1194.134</v>
      </c>
      <c r="H2" s="3">
        <v>0.18</v>
      </c>
      <c r="I2" s="22">
        <f>(H2+H3+H4)/3</f>
        <v>0.136666666666667</v>
      </c>
      <c r="M2" s="2"/>
    </row>
    <row r="3" s="1" customFormat="1" spans="1:13">
      <c r="A3" s="4"/>
      <c r="B3" s="5" t="s">
        <v>6</v>
      </c>
      <c r="C3" s="3"/>
      <c r="D3" s="3"/>
      <c r="E3" s="8"/>
      <c r="F3" s="3">
        <v>1192.09</v>
      </c>
      <c r="G3" s="9"/>
      <c r="H3" s="3">
        <v>0.13</v>
      </c>
      <c r="I3" s="22"/>
      <c r="M3" s="2"/>
    </row>
    <row r="4" s="1" customFormat="1" spans="1:13">
      <c r="A4" s="4"/>
      <c r="B4" s="5" t="s">
        <v>7</v>
      </c>
      <c r="C4" s="3"/>
      <c r="D4" s="3"/>
      <c r="E4" s="10"/>
      <c r="F4" s="3">
        <v>1655.64</v>
      </c>
      <c r="G4" s="11"/>
      <c r="H4" s="3">
        <v>0.1</v>
      </c>
      <c r="I4" s="22"/>
      <c r="M4" s="2"/>
    </row>
    <row r="5" s="1" customFormat="1" spans="1:13">
      <c r="A5" s="4" t="s">
        <v>8</v>
      </c>
      <c r="B5" s="5" t="s">
        <v>9</v>
      </c>
      <c r="C5" s="3"/>
      <c r="D5" s="3"/>
      <c r="E5" s="6">
        <v>1585.71747945205</v>
      </c>
      <c r="F5" s="3">
        <v>91.104</v>
      </c>
      <c r="G5" s="7">
        <f>(F5+F6)/2</f>
        <v>92.50925</v>
      </c>
      <c r="H5" s="3">
        <v>0.18</v>
      </c>
      <c r="I5" s="22">
        <f>(H5+H6)/2</f>
        <v>0.185</v>
      </c>
      <c r="M5" s="2"/>
    </row>
    <row r="6" s="1" customFormat="1" spans="1:13">
      <c r="A6" s="4"/>
      <c r="B6" s="5" t="s">
        <v>10</v>
      </c>
      <c r="C6" s="3"/>
      <c r="D6" s="3"/>
      <c r="E6" s="10"/>
      <c r="F6" s="3">
        <v>93.9145</v>
      </c>
      <c r="G6" s="11"/>
      <c r="H6" s="3">
        <v>0.19</v>
      </c>
      <c r="I6" s="22"/>
      <c r="M6" s="2"/>
    </row>
    <row r="7" s="1" customFormat="1" spans="1:13">
      <c r="A7" s="4" t="s">
        <v>11</v>
      </c>
      <c r="B7" s="5"/>
      <c r="C7" s="3"/>
      <c r="D7" s="3"/>
      <c r="E7" s="12">
        <v>46.9397260273973</v>
      </c>
      <c r="F7" s="3">
        <v>134.758</v>
      </c>
      <c r="G7" s="3"/>
      <c r="H7" s="3">
        <v>0.29</v>
      </c>
      <c r="M7" s="2"/>
    </row>
    <row r="8" s="1" customFormat="1" spans="1:13">
      <c r="A8" s="4" t="s">
        <v>12</v>
      </c>
      <c r="B8" s="5"/>
      <c r="C8" s="3"/>
      <c r="D8" s="3"/>
      <c r="E8" s="12">
        <v>28.3495877450533</v>
      </c>
      <c r="F8" s="3">
        <v>625.464</v>
      </c>
      <c r="G8" s="3"/>
      <c r="H8" s="3">
        <v>0.26</v>
      </c>
      <c r="M8" s="2"/>
    </row>
    <row r="9" s="1" customFormat="1" spans="1:13">
      <c r="A9" s="4" t="s">
        <v>13</v>
      </c>
      <c r="B9" s="5"/>
      <c r="C9" s="3"/>
      <c r="D9" s="3"/>
      <c r="E9" s="3">
        <v>7.44</v>
      </c>
      <c r="F9" s="3">
        <v>341.64</v>
      </c>
      <c r="G9" s="3"/>
      <c r="H9" s="3">
        <v>0.26</v>
      </c>
      <c r="M9" s="2"/>
    </row>
    <row r="10" s="1" customFormat="1" spans="1:13">
      <c r="A10" s="4" t="s">
        <v>14</v>
      </c>
      <c r="B10" s="5"/>
      <c r="C10" s="3"/>
      <c r="D10" s="3"/>
      <c r="E10" s="3">
        <v>1.42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15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16</v>
      </c>
      <c r="B14" s="4" t="s">
        <v>17</v>
      </c>
      <c r="C14" s="4">
        <v>308.16</v>
      </c>
      <c r="D14" s="13"/>
      <c r="E14" s="13"/>
      <c r="F14" s="13"/>
      <c r="G14" s="14" t="s">
        <v>18</v>
      </c>
      <c r="H14" s="14" t="s">
        <v>19</v>
      </c>
      <c r="I14" s="14">
        <f>(AV38+AV53+AY85+AY101+BB101+AG69)</f>
        <v>4393409.61360368</v>
      </c>
      <c r="J14" s="14" t="s">
        <v>20</v>
      </c>
      <c r="K14" s="14">
        <f>I14/(10000*1000)</f>
        <v>0.439340961360368</v>
      </c>
      <c r="L14" s="14" t="s">
        <v>21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22</v>
      </c>
      <c r="B15" s="4" t="s">
        <v>17</v>
      </c>
      <c r="C15" s="4"/>
      <c r="D15" s="13"/>
      <c r="E15" s="13"/>
      <c r="F15" s="13"/>
      <c r="G15" s="14"/>
      <c r="H15" s="14" t="s">
        <v>23</v>
      </c>
      <c r="I15" s="14">
        <v>14026121.9044313</v>
      </c>
      <c r="J15" s="14" t="s">
        <v>20</v>
      </c>
      <c r="K15" s="14">
        <f>I15/(10000*1000)</f>
        <v>1.40261219044313</v>
      </c>
      <c r="L15" s="14" t="s">
        <v>21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24</v>
      </c>
      <c r="B16" s="4" t="s">
        <v>25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26</v>
      </c>
      <c r="B17" s="4" t="s">
        <v>27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29</v>
      </c>
      <c r="AT17" s="2"/>
    </row>
    <row r="18" s="1" customFormat="1" spans="1:46">
      <c r="A18" s="4" t="s">
        <v>30</v>
      </c>
      <c r="B18" s="4" t="s">
        <v>31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33</v>
      </c>
      <c r="B19" s="4" t="s">
        <v>31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36</v>
      </c>
      <c r="B20" s="4" t="s">
        <v>37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38</v>
      </c>
      <c r="B21" s="4" t="s">
        <v>39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40</v>
      </c>
      <c r="B22" s="4" t="s">
        <v>35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41</v>
      </c>
      <c r="B23" s="4" t="s">
        <v>42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4" t="s">
        <v>43</v>
      </c>
      <c r="T25" s="24"/>
      <c r="U25" s="24"/>
      <c r="V25" s="24" t="s">
        <v>44</v>
      </c>
      <c r="W25" s="24"/>
      <c r="X25" s="24"/>
      <c r="Y25" s="24" t="s">
        <v>45</v>
      </c>
      <c r="Z25" s="24"/>
      <c r="AA25" s="24"/>
      <c r="AB25" s="24" t="s">
        <v>46</v>
      </c>
      <c r="AC25" s="24"/>
      <c r="AD25" s="24"/>
      <c r="AE25" s="24" t="s">
        <v>47</v>
      </c>
      <c r="AF25" s="24"/>
      <c r="AG25" s="24"/>
      <c r="AH25" s="24" t="s">
        <v>48</v>
      </c>
      <c r="AI25" s="24"/>
      <c r="AJ25" s="24"/>
      <c r="AK25" s="32" t="s">
        <v>49</v>
      </c>
      <c r="AL25" s="33"/>
      <c r="AM25" s="34"/>
      <c r="AN25" s="24" t="s">
        <v>50</v>
      </c>
      <c r="AO25" s="24"/>
      <c r="AP25" s="24"/>
      <c r="AT25" s="2"/>
    </row>
    <row r="26" s="1" customFormat="1" spans="1:47">
      <c r="A26" s="15" t="s">
        <v>4</v>
      </c>
      <c r="B26" s="15"/>
      <c r="C26" s="16" t="s">
        <v>51</v>
      </c>
      <c r="D26" s="16" t="s">
        <v>52</v>
      </c>
      <c r="E26" s="16" t="s">
        <v>53</v>
      </c>
      <c r="F26" s="16" t="s">
        <v>54</v>
      </c>
      <c r="G26" s="13" t="s">
        <v>51</v>
      </c>
      <c r="H26" s="13" t="s">
        <v>53</v>
      </c>
      <c r="I26" s="13" t="s">
        <v>55</v>
      </c>
      <c r="J26" s="13" t="s">
        <v>56</v>
      </c>
      <c r="K26" s="23" t="s">
        <v>57</v>
      </c>
      <c r="L26" s="23" t="s">
        <v>58</v>
      </c>
      <c r="M26" s="13" t="s">
        <v>59</v>
      </c>
      <c r="N26" s="23" t="s">
        <v>60</v>
      </c>
      <c r="O26" s="13" t="s">
        <v>61</v>
      </c>
      <c r="P26" s="13" t="s">
        <v>62</v>
      </c>
      <c r="Q26" s="23" t="s">
        <v>63</v>
      </c>
      <c r="R26" s="23" t="s">
        <v>64</v>
      </c>
      <c r="S26" s="4" t="s">
        <v>65</v>
      </c>
      <c r="T26" s="3" t="s">
        <v>66</v>
      </c>
      <c r="U26" s="3"/>
      <c r="V26" s="4" t="s">
        <v>65</v>
      </c>
      <c r="W26" s="3" t="s">
        <v>66</v>
      </c>
      <c r="X26" s="3"/>
      <c r="Y26" s="4" t="s">
        <v>65</v>
      </c>
      <c r="Z26" s="3" t="s">
        <v>66</v>
      </c>
      <c r="AA26" s="3"/>
      <c r="AB26" s="4" t="s">
        <v>65</v>
      </c>
      <c r="AC26" s="3" t="s">
        <v>66</v>
      </c>
      <c r="AD26" s="3"/>
      <c r="AE26" s="4" t="s">
        <v>65</v>
      </c>
      <c r="AF26" s="3" t="s">
        <v>66</v>
      </c>
      <c r="AG26" s="3"/>
      <c r="AH26" s="4" t="s">
        <v>65</v>
      </c>
      <c r="AI26" s="3" t="s">
        <v>66</v>
      </c>
      <c r="AJ26" s="3"/>
      <c r="AK26" s="4" t="s">
        <v>65</v>
      </c>
      <c r="AL26" s="3" t="s">
        <v>66</v>
      </c>
      <c r="AM26" s="3"/>
      <c r="AN26" s="35" t="s">
        <v>65</v>
      </c>
      <c r="AO26" s="35" t="s">
        <v>66</v>
      </c>
      <c r="AP26" s="35"/>
      <c r="AQ26" s="1" t="s">
        <v>67</v>
      </c>
      <c r="AR26" s="1" t="s">
        <v>68</v>
      </c>
      <c r="AS26" s="1" t="s">
        <v>36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1194.134</v>
      </c>
      <c r="C27" s="16" t="s">
        <v>72</v>
      </c>
      <c r="D27" s="17">
        <v>5</v>
      </c>
      <c r="E27" s="16"/>
      <c r="F27" s="16"/>
      <c r="G27" s="13">
        <v>1</v>
      </c>
      <c r="H27" s="18">
        <f t="shared" ref="H27:H38" si="0">E28</f>
        <v>5</v>
      </c>
      <c r="I27" s="18">
        <f t="shared" ref="I27:I38" si="1">H27+273.15</f>
        <v>278.15</v>
      </c>
      <c r="J27" s="18">
        <f t="shared" ref="J27:J38" si="2">EXP(($C$16*(I27-$C$14))/($C$17*I27*$C$14))</f>
        <v>0.0330744063381255</v>
      </c>
      <c r="K27" s="18">
        <f t="shared" ref="K27:K38" si="3">$B$27/12</f>
        <v>99.5111666666667</v>
      </c>
      <c r="L27" s="18">
        <f t="shared" ref="L27:L38" si="4">K27*$B$28/100</f>
        <v>0.995111666666667</v>
      </c>
      <c r="M27" s="13" t="s">
        <v>73</v>
      </c>
      <c r="N27" s="13"/>
      <c r="O27" s="18">
        <f>L27</f>
        <v>0.995111666666667</v>
      </c>
      <c r="P27" s="18">
        <f t="shared" ref="P27:P38" si="5">O27*J27</f>
        <v>0.0329127276151426</v>
      </c>
      <c r="Q27" s="25">
        <f t="shared" ref="Q27:Q38" si="6">P27*$B$29</f>
        <v>0.00449807277406949</v>
      </c>
      <c r="R27" s="18">
        <f t="shared" ref="R27:R38" si="7">L27*$B$29</f>
        <v>0.135998594444444</v>
      </c>
      <c r="S27" s="26">
        <f t="shared" ref="S27:S38" si="8">Q27/R27</f>
        <v>0.0330744063381255</v>
      </c>
      <c r="T27" s="3">
        <v>0.01</v>
      </c>
      <c r="U27" s="27">
        <f t="shared" ref="U27:U38" si="9">S27*T27</f>
        <v>0.000330744063381255</v>
      </c>
      <c r="V27" s="26"/>
      <c r="W27" s="3"/>
      <c r="X27" s="27"/>
      <c r="Y27" s="29">
        <v>0.02</v>
      </c>
      <c r="Z27" s="3">
        <v>0.21</v>
      </c>
      <c r="AA27" s="28">
        <f t="shared" ref="AA27:AA38" si="10">Y27*Z27</f>
        <v>0.0042</v>
      </c>
      <c r="AB27" s="3">
        <v>0.01</v>
      </c>
      <c r="AC27" s="3">
        <v>0.29</v>
      </c>
      <c r="AD27" s="28">
        <f t="shared" ref="AD27:AD38" si="11">AB27*AC27</f>
        <v>0.0029</v>
      </c>
      <c r="AE27" s="26"/>
      <c r="AF27" s="3"/>
      <c r="AG27" s="27"/>
      <c r="AH27" s="26"/>
      <c r="AI27" s="3"/>
      <c r="AJ27" s="27"/>
      <c r="AK27" s="1">
        <v>0.1</v>
      </c>
      <c r="AL27" s="28">
        <v>0.11</v>
      </c>
      <c r="AM27" s="28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0.0222307440633813</v>
      </c>
      <c r="AR27" s="30">
        <f t="shared" ref="AR27:AR38" si="15">$B$27/12</f>
        <v>99.5111666666667</v>
      </c>
      <c r="AS27" s="1">
        <f t="shared" ref="AS27:AS38" si="16">$B$29</f>
        <v>0.136666666666667</v>
      </c>
      <c r="AT27" s="2">
        <f>$E$2/12</f>
        <v>67.0493028324946</v>
      </c>
      <c r="AU27" s="1">
        <f t="shared" ref="AU27:AU38" si="17">AT27*10000*AS27*0.67*AR27*AQ27</f>
        <v>135818.049088959</v>
      </c>
    </row>
    <row r="28" s="1" customFormat="1" spans="1:47">
      <c r="A28" s="13" t="s">
        <v>74</v>
      </c>
      <c r="B28" s="13">
        <v>1</v>
      </c>
      <c r="C28" s="16">
        <v>1</v>
      </c>
      <c r="D28" s="19">
        <v>7.55874193548387</v>
      </c>
      <c r="E28" s="20">
        <f t="shared" ref="E28:E39" si="18">D27</f>
        <v>5</v>
      </c>
      <c r="F28" s="16" t="s">
        <v>73</v>
      </c>
      <c r="G28" s="13">
        <v>2</v>
      </c>
      <c r="H28" s="18">
        <f t="shared" si="0"/>
        <v>7.55874193548387</v>
      </c>
      <c r="I28" s="18">
        <f t="shared" si="1"/>
        <v>280.708741935484</v>
      </c>
      <c r="J28" s="18">
        <f t="shared" si="2"/>
        <v>0.0455060549617792</v>
      </c>
      <c r="K28" s="18">
        <f t="shared" si="3"/>
        <v>99.5111666666667</v>
      </c>
      <c r="L28" s="18">
        <f t="shared" si="4"/>
        <v>0.995111666666667</v>
      </c>
      <c r="M28" s="13" t="s">
        <v>73</v>
      </c>
      <c r="N28" s="13"/>
      <c r="O28" s="18">
        <f t="shared" ref="O28:O38" si="19">L28+O27-P27-N28</f>
        <v>1.95731060571819</v>
      </c>
      <c r="P28" s="18">
        <f t="shared" si="5"/>
        <v>0.0890694840010853</v>
      </c>
      <c r="Q28" s="25">
        <f t="shared" si="6"/>
        <v>0.0121728294801483</v>
      </c>
      <c r="R28" s="18">
        <f t="shared" si="7"/>
        <v>0.135998594444444</v>
      </c>
      <c r="S28" s="26">
        <f t="shared" si="8"/>
        <v>0.0895070241709074</v>
      </c>
      <c r="T28" s="3">
        <v>0.01</v>
      </c>
      <c r="U28" s="27">
        <f t="shared" si="9"/>
        <v>0.000895070241709074</v>
      </c>
      <c r="V28" s="26"/>
      <c r="W28" s="3"/>
      <c r="X28" s="27"/>
      <c r="Y28" s="29">
        <v>0.02</v>
      </c>
      <c r="Z28" s="3">
        <v>0.21</v>
      </c>
      <c r="AA28" s="28">
        <f t="shared" si="10"/>
        <v>0.0042</v>
      </c>
      <c r="AB28" s="3">
        <v>0.01</v>
      </c>
      <c r="AC28" s="3">
        <v>0.29</v>
      </c>
      <c r="AD28" s="28">
        <f t="shared" si="11"/>
        <v>0.0029</v>
      </c>
      <c r="AE28" s="26"/>
      <c r="AF28" s="3"/>
      <c r="AG28" s="27"/>
      <c r="AH28" s="26"/>
      <c r="AI28" s="3"/>
      <c r="AJ28" s="27"/>
      <c r="AK28" s="28">
        <v>0.1</v>
      </c>
      <c r="AL28" s="28">
        <v>0.11</v>
      </c>
      <c r="AM28" s="28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0.0227950702417091</v>
      </c>
      <c r="AR28" s="30">
        <f t="shared" si="15"/>
        <v>99.5111666666667</v>
      </c>
      <c r="AS28" s="1">
        <f t="shared" si="16"/>
        <v>0.136666666666667</v>
      </c>
      <c r="AT28" s="2">
        <f t="shared" ref="AT28:AT38" si="20">$E$2/12</f>
        <v>67.0493028324946</v>
      </c>
      <c r="AU28" s="1">
        <f t="shared" si="17"/>
        <v>139265.782568855</v>
      </c>
    </row>
    <row r="29" s="1" customFormat="1" spans="1:47">
      <c r="A29" s="13" t="s">
        <v>36</v>
      </c>
      <c r="B29" s="13">
        <f>I2</f>
        <v>0.136666666666667</v>
      </c>
      <c r="C29" s="16">
        <v>2</v>
      </c>
      <c r="D29" s="21">
        <v>10.1939642857143</v>
      </c>
      <c r="E29" s="20">
        <f t="shared" si="18"/>
        <v>7.55874193548387</v>
      </c>
      <c r="F29" s="16" t="s">
        <v>73</v>
      </c>
      <c r="G29" s="13">
        <v>3</v>
      </c>
      <c r="H29" s="18">
        <f t="shared" si="0"/>
        <v>10.1939642857143</v>
      </c>
      <c r="I29" s="18">
        <f t="shared" si="1"/>
        <v>283.343964285714</v>
      </c>
      <c r="J29" s="18">
        <f t="shared" si="2"/>
        <v>0.0628307418990521</v>
      </c>
      <c r="K29" s="18">
        <f t="shared" si="3"/>
        <v>99.5111666666667</v>
      </c>
      <c r="L29" s="18">
        <f t="shared" si="4"/>
        <v>0.995111666666667</v>
      </c>
      <c r="M29" s="13" t="s">
        <v>73</v>
      </c>
      <c r="N29" s="13"/>
      <c r="O29" s="18">
        <f t="shared" si="19"/>
        <v>2.86335278838377</v>
      </c>
      <c r="P29" s="18">
        <f t="shared" si="5"/>
        <v>0.179906580012872</v>
      </c>
      <c r="Q29" s="25">
        <f t="shared" si="6"/>
        <v>0.0245872326017592</v>
      </c>
      <c r="R29" s="18">
        <f t="shared" si="7"/>
        <v>0.135998594444444</v>
      </c>
      <c r="S29" s="26">
        <f t="shared" si="8"/>
        <v>0.180790343475227</v>
      </c>
      <c r="T29" s="3">
        <v>0.01</v>
      </c>
      <c r="U29" s="27">
        <f t="shared" si="9"/>
        <v>0.00180790343475227</v>
      </c>
      <c r="V29" s="26"/>
      <c r="W29" s="3"/>
      <c r="X29" s="27"/>
      <c r="Y29" s="29">
        <v>0.02</v>
      </c>
      <c r="Z29" s="3">
        <v>0.21</v>
      </c>
      <c r="AA29" s="28">
        <f t="shared" si="10"/>
        <v>0.0042</v>
      </c>
      <c r="AB29" s="3">
        <v>0.01</v>
      </c>
      <c r="AC29" s="3">
        <v>0.29</v>
      </c>
      <c r="AD29" s="28">
        <f t="shared" si="11"/>
        <v>0.0029</v>
      </c>
      <c r="AE29" s="26"/>
      <c r="AF29" s="3"/>
      <c r="AG29" s="27"/>
      <c r="AH29" s="26"/>
      <c r="AI29" s="3"/>
      <c r="AJ29" s="27"/>
      <c r="AK29" s="1">
        <v>0.1</v>
      </c>
      <c r="AL29" s="28">
        <v>0.11</v>
      </c>
      <c r="AM29" s="28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0.0237079034347523</v>
      </c>
      <c r="AR29" s="30">
        <f t="shared" si="15"/>
        <v>99.5111666666667</v>
      </c>
      <c r="AS29" s="1">
        <f t="shared" si="16"/>
        <v>0.136666666666667</v>
      </c>
      <c r="AT29" s="2">
        <f t="shared" si="20"/>
        <v>67.0493028324946</v>
      </c>
      <c r="AU29" s="1">
        <f t="shared" si="17"/>
        <v>144842.708967238</v>
      </c>
    </row>
    <row r="30" s="1" customFormat="1" spans="1:47">
      <c r="A30" s="13"/>
      <c r="B30" s="13"/>
      <c r="C30" s="16">
        <v>3</v>
      </c>
      <c r="D30" s="21">
        <v>13.2385161290323</v>
      </c>
      <c r="E30" s="20">
        <f t="shared" si="18"/>
        <v>10.1939642857143</v>
      </c>
      <c r="F30" s="16" t="s">
        <v>73</v>
      </c>
      <c r="G30" s="13">
        <v>4</v>
      </c>
      <c r="H30" s="18">
        <f t="shared" si="0"/>
        <v>13.2385161290323</v>
      </c>
      <c r="I30" s="18">
        <f t="shared" si="1"/>
        <v>286.388516129032</v>
      </c>
      <c r="J30" s="18">
        <f t="shared" si="2"/>
        <v>0.0905372360492559</v>
      </c>
      <c r="K30" s="18">
        <f t="shared" si="3"/>
        <v>99.5111666666667</v>
      </c>
      <c r="L30" s="18">
        <f t="shared" si="4"/>
        <v>0.995111666666667</v>
      </c>
      <c r="M30" s="13" t="s">
        <v>73</v>
      </c>
      <c r="N30" s="13"/>
      <c r="O30" s="18">
        <f t="shared" si="19"/>
        <v>3.67855787503757</v>
      </c>
      <c r="P30" s="18">
        <f t="shared" si="5"/>
        <v>0.333046462653125</v>
      </c>
      <c r="Q30" s="25">
        <f t="shared" si="6"/>
        <v>0.0455163498959271</v>
      </c>
      <c r="R30" s="18">
        <f t="shared" si="7"/>
        <v>0.135998594444444</v>
      </c>
      <c r="S30" s="26">
        <f t="shared" si="8"/>
        <v>0.334682502285129</v>
      </c>
      <c r="T30" s="3">
        <v>0.01</v>
      </c>
      <c r="U30" s="27">
        <f t="shared" si="9"/>
        <v>0.00334682502285129</v>
      </c>
      <c r="V30" s="26"/>
      <c r="W30" s="3"/>
      <c r="X30" s="27"/>
      <c r="Y30" s="29">
        <v>0.02</v>
      </c>
      <c r="Z30" s="3">
        <v>0.21</v>
      </c>
      <c r="AA30" s="28">
        <f t="shared" si="10"/>
        <v>0.0042</v>
      </c>
      <c r="AB30" s="3">
        <v>0.01</v>
      </c>
      <c r="AC30" s="3">
        <v>0.29</v>
      </c>
      <c r="AD30" s="28">
        <f t="shared" si="11"/>
        <v>0.0029</v>
      </c>
      <c r="AE30" s="26"/>
      <c r="AF30" s="3"/>
      <c r="AG30" s="27"/>
      <c r="AH30" s="26"/>
      <c r="AI30" s="3"/>
      <c r="AJ30" s="27"/>
      <c r="AK30" s="28">
        <v>0.1</v>
      </c>
      <c r="AL30" s="28">
        <v>0.11</v>
      </c>
      <c r="AM30" s="28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0.0252468250228513</v>
      </c>
      <c r="AR30" s="30">
        <f t="shared" si="15"/>
        <v>99.5111666666667</v>
      </c>
      <c r="AS30" s="1">
        <f t="shared" si="16"/>
        <v>0.136666666666667</v>
      </c>
      <c r="AT30" s="2">
        <f t="shared" si="20"/>
        <v>67.0493028324946</v>
      </c>
      <c r="AU30" s="1">
        <f t="shared" si="17"/>
        <v>154244.70321451</v>
      </c>
    </row>
    <row r="31" s="1" customFormat="1" spans="1:47">
      <c r="A31" s="13"/>
      <c r="B31" s="13"/>
      <c r="C31" s="16">
        <v>4</v>
      </c>
      <c r="D31" s="21">
        <v>18.7480666666667</v>
      </c>
      <c r="E31" s="20">
        <f t="shared" si="18"/>
        <v>13.2385161290323</v>
      </c>
      <c r="F31" s="16" t="s">
        <v>73</v>
      </c>
      <c r="G31" s="13">
        <v>5</v>
      </c>
      <c r="H31" s="18">
        <f t="shared" si="0"/>
        <v>18.7480666666667</v>
      </c>
      <c r="I31" s="18">
        <f t="shared" si="1"/>
        <v>291.898066666667</v>
      </c>
      <c r="J31" s="18">
        <f t="shared" si="2"/>
        <v>0.171997602699391</v>
      </c>
      <c r="K31" s="18">
        <f t="shared" si="3"/>
        <v>99.5111666666667</v>
      </c>
      <c r="L31" s="18">
        <f t="shared" si="4"/>
        <v>0.995111666666667</v>
      </c>
      <c r="M31" s="13" t="s">
        <v>75</v>
      </c>
      <c r="N31" s="18">
        <f>(O30-P30)*C22/100</f>
        <v>3.17823584176522</v>
      </c>
      <c r="O31" s="18">
        <f t="shared" si="19"/>
        <v>1.16238723728589</v>
      </c>
      <c r="P31" s="18">
        <f t="shared" si="5"/>
        <v>0.199927818221541</v>
      </c>
      <c r="Q31" s="25">
        <f t="shared" si="6"/>
        <v>0.0273234684902773</v>
      </c>
      <c r="R31" s="18">
        <f t="shared" si="7"/>
        <v>0.135998594444444</v>
      </c>
      <c r="S31" s="26">
        <f t="shared" si="8"/>
        <v>0.200909932943748</v>
      </c>
      <c r="T31" s="3">
        <v>0.01</v>
      </c>
      <c r="U31" s="27">
        <f t="shared" si="9"/>
        <v>0.00200909932943748</v>
      </c>
      <c r="V31" s="26"/>
      <c r="W31" s="3"/>
      <c r="X31" s="27"/>
      <c r="Y31" s="29">
        <v>0.04</v>
      </c>
      <c r="Z31" s="3">
        <v>0.21</v>
      </c>
      <c r="AA31" s="28">
        <f t="shared" si="10"/>
        <v>0.0084</v>
      </c>
      <c r="AB31" s="3">
        <v>0.015</v>
      </c>
      <c r="AC31" s="3">
        <v>0.29</v>
      </c>
      <c r="AD31" s="28">
        <f t="shared" si="11"/>
        <v>0.00435</v>
      </c>
      <c r="AE31" s="26"/>
      <c r="AF31" s="3"/>
      <c r="AG31" s="27"/>
      <c r="AH31" s="26"/>
      <c r="AI31" s="3"/>
      <c r="AJ31" s="27"/>
      <c r="AK31" s="1">
        <v>0.1</v>
      </c>
      <c r="AL31" s="28">
        <v>0.11</v>
      </c>
      <c r="AM31" s="28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0.0314590993294375</v>
      </c>
      <c r="AR31" s="30">
        <f t="shared" si="15"/>
        <v>99.5111666666667</v>
      </c>
      <c r="AS31" s="1">
        <f t="shared" si="16"/>
        <v>0.136666666666667</v>
      </c>
      <c r="AT31" s="2">
        <f t="shared" si="20"/>
        <v>67.0493028324946</v>
      </c>
      <c r="AU31" s="1">
        <f t="shared" si="17"/>
        <v>192198.4025743</v>
      </c>
    </row>
    <row r="32" s="1" customFormat="1" spans="1:47">
      <c r="A32" s="13"/>
      <c r="B32" s="13"/>
      <c r="C32" s="16">
        <v>5</v>
      </c>
      <c r="D32" s="21">
        <v>22.5043225806452</v>
      </c>
      <c r="E32" s="20">
        <f t="shared" si="18"/>
        <v>18.7480666666667</v>
      </c>
      <c r="F32" s="16" t="s">
        <v>75</v>
      </c>
      <c r="G32" s="13">
        <v>6</v>
      </c>
      <c r="H32" s="18">
        <f t="shared" si="0"/>
        <v>22.5043225806452</v>
      </c>
      <c r="I32" s="18">
        <f t="shared" si="1"/>
        <v>295.654322580645</v>
      </c>
      <c r="J32" s="18">
        <f t="shared" si="2"/>
        <v>0.262768969950155</v>
      </c>
      <c r="K32" s="18">
        <f t="shared" si="3"/>
        <v>99.5111666666667</v>
      </c>
      <c r="L32" s="18">
        <f t="shared" si="4"/>
        <v>0.995111666666667</v>
      </c>
      <c r="M32" s="13" t="s">
        <v>73</v>
      </c>
      <c r="N32" s="13"/>
      <c r="O32" s="18">
        <f t="shared" si="19"/>
        <v>1.95757108573101</v>
      </c>
      <c r="P32" s="18">
        <f t="shared" si="5"/>
        <v>0.514388937801745</v>
      </c>
      <c r="Q32" s="25">
        <f t="shared" si="6"/>
        <v>0.0702998214995719</v>
      </c>
      <c r="R32" s="18">
        <f t="shared" si="7"/>
        <v>0.135998594444444</v>
      </c>
      <c r="S32" s="26">
        <f t="shared" si="8"/>
        <v>0.516915794510578</v>
      </c>
      <c r="T32" s="3">
        <v>0.01</v>
      </c>
      <c r="U32" s="27">
        <f t="shared" si="9"/>
        <v>0.00516915794510578</v>
      </c>
      <c r="V32" s="26"/>
      <c r="W32" s="3"/>
      <c r="X32" s="27"/>
      <c r="Y32" s="29">
        <v>0.04</v>
      </c>
      <c r="Z32" s="3">
        <v>0.21</v>
      </c>
      <c r="AA32" s="28">
        <f t="shared" si="10"/>
        <v>0.0084</v>
      </c>
      <c r="AB32" s="3">
        <v>0.015</v>
      </c>
      <c r="AC32" s="3">
        <v>0.29</v>
      </c>
      <c r="AD32" s="28">
        <f t="shared" si="11"/>
        <v>0.00435</v>
      </c>
      <c r="AE32" s="26"/>
      <c r="AF32" s="3"/>
      <c r="AG32" s="27"/>
      <c r="AH32" s="26"/>
      <c r="AI32" s="3"/>
      <c r="AJ32" s="27"/>
      <c r="AK32" s="28">
        <v>0.1</v>
      </c>
      <c r="AL32" s="28">
        <v>0.11</v>
      </c>
      <c r="AM32" s="28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0.0346191579451058</v>
      </c>
      <c r="AR32" s="30">
        <f t="shared" si="15"/>
        <v>99.5111666666667</v>
      </c>
      <c r="AS32" s="1">
        <f t="shared" si="16"/>
        <v>0.136666666666667</v>
      </c>
      <c r="AT32" s="2">
        <f t="shared" si="20"/>
        <v>67.0493028324946</v>
      </c>
      <c r="AU32" s="1">
        <f t="shared" si="17"/>
        <v>211504.683774927</v>
      </c>
    </row>
    <row r="33" s="1" customFormat="1" spans="1:47">
      <c r="A33" s="13"/>
      <c r="B33" s="13"/>
      <c r="C33" s="16">
        <v>6</v>
      </c>
      <c r="D33" s="21">
        <v>26.3858333333333</v>
      </c>
      <c r="E33" s="20">
        <f t="shared" si="18"/>
        <v>22.5043225806452</v>
      </c>
      <c r="F33" s="16" t="s">
        <v>73</v>
      </c>
      <c r="G33" s="13">
        <v>7</v>
      </c>
      <c r="H33" s="18">
        <f t="shared" si="0"/>
        <v>26.3858333333333</v>
      </c>
      <c r="I33" s="18">
        <f t="shared" si="1"/>
        <v>299.535833333333</v>
      </c>
      <c r="J33" s="18">
        <f t="shared" si="2"/>
        <v>0.402636851264235</v>
      </c>
      <c r="K33" s="18">
        <f t="shared" si="3"/>
        <v>99.5111666666667</v>
      </c>
      <c r="L33" s="18">
        <f t="shared" si="4"/>
        <v>0.995111666666667</v>
      </c>
      <c r="M33" s="13" t="s">
        <v>73</v>
      </c>
      <c r="N33" s="13"/>
      <c r="O33" s="18">
        <f t="shared" si="19"/>
        <v>2.43829381459594</v>
      </c>
      <c r="P33" s="18">
        <f t="shared" si="5"/>
        <v>0.981746943965968</v>
      </c>
      <c r="Q33" s="25">
        <f t="shared" si="6"/>
        <v>0.134172082342016</v>
      </c>
      <c r="R33" s="18">
        <f t="shared" si="7"/>
        <v>0.135998594444444</v>
      </c>
      <c r="S33" s="26">
        <f t="shared" si="8"/>
        <v>0.986569625150244</v>
      </c>
      <c r="T33" s="3">
        <v>0.01</v>
      </c>
      <c r="U33" s="27">
        <f t="shared" si="9"/>
        <v>0.00986569625150244</v>
      </c>
      <c r="V33" s="26"/>
      <c r="W33" s="3"/>
      <c r="X33" s="27"/>
      <c r="Y33" s="29">
        <v>0.04</v>
      </c>
      <c r="Z33" s="3">
        <v>0.21</v>
      </c>
      <c r="AA33" s="28">
        <f t="shared" si="10"/>
        <v>0.0084</v>
      </c>
      <c r="AB33" s="3">
        <v>0.015</v>
      </c>
      <c r="AC33" s="3">
        <v>0.29</v>
      </c>
      <c r="AD33" s="28">
        <f t="shared" si="11"/>
        <v>0.00435</v>
      </c>
      <c r="AE33" s="26"/>
      <c r="AF33" s="3"/>
      <c r="AG33" s="27"/>
      <c r="AH33" s="26"/>
      <c r="AI33" s="3"/>
      <c r="AJ33" s="27"/>
      <c r="AK33" s="1">
        <v>0.1</v>
      </c>
      <c r="AL33" s="28">
        <v>0.11</v>
      </c>
      <c r="AM33" s="28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0.0393156962515024</v>
      </c>
      <c r="AR33" s="30">
        <f t="shared" si="15"/>
        <v>99.5111666666667</v>
      </c>
      <c r="AS33" s="1">
        <f t="shared" si="16"/>
        <v>0.136666666666667</v>
      </c>
      <c r="AT33" s="2">
        <f t="shared" si="20"/>
        <v>67.0493028324946</v>
      </c>
      <c r="AU33" s="1">
        <f t="shared" si="17"/>
        <v>240198.040525729</v>
      </c>
    </row>
    <row r="34" s="1" customFormat="1" spans="1:47">
      <c r="A34" s="13"/>
      <c r="B34" s="13"/>
      <c r="C34" s="16">
        <v>7</v>
      </c>
      <c r="D34" s="21">
        <v>26.8966774193548</v>
      </c>
      <c r="E34" s="20">
        <f t="shared" si="18"/>
        <v>26.3858333333333</v>
      </c>
      <c r="F34" s="16" t="s">
        <v>73</v>
      </c>
      <c r="G34" s="13">
        <v>8</v>
      </c>
      <c r="H34" s="18">
        <f t="shared" si="0"/>
        <v>26.8966774193548</v>
      </c>
      <c r="I34" s="18">
        <f t="shared" si="1"/>
        <v>300.046677419355</v>
      </c>
      <c r="J34" s="18">
        <f t="shared" si="2"/>
        <v>0.42554833204578</v>
      </c>
      <c r="K34" s="18">
        <f t="shared" si="3"/>
        <v>99.5111666666667</v>
      </c>
      <c r="L34" s="18">
        <f t="shared" si="4"/>
        <v>0.995111666666667</v>
      </c>
      <c r="M34" s="13" t="s">
        <v>73</v>
      </c>
      <c r="N34" s="13"/>
      <c r="O34" s="18">
        <f t="shared" si="19"/>
        <v>2.45165853729663</v>
      </c>
      <c r="P34" s="18">
        <f t="shared" si="5"/>
        <v>1.04329920129238</v>
      </c>
      <c r="Q34" s="25">
        <f t="shared" si="6"/>
        <v>0.142584224176625</v>
      </c>
      <c r="R34" s="18">
        <f t="shared" si="7"/>
        <v>0.135998594444444</v>
      </c>
      <c r="S34" s="26">
        <f t="shared" si="8"/>
        <v>1.04842424849377</v>
      </c>
      <c r="T34" s="3">
        <v>0.01</v>
      </c>
      <c r="U34" s="27">
        <f t="shared" si="9"/>
        <v>0.0104842424849377</v>
      </c>
      <c r="V34" s="26"/>
      <c r="W34" s="3"/>
      <c r="X34" s="27"/>
      <c r="Y34" s="29">
        <v>0.04</v>
      </c>
      <c r="Z34" s="3">
        <v>0.21</v>
      </c>
      <c r="AA34" s="28">
        <f t="shared" si="10"/>
        <v>0.0084</v>
      </c>
      <c r="AB34" s="3">
        <v>0.015</v>
      </c>
      <c r="AC34" s="3">
        <v>0.29</v>
      </c>
      <c r="AD34" s="28">
        <f t="shared" si="11"/>
        <v>0.00435</v>
      </c>
      <c r="AE34" s="26"/>
      <c r="AF34" s="3"/>
      <c r="AG34" s="27"/>
      <c r="AH34" s="26"/>
      <c r="AI34" s="3"/>
      <c r="AJ34" s="27"/>
      <c r="AK34" s="28">
        <v>0.1</v>
      </c>
      <c r="AL34" s="28">
        <v>0.11</v>
      </c>
      <c r="AM34" s="28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0.0399342424849377</v>
      </c>
      <c r="AR34" s="30">
        <f t="shared" si="15"/>
        <v>99.5111666666667</v>
      </c>
      <c r="AS34" s="1">
        <f t="shared" si="16"/>
        <v>0.136666666666667</v>
      </c>
      <c r="AT34" s="2">
        <f t="shared" si="20"/>
        <v>67.0493028324946</v>
      </c>
      <c r="AU34" s="1">
        <f t="shared" si="17"/>
        <v>243977.029769498</v>
      </c>
    </row>
    <row r="35" s="1" customFormat="1" spans="1:47">
      <c r="A35" s="13"/>
      <c r="B35" s="13"/>
      <c r="C35" s="16">
        <v>8</v>
      </c>
      <c r="D35" s="21">
        <v>27.7308064516129</v>
      </c>
      <c r="E35" s="20">
        <f t="shared" si="18"/>
        <v>26.8966774193548</v>
      </c>
      <c r="F35" s="16" t="s">
        <v>73</v>
      </c>
      <c r="G35" s="13">
        <v>9</v>
      </c>
      <c r="H35" s="18">
        <f t="shared" si="0"/>
        <v>27.7308064516129</v>
      </c>
      <c r="I35" s="18">
        <f t="shared" si="1"/>
        <v>300.880806451613</v>
      </c>
      <c r="J35" s="18">
        <f t="shared" si="2"/>
        <v>0.465606983955599</v>
      </c>
      <c r="K35" s="18">
        <f t="shared" si="3"/>
        <v>99.5111666666667</v>
      </c>
      <c r="L35" s="18">
        <f t="shared" si="4"/>
        <v>0.995111666666667</v>
      </c>
      <c r="M35" s="13" t="s">
        <v>73</v>
      </c>
      <c r="N35" s="13"/>
      <c r="O35" s="18">
        <f t="shared" si="19"/>
        <v>2.40347100267092</v>
      </c>
      <c r="P35" s="18">
        <f t="shared" si="5"/>
        <v>1.11907288457835</v>
      </c>
      <c r="Q35" s="25">
        <f t="shared" si="6"/>
        <v>0.152939960892374</v>
      </c>
      <c r="R35" s="18">
        <f t="shared" si="7"/>
        <v>0.135998594444444</v>
      </c>
      <c r="S35" s="26">
        <f t="shared" si="8"/>
        <v>1.12457015836918</v>
      </c>
      <c r="T35" s="3">
        <v>0.01</v>
      </c>
      <c r="U35" s="27">
        <f t="shared" si="9"/>
        <v>0.0112457015836918</v>
      </c>
      <c r="V35" s="26"/>
      <c r="W35" s="3"/>
      <c r="X35" s="27"/>
      <c r="Y35" s="29">
        <v>0.04</v>
      </c>
      <c r="Z35" s="3">
        <v>0.21</v>
      </c>
      <c r="AA35" s="28">
        <f t="shared" si="10"/>
        <v>0.0084</v>
      </c>
      <c r="AB35" s="3">
        <v>0.015</v>
      </c>
      <c r="AC35" s="3">
        <v>0.29</v>
      </c>
      <c r="AD35" s="28">
        <f t="shared" si="11"/>
        <v>0.00435</v>
      </c>
      <c r="AE35" s="26"/>
      <c r="AF35" s="3"/>
      <c r="AG35" s="27"/>
      <c r="AH35" s="26"/>
      <c r="AI35" s="3"/>
      <c r="AJ35" s="27"/>
      <c r="AK35" s="1">
        <v>0.1</v>
      </c>
      <c r="AL35" s="28">
        <v>0.11</v>
      </c>
      <c r="AM35" s="28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0.0406957015836917</v>
      </c>
      <c r="AR35" s="30">
        <f t="shared" si="15"/>
        <v>99.5111666666667</v>
      </c>
      <c r="AS35" s="1">
        <f t="shared" si="16"/>
        <v>0.136666666666667</v>
      </c>
      <c r="AT35" s="2">
        <f t="shared" si="20"/>
        <v>67.0493028324946</v>
      </c>
      <c r="AU35" s="1">
        <f t="shared" si="17"/>
        <v>248629.14078112</v>
      </c>
    </row>
    <row r="36" s="1" customFormat="1" spans="1:47">
      <c r="A36" s="13"/>
      <c r="B36" s="13"/>
      <c r="C36" s="16">
        <v>9</v>
      </c>
      <c r="D36" s="21">
        <v>25.1881666666667</v>
      </c>
      <c r="E36" s="20">
        <f t="shared" si="18"/>
        <v>27.7308064516129</v>
      </c>
      <c r="F36" s="16" t="s">
        <v>73</v>
      </c>
      <c r="G36" s="13">
        <v>10</v>
      </c>
      <c r="H36" s="18">
        <f t="shared" si="0"/>
        <v>25.1881666666667</v>
      </c>
      <c r="I36" s="18">
        <f t="shared" si="1"/>
        <v>298.338166666667</v>
      </c>
      <c r="J36" s="18">
        <f t="shared" si="2"/>
        <v>0.353378586684739</v>
      </c>
      <c r="K36" s="18">
        <f t="shared" si="3"/>
        <v>99.5111666666667</v>
      </c>
      <c r="L36" s="18">
        <f t="shared" si="4"/>
        <v>0.995111666666667</v>
      </c>
      <c r="M36" s="13" t="s">
        <v>73</v>
      </c>
      <c r="N36" s="13"/>
      <c r="O36" s="18">
        <f t="shared" si="19"/>
        <v>2.27950978475924</v>
      </c>
      <c r="P36" s="18">
        <f t="shared" si="5"/>
        <v>0.805529946072254</v>
      </c>
      <c r="Q36" s="25">
        <f t="shared" si="6"/>
        <v>0.110089092629875</v>
      </c>
      <c r="R36" s="18">
        <f t="shared" si="7"/>
        <v>0.135998594444444</v>
      </c>
      <c r="S36" s="26">
        <f t="shared" si="8"/>
        <v>0.809486988300061</v>
      </c>
      <c r="T36" s="3">
        <v>0.01</v>
      </c>
      <c r="U36" s="27">
        <f t="shared" si="9"/>
        <v>0.00809486988300061</v>
      </c>
      <c r="V36" s="26"/>
      <c r="W36" s="3"/>
      <c r="X36" s="27"/>
      <c r="Y36" s="29">
        <v>0.04</v>
      </c>
      <c r="Z36" s="3">
        <v>0.21</v>
      </c>
      <c r="AA36" s="28">
        <f t="shared" si="10"/>
        <v>0.0084</v>
      </c>
      <c r="AB36" s="3">
        <v>0.015</v>
      </c>
      <c r="AC36" s="3">
        <v>0.29</v>
      </c>
      <c r="AD36" s="28">
        <f t="shared" si="11"/>
        <v>0.00435</v>
      </c>
      <c r="AE36" s="26"/>
      <c r="AF36" s="3"/>
      <c r="AG36" s="27"/>
      <c r="AH36" s="26"/>
      <c r="AI36" s="3"/>
      <c r="AJ36" s="27"/>
      <c r="AK36" s="28">
        <v>0.1</v>
      </c>
      <c r="AL36" s="28">
        <v>0.11</v>
      </c>
      <c r="AM36" s="28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0.0375448698830006</v>
      </c>
      <c r="AR36" s="30">
        <f t="shared" si="15"/>
        <v>99.5111666666667</v>
      </c>
      <c r="AS36" s="1">
        <f t="shared" si="16"/>
        <v>0.136666666666667</v>
      </c>
      <c r="AT36" s="2">
        <f t="shared" si="20"/>
        <v>67.0493028324946</v>
      </c>
      <c r="AU36" s="1">
        <f t="shared" si="17"/>
        <v>229379.231134577</v>
      </c>
    </row>
    <row r="37" s="1" customFormat="1" spans="1:47">
      <c r="A37" s="13"/>
      <c r="B37" s="13"/>
      <c r="C37" s="16">
        <v>10</v>
      </c>
      <c r="D37" s="21">
        <v>21.0942580645161</v>
      </c>
      <c r="E37" s="20">
        <f t="shared" si="18"/>
        <v>25.1881666666667</v>
      </c>
      <c r="F37" s="16" t="s">
        <v>73</v>
      </c>
      <c r="G37" s="13">
        <v>11</v>
      </c>
      <c r="H37" s="18">
        <f t="shared" si="0"/>
        <v>21.0942580645161</v>
      </c>
      <c r="I37" s="18">
        <f t="shared" si="1"/>
        <v>294.244258064516</v>
      </c>
      <c r="J37" s="18">
        <f t="shared" si="2"/>
        <v>0.224405577957524</v>
      </c>
      <c r="K37" s="18">
        <f t="shared" si="3"/>
        <v>99.5111666666667</v>
      </c>
      <c r="L37" s="18">
        <f t="shared" si="4"/>
        <v>0.995111666666667</v>
      </c>
      <c r="M37" s="13" t="s">
        <v>75</v>
      </c>
      <c r="N37" s="18">
        <f>(O36-P36)*C22/100</f>
        <v>1.40028084675264</v>
      </c>
      <c r="O37" s="18">
        <f t="shared" si="19"/>
        <v>1.06881065860102</v>
      </c>
      <c r="P37" s="18">
        <f t="shared" si="5"/>
        <v>0.239847073570523</v>
      </c>
      <c r="Q37" s="25">
        <f t="shared" si="6"/>
        <v>0.0327791000546381</v>
      </c>
      <c r="R37" s="18">
        <f t="shared" si="7"/>
        <v>0.135998594444444</v>
      </c>
      <c r="S37" s="26">
        <f t="shared" si="8"/>
        <v>0.241025285507847</v>
      </c>
      <c r="T37" s="3">
        <v>0.01</v>
      </c>
      <c r="U37" s="27">
        <f t="shared" si="9"/>
        <v>0.00241025285507847</v>
      </c>
      <c r="V37" s="26"/>
      <c r="W37" s="3"/>
      <c r="X37" s="27"/>
      <c r="Y37" s="29">
        <v>0.04</v>
      </c>
      <c r="Z37" s="3">
        <v>0.21</v>
      </c>
      <c r="AA37" s="28">
        <f t="shared" si="10"/>
        <v>0.0084</v>
      </c>
      <c r="AB37" s="3">
        <v>0.015</v>
      </c>
      <c r="AC37" s="3">
        <v>0.29</v>
      </c>
      <c r="AD37" s="28">
        <f t="shared" si="11"/>
        <v>0.00435</v>
      </c>
      <c r="AE37" s="26"/>
      <c r="AF37" s="3"/>
      <c r="AG37" s="27"/>
      <c r="AH37" s="26"/>
      <c r="AI37" s="3"/>
      <c r="AJ37" s="27"/>
      <c r="AK37" s="1">
        <v>0.1</v>
      </c>
      <c r="AL37" s="28">
        <v>0.11</v>
      </c>
      <c r="AM37" s="28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0.0318602528550785</v>
      </c>
      <c r="AR37" s="30">
        <f t="shared" si="15"/>
        <v>99.5111666666667</v>
      </c>
      <c r="AS37" s="1">
        <f t="shared" si="16"/>
        <v>0.136666666666667</v>
      </c>
      <c r="AT37" s="2">
        <f t="shared" si="20"/>
        <v>67.0493028324946</v>
      </c>
      <c r="AU37" s="1">
        <f t="shared" si="17"/>
        <v>194649.237736739</v>
      </c>
    </row>
    <row r="38" s="1" customFormat="1" spans="1:48">
      <c r="A38" s="13"/>
      <c r="B38" s="13"/>
      <c r="C38" s="16">
        <v>11</v>
      </c>
      <c r="D38" s="21">
        <v>12.3909333333333</v>
      </c>
      <c r="E38" s="20">
        <f t="shared" si="18"/>
        <v>21.0942580645161</v>
      </c>
      <c r="F38" s="16" t="s">
        <v>75</v>
      </c>
      <c r="G38" s="13">
        <v>12</v>
      </c>
      <c r="H38" s="18">
        <f t="shared" si="0"/>
        <v>12.3909333333333</v>
      </c>
      <c r="I38" s="18">
        <f t="shared" si="1"/>
        <v>285.540933333333</v>
      </c>
      <c r="J38" s="18">
        <f t="shared" si="2"/>
        <v>0.0818462089156827</v>
      </c>
      <c r="K38" s="18">
        <f t="shared" si="3"/>
        <v>99.5111666666667</v>
      </c>
      <c r="L38" s="18">
        <f t="shared" si="4"/>
        <v>0.995111666666667</v>
      </c>
      <c r="M38" s="13" t="s">
        <v>73</v>
      </c>
      <c r="N38" s="13"/>
      <c r="O38" s="18">
        <f t="shared" si="19"/>
        <v>1.82407525169716</v>
      </c>
      <c r="P38" s="18">
        <f t="shared" si="5"/>
        <v>0.149293644128332</v>
      </c>
      <c r="Q38" s="25">
        <f t="shared" si="6"/>
        <v>0.0204034646975387</v>
      </c>
      <c r="R38" s="18">
        <f t="shared" si="7"/>
        <v>0.135998594444444</v>
      </c>
      <c r="S38" s="26">
        <f t="shared" si="8"/>
        <v>0.15002702624161</v>
      </c>
      <c r="T38" s="3">
        <v>0.01</v>
      </c>
      <c r="U38" s="27">
        <f t="shared" si="9"/>
        <v>0.0015002702624161</v>
      </c>
      <c r="V38" s="26"/>
      <c r="W38" s="3"/>
      <c r="X38" s="27"/>
      <c r="Y38" s="29">
        <v>0.04</v>
      </c>
      <c r="Z38" s="3">
        <v>0.21</v>
      </c>
      <c r="AA38" s="28">
        <f t="shared" si="10"/>
        <v>0.0084</v>
      </c>
      <c r="AB38" s="3">
        <v>0.015</v>
      </c>
      <c r="AC38" s="3">
        <v>0.29</v>
      </c>
      <c r="AD38" s="28">
        <f t="shared" si="11"/>
        <v>0.00435</v>
      </c>
      <c r="AE38" s="26"/>
      <c r="AF38" s="3"/>
      <c r="AG38" s="27"/>
      <c r="AH38" s="26"/>
      <c r="AI38" s="3"/>
      <c r="AJ38" s="27"/>
      <c r="AK38" s="28">
        <v>0.1</v>
      </c>
      <c r="AL38" s="28">
        <v>0.11</v>
      </c>
      <c r="AM38" s="28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0.0309502702624161</v>
      </c>
      <c r="AR38" s="30">
        <f t="shared" si="15"/>
        <v>99.5111666666667</v>
      </c>
      <c r="AS38" s="1">
        <f t="shared" si="16"/>
        <v>0.136666666666667</v>
      </c>
      <c r="AT38" s="2">
        <f t="shared" si="20"/>
        <v>67.0493028324946</v>
      </c>
      <c r="AU38" s="1">
        <f t="shared" si="17"/>
        <v>189089.726993961</v>
      </c>
      <c r="AV38" s="1">
        <f>SUM(AU27:AU38)</f>
        <v>2323796.73713041</v>
      </c>
    </row>
    <row r="39" s="1" customFormat="1" spans="1:46">
      <c r="A39" s="13"/>
      <c r="B39" s="13"/>
      <c r="C39" s="16">
        <v>12</v>
      </c>
      <c r="D39" s="21">
        <v>12.1324838709677</v>
      </c>
      <c r="E39" s="20">
        <f t="shared" si="18"/>
        <v>12.3909333333333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4" t="s">
        <v>43</v>
      </c>
      <c r="T40" s="24"/>
      <c r="U40" s="24"/>
      <c r="V40" s="24" t="s">
        <v>44</v>
      </c>
      <c r="W40" s="24"/>
      <c r="X40" s="24"/>
      <c r="Y40" s="24" t="s">
        <v>45</v>
      </c>
      <c r="Z40" s="24"/>
      <c r="AA40" s="24"/>
      <c r="AB40" s="24" t="s">
        <v>46</v>
      </c>
      <c r="AC40" s="24"/>
      <c r="AD40" s="24"/>
      <c r="AE40" s="24" t="s">
        <v>47</v>
      </c>
      <c r="AF40" s="24"/>
      <c r="AG40" s="24"/>
      <c r="AH40" s="24" t="s">
        <v>48</v>
      </c>
      <c r="AI40" s="24"/>
      <c r="AJ40" s="24"/>
      <c r="AK40" s="32" t="s">
        <v>49</v>
      </c>
      <c r="AL40" s="33"/>
      <c r="AM40" s="34"/>
      <c r="AN40" s="24" t="s">
        <v>50</v>
      </c>
      <c r="AO40" s="24"/>
      <c r="AP40" s="24"/>
      <c r="AT40" s="2"/>
    </row>
    <row r="41" s="1" customFormat="1" spans="1:47">
      <c r="A41" s="15" t="s">
        <v>9</v>
      </c>
      <c r="B41" s="15"/>
      <c r="C41" s="16" t="s">
        <v>51</v>
      </c>
      <c r="D41" s="16" t="s">
        <v>52</v>
      </c>
      <c r="E41" s="16" t="s">
        <v>53</v>
      </c>
      <c r="F41" s="16" t="s">
        <v>54</v>
      </c>
      <c r="G41" s="13" t="s">
        <v>51</v>
      </c>
      <c r="H41" s="13" t="s">
        <v>53</v>
      </c>
      <c r="I41" s="13" t="s">
        <v>55</v>
      </c>
      <c r="J41" s="13" t="s">
        <v>56</v>
      </c>
      <c r="K41" s="23" t="s">
        <v>57</v>
      </c>
      <c r="L41" s="23" t="s">
        <v>58</v>
      </c>
      <c r="M41" s="13" t="s">
        <v>59</v>
      </c>
      <c r="N41" s="23" t="s">
        <v>60</v>
      </c>
      <c r="O41" s="13" t="s">
        <v>61</v>
      </c>
      <c r="P41" s="13" t="s">
        <v>62</v>
      </c>
      <c r="Q41" s="23" t="s">
        <v>63</v>
      </c>
      <c r="R41" s="23" t="s">
        <v>64</v>
      </c>
      <c r="S41" s="4" t="s">
        <v>65</v>
      </c>
      <c r="T41" s="3" t="s">
        <v>66</v>
      </c>
      <c r="U41" s="3"/>
      <c r="V41" s="4" t="s">
        <v>65</v>
      </c>
      <c r="W41" s="3" t="s">
        <v>66</v>
      </c>
      <c r="X41" s="3"/>
      <c r="Y41" s="4" t="s">
        <v>65</v>
      </c>
      <c r="Z41" s="3" t="s">
        <v>66</v>
      </c>
      <c r="AA41" s="3"/>
      <c r="AB41" s="4" t="s">
        <v>65</v>
      </c>
      <c r="AC41" s="3" t="s">
        <v>66</v>
      </c>
      <c r="AD41" s="3"/>
      <c r="AE41" s="4" t="s">
        <v>65</v>
      </c>
      <c r="AF41" s="3" t="s">
        <v>66</v>
      </c>
      <c r="AG41" s="3"/>
      <c r="AH41" s="4" t="s">
        <v>65</v>
      </c>
      <c r="AI41" s="3" t="s">
        <v>66</v>
      </c>
      <c r="AJ41" s="3"/>
      <c r="AK41" s="4" t="s">
        <v>65</v>
      </c>
      <c r="AL41" s="3" t="s">
        <v>66</v>
      </c>
      <c r="AM41" s="3"/>
      <c r="AN41" s="35" t="s">
        <v>65</v>
      </c>
      <c r="AO41" s="35" t="s">
        <v>66</v>
      </c>
      <c r="AP41" s="35"/>
      <c r="AQ41" s="1" t="s">
        <v>67</v>
      </c>
      <c r="AR41" s="1" t="s">
        <v>68</v>
      </c>
      <c r="AS41" s="1" t="s">
        <v>36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5</v>
      </c>
      <c r="E42" s="16"/>
      <c r="F42" s="16"/>
      <c r="G42" s="13">
        <v>1</v>
      </c>
      <c r="H42" s="18">
        <f t="shared" ref="H42:H53" si="21">E43</f>
        <v>5</v>
      </c>
      <c r="I42" s="18">
        <f t="shared" ref="I42:I53" si="22">H42+273.15</f>
        <v>278.15</v>
      </c>
      <c r="J42" s="18">
        <f t="shared" ref="J42:J53" si="23">EXP(($C$16*(I42-$C$14))/($C$17*I42*$C$14))</f>
        <v>0.0330744063381255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0.0025497404371127</v>
      </c>
      <c r="Q42" s="25">
        <f t="shared" ref="Q42:Q53" si="27">P42*$B$44</f>
        <v>0.000471701980865849</v>
      </c>
      <c r="R42" s="18">
        <f t="shared" ref="R42:R53" si="28">L42*$B$44</f>
        <v>0.0142618427083333</v>
      </c>
      <c r="S42" s="26">
        <f t="shared" ref="S42:S53" si="29">Q42/R42</f>
        <v>0.0330744063381255</v>
      </c>
      <c r="T42" s="3">
        <v>0.01</v>
      </c>
      <c r="U42" s="27">
        <f t="shared" ref="U42:U53" si="30">S42*T42</f>
        <v>0.000330744063381255</v>
      </c>
      <c r="V42" s="26"/>
      <c r="W42" s="3"/>
      <c r="X42" s="27"/>
      <c r="Y42" s="29">
        <v>0.02</v>
      </c>
      <c r="Z42" s="3">
        <v>0.49</v>
      </c>
      <c r="AA42" s="28">
        <f t="shared" ref="AA42:AA53" si="31">Y42*Z42</f>
        <v>0.0098</v>
      </c>
      <c r="AB42" s="3"/>
      <c r="AC42" s="3"/>
      <c r="AD42" s="28"/>
      <c r="AE42" s="26"/>
      <c r="AF42" s="3"/>
      <c r="AG42" s="27"/>
      <c r="AH42" s="26"/>
      <c r="AI42" s="3"/>
      <c r="AJ42" s="27"/>
      <c r="AL42" s="28"/>
      <c r="AM42" s="28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0.0151307440633813</v>
      </c>
      <c r="AR42" s="30">
        <f t="shared" ref="AR42:AR53" si="34">$B$42/12</f>
        <v>7.70910416666667</v>
      </c>
      <c r="AS42" s="1">
        <f t="shared" ref="AS42:AS53" si="35">$B$44</f>
        <v>0.185</v>
      </c>
      <c r="AT42" s="2">
        <f t="shared" ref="AT42:AT53" si="36">$E$5/12</f>
        <v>132.143123287671</v>
      </c>
      <c r="AU42" s="1">
        <f t="shared" ref="AU42:AU53" si="37">AT42*10000*AS42*0.67*AR42*AQ42</f>
        <v>19105.3631794484</v>
      </c>
    </row>
    <row r="43" s="1" customFormat="1" spans="1:47">
      <c r="A43" s="13" t="s">
        <v>74</v>
      </c>
      <c r="B43" s="13">
        <v>1</v>
      </c>
      <c r="C43" s="16">
        <v>1</v>
      </c>
      <c r="D43" s="19">
        <v>7.55874193548387</v>
      </c>
      <c r="E43" s="20">
        <f t="shared" ref="E43:E54" si="38">D42</f>
        <v>5</v>
      </c>
      <c r="F43" s="16" t="s">
        <v>73</v>
      </c>
      <c r="G43" s="13">
        <v>2</v>
      </c>
      <c r="H43" s="18">
        <f t="shared" si="21"/>
        <v>7.55874193548387</v>
      </c>
      <c r="I43" s="18">
        <f t="shared" si="22"/>
        <v>280.708741935484</v>
      </c>
      <c r="J43" s="18">
        <f t="shared" si="23"/>
        <v>0.0455060549617792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9">L43+O42-P42-N43</f>
        <v>0.151632342896221</v>
      </c>
      <c r="P43" s="18">
        <f t="shared" si="26"/>
        <v>0.00690018972981877</v>
      </c>
      <c r="Q43" s="25">
        <f t="shared" si="27"/>
        <v>0.00127653510001647</v>
      </c>
      <c r="R43" s="18">
        <f t="shared" si="28"/>
        <v>0.0142618427083333</v>
      </c>
      <c r="S43" s="26">
        <f t="shared" si="29"/>
        <v>0.0895070241709074</v>
      </c>
      <c r="T43" s="3">
        <v>0.01</v>
      </c>
      <c r="U43" s="27">
        <f t="shared" si="30"/>
        <v>0.000895070241709074</v>
      </c>
      <c r="V43" s="26"/>
      <c r="W43" s="3"/>
      <c r="X43" s="27"/>
      <c r="Y43" s="29">
        <v>0.02</v>
      </c>
      <c r="Z43" s="3">
        <v>0.49</v>
      </c>
      <c r="AA43" s="28">
        <f t="shared" si="31"/>
        <v>0.0098</v>
      </c>
      <c r="AB43" s="3"/>
      <c r="AC43" s="3"/>
      <c r="AD43" s="28"/>
      <c r="AE43" s="26"/>
      <c r="AF43" s="3"/>
      <c r="AG43" s="27"/>
      <c r="AH43" s="26"/>
      <c r="AI43" s="3"/>
      <c r="AJ43" s="27"/>
      <c r="AK43" s="28"/>
      <c r="AL43" s="28"/>
      <c r="AM43" s="28"/>
      <c r="AN43" s="3">
        <v>0.01</v>
      </c>
      <c r="AO43" s="3">
        <v>0.5</v>
      </c>
      <c r="AP43" s="3">
        <f t="shared" si="32"/>
        <v>0.005</v>
      </c>
      <c r="AQ43" s="1">
        <f t="shared" si="33"/>
        <v>0.0156950702417091</v>
      </c>
      <c r="AR43" s="30">
        <f t="shared" si="34"/>
        <v>7.70910416666667</v>
      </c>
      <c r="AS43" s="1">
        <f t="shared" si="35"/>
        <v>0.185</v>
      </c>
      <c r="AT43" s="2">
        <f t="shared" si="36"/>
        <v>132.143123287671</v>
      </c>
      <c r="AU43" s="1">
        <f t="shared" si="37"/>
        <v>19817.9293654509</v>
      </c>
    </row>
    <row r="44" s="1" customFormat="1" spans="1:47">
      <c r="A44" s="13" t="s">
        <v>36</v>
      </c>
      <c r="B44" s="13">
        <f>I5</f>
        <v>0.185</v>
      </c>
      <c r="C44" s="16">
        <v>2</v>
      </c>
      <c r="D44" s="21">
        <v>10.1939642857143</v>
      </c>
      <c r="E44" s="20">
        <f t="shared" si="38"/>
        <v>7.55874193548387</v>
      </c>
      <c r="F44" s="16" t="s">
        <v>73</v>
      </c>
      <c r="G44" s="13">
        <v>3</v>
      </c>
      <c r="H44" s="18">
        <f t="shared" si="21"/>
        <v>10.1939642857143</v>
      </c>
      <c r="I44" s="18">
        <f t="shared" si="22"/>
        <v>283.343964285714</v>
      </c>
      <c r="J44" s="18">
        <f t="shared" si="23"/>
        <v>0.0628307418990521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9"/>
        <v>0.221823194833069</v>
      </c>
      <c r="P44" s="18">
        <f t="shared" si="26"/>
        <v>0.0139373159017797</v>
      </c>
      <c r="Q44" s="25">
        <f t="shared" si="27"/>
        <v>0.00257840344182924</v>
      </c>
      <c r="R44" s="18">
        <f t="shared" si="28"/>
        <v>0.0142618427083333</v>
      </c>
      <c r="S44" s="26">
        <f t="shared" si="29"/>
        <v>0.180790343475227</v>
      </c>
      <c r="T44" s="3">
        <v>0.01</v>
      </c>
      <c r="U44" s="27">
        <f t="shared" si="30"/>
        <v>0.00180790343475227</v>
      </c>
      <c r="V44" s="26"/>
      <c r="W44" s="3"/>
      <c r="X44" s="27"/>
      <c r="Y44" s="29">
        <v>0.02</v>
      </c>
      <c r="Z44" s="3">
        <v>0.49</v>
      </c>
      <c r="AA44" s="28">
        <f t="shared" si="31"/>
        <v>0.0098</v>
      </c>
      <c r="AB44" s="3"/>
      <c r="AC44" s="3"/>
      <c r="AD44" s="28"/>
      <c r="AE44" s="26"/>
      <c r="AF44" s="3"/>
      <c r="AG44" s="27"/>
      <c r="AH44" s="26"/>
      <c r="AI44" s="3"/>
      <c r="AJ44" s="27"/>
      <c r="AL44" s="28"/>
      <c r="AM44" s="28"/>
      <c r="AN44" s="3">
        <v>0.01</v>
      </c>
      <c r="AO44" s="3">
        <v>0.5</v>
      </c>
      <c r="AP44" s="3">
        <f t="shared" si="32"/>
        <v>0.005</v>
      </c>
      <c r="AQ44" s="1">
        <f t="shared" si="33"/>
        <v>0.0166079034347523</v>
      </c>
      <c r="AR44" s="30">
        <f t="shared" si="34"/>
        <v>7.70910416666667</v>
      </c>
      <c r="AS44" s="1">
        <f t="shared" si="35"/>
        <v>0.185</v>
      </c>
      <c r="AT44" s="2">
        <f t="shared" si="36"/>
        <v>132.143123287671</v>
      </c>
      <c r="AU44" s="1">
        <f t="shared" si="37"/>
        <v>20970.5501223873</v>
      </c>
    </row>
    <row r="45" s="1" customFormat="1" spans="1:47">
      <c r="A45" s="13"/>
      <c r="B45" s="13"/>
      <c r="C45" s="16">
        <v>3</v>
      </c>
      <c r="D45" s="21">
        <v>13.2385161290323</v>
      </c>
      <c r="E45" s="20">
        <f t="shared" si="38"/>
        <v>10.1939642857143</v>
      </c>
      <c r="F45" s="16" t="s">
        <v>73</v>
      </c>
      <c r="G45" s="13">
        <v>4</v>
      </c>
      <c r="H45" s="18">
        <f t="shared" si="21"/>
        <v>13.2385161290323</v>
      </c>
      <c r="I45" s="18">
        <f t="shared" si="22"/>
        <v>286.388516129032</v>
      </c>
      <c r="J45" s="18">
        <f t="shared" si="23"/>
        <v>0.0905372360492559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9"/>
        <v>0.284976920597956</v>
      </c>
      <c r="P45" s="18">
        <f t="shared" si="26"/>
        <v>0.0258010227287672</v>
      </c>
      <c r="Q45" s="25">
        <f t="shared" si="27"/>
        <v>0.00477318920482192</v>
      </c>
      <c r="R45" s="18">
        <f t="shared" si="28"/>
        <v>0.0142618427083333</v>
      </c>
      <c r="S45" s="26">
        <f t="shared" si="29"/>
        <v>0.334682502285129</v>
      </c>
      <c r="T45" s="3">
        <v>0.01</v>
      </c>
      <c r="U45" s="27">
        <f t="shared" si="30"/>
        <v>0.00334682502285129</v>
      </c>
      <c r="V45" s="26"/>
      <c r="W45" s="3"/>
      <c r="X45" s="27"/>
      <c r="Y45" s="29">
        <v>0.02</v>
      </c>
      <c r="Z45" s="3">
        <v>0.49</v>
      </c>
      <c r="AA45" s="28">
        <f t="shared" si="31"/>
        <v>0.0098</v>
      </c>
      <c r="AB45" s="3"/>
      <c r="AC45" s="3"/>
      <c r="AD45" s="28"/>
      <c r="AE45" s="26"/>
      <c r="AF45" s="3"/>
      <c r="AG45" s="27"/>
      <c r="AH45" s="26"/>
      <c r="AI45" s="3"/>
      <c r="AJ45" s="27"/>
      <c r="AK45" s="28"/>
      <c r="AL45" s="28"/>
      <c r="AM45" s="28"/>
      <c r="AN45" s="3">
        <v>0.01</v>
      </c>
      <c r="AO45" s="3">
        <v>0.5</v>
      </c>
      <c r="AP45" s="3">
        <f t="shared" si="32"/>
        <v>0.005</v>
      </c>
      <c r="AQ45" s="1">
        <f t="shared" si="33"/>
        <v>0.0181468250228513</v>
      </c>
      <c r="AR45" s="30">
        <f t="shared" si="34"/>
        <v>7.70910416666667</v>
      </c>
      <c r="AS45" s="1">
        <f t="shared" si="35"/>
        <v>0.185</v>
      </c>
      <c r="AT45" s="2">
        <f t="shared" si="36"/>
        <v>132.143123287671</v>
      </c>
      <c r="AU45" s="1">
        <f t="shared" si="37"/>
        <v>22913.7232883707</v>
      </c>
    </row>
    <row r="46" s="1" customFormat="1" spans="1:47">
      <c r="A46" s="13"/>
      <c r="B46" s="13"/>
      <c r="C46" s="16">
        <v>4</v>
      </c>
      <c r="D46" s="21">
        <v>18.7480666666667</v>
      </c>
      <c r="E46" s="20">
        <f t="shared" si="38"/>
        <v>13.2385161290323</v>
      </c>
      <c r="F46" s="16" t="s">
        <v>73</v>
      </c>
      <c r="G46" s="13">
        <v>5</v>
      </c>
      <c r="H46" s="18">
        <f t="shared" si="21"/>
        <v>18.7480666666667</v>
      </c>
      <c r="I46" s="18">
        <f t="shared" si="22"/>
        <v>291.898066666667</v>
      </c>
      <c r="J46" s="18">
        <f t="shared" si="23"/>
        <v>0.171997602699391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0.246217102975729</v>
      </c>
      <c r="O46" s="18">
        <f t="shared" si="39"/>
        <v>0.0900498365601261</v>
      </c>
      <c r="P46" s="18">
        <f t="shared" si="26"/>
        <v>0.0154883560118137</v>
      </c>
      <c r="Q46" s="25">
        <f t="shared" si="27"/>
        <v>0.00286534586218553</v>
      </c>
      <c r="R46" s="18">
        <f t="shared" si="28"/>
        <v>0.0142618427083333</v>
      </c>
      <c r="S46" s="26">
        <f t="shared" si="29"/>
        <v>0.200909932943748</v>
      </c>
      <c r="T46" s="3">
        <v>0.01</v>
      </c>
      <c r="U46" s="27">
        <f t="shared" si="30"/>
        <v>0.00200909932943748</v>
      </c>
      <c r="V46" s="26"/>
      <c r="W46" s="3"/>
      <c r="X46" s="27"/>
      <c r="Y46" s="29">
        <v>0.04</v>
      </c>
      <c r="Z46" s="3">
        <v>0.49</v>
      </c>
      <c r="AA46" s="28">
        <f t="shared" si="31"/>
        <v>0.0196</v>
      </c>
      <c r="AB46" s="3"/>
      <c r="AC46" s="3"/>
      <c r="AD46" s="28"/>
      <c r="AE46" s="26"/>
      <c r="AF46" s="3"/>
      <c r="AG46" s="27"/>
      <c r="AH46" s="26"/>
      <c r="AI46" s="3"/>
      <c r="AJ46" s="27"/>
      <c r="AL46" s="28"/>
      <c r="AM46" s="28"/>
      <c r="AN46" s="3">
        <v>0.015</v>
      </c>
      <c r="AO46" s="3">
        <v>0.5</v>
      </c>
      <c r="AP46" s="3">
        <f t="shared" si="32"/>
        <v>0.0075</v>
      </c>
      <c r="AQ46" s="1">
        <f t="shared" si="33"/>
        <v>0.0291090993294375</v>
      </c>
      <c r="AR46" s="30">
        <f t="shared" si="34"/>
        <v>7.70910416666667</v>
      </c>
      <c r="AS46" s="1">
        <f t="shared" si="35"/>
        <v>0.185</v>
      </c>
      <c r="AT46" s="2">
        <f t="shared" si="36"/>
        <v>132.143123287671</v>
      </c>
      <c r="AU46" s="1">
        <f t="shared" si="37"/>
        <v>36755.6223399142</v>
      </c>
    </row>
    <row r="47" s="1" customFormat="1" spans="1:47">
      <c r="A47" s="13"/>
      <c r="B47" s="13"/>
      <c r="C47" s="16">
        <v>5</v>
      </c>
      <c r="D47" s="21">
        <v>22.5043225806452</v>
      </c>
      <c r="E47" s="20">
        <f t="shared" si="38"/>
        <v>18.7480666666667</v>
      </c>
      <c r="F47" s="16" t="s">
        <v>75</v>
      </c>
      <c r="G47" s="13">
        <v>6</v>
      </c>
      <c r="H47" s="18">
        <f t="shared" si="21"/>
        <v>22.5043225806452</v>
      </c>
      <c r="I47" s="18">
        <f t="shared" si="22"/>
        <v>295.654322580645</v>
      </c>
      <c r="J47" s="18">
        <f t="shared" si="23"/>
        <v>0.262768969950155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9"/>
        <v>0.151652522214979</v>
      </c>
      <c r="P47" s="18">
        <f t="shared" si="26"/>
        <v>0.0398495770527731</v>
      </c>
      <c r="Q47" s="25">
        <f t="shared" si="27"/>
        <v>0.00737217175476301</v>
      </c>
      <c r="R47" s="18">
        <f t="shared" si="28"/>
        <v>0.0142618427083333</v>
      </c>
      <c r="S47" s="26">
        <f t="shared" si="29"/>
        <v>0.516915794510578</v>
      </c>
      <c r="T47" s="3">
        <v>0.01</v>
      </c>
      <c r="U47" s="27">
        <f t="shared" si="30"/>
        <v>0.00516915794510578</v>
      </c>
      <c r="V47" s="26"/>
      <c r="W47" s="3"/>
      <c r="X47" s="27"/>
      <c r="Y47" s="29">
        <v>0.04</v>
      </c>
      <c r="Z47" s="3">
        <v>0.49</v>
      </c>
      <c r="AA47" s="28">
        <f t="shared" si="31"/>
        <v>0.0196</v>
      </c>
      <c r="AB47" s="3"/>
      <c r="AC47" s="3"/>
      <c r="AD47" s="28"/>
      <c r="AE47" s="26"/>
      <c r="AF47" s="3"/>
      <c r="AG47" s="27"/>
      <c r="AH47" s="26"/>
      <c r="AI47" s="3"/>
      <c r="AJ47" s="27"/>
      <c r="AK47" s="28"/>
      <c r="AL47" s="28"/>
      <c r="AM47" s="28"/>
      <c r="AN47" s="3">
        <v>0.015</v>
      </c>
      <c r="AO47" s="3">
        <v>0.5</v>
      </c>
      <c r="AP47" s="3">
        <f t="shared" si="32"/>
        <v>0.0075</v>
      </c>
      <c r="AQ47" s="1">
        <f t="shared" si="33"/>
        <v>0.0322691579451058</v>
      </c>
      <c r="AR47" s="30">
        <f t="shared" si="34"/>
        <v>7.70910416666667</v>
      </c>
      <c r="AS47" s="1">
        <f t="shared" si="35"/>
        <v>0.185</v>
      </c>
      <c r="AT47" s="2">
        <f t="shared" si="36"/>
        <v>132.143123287671</v>
      </c>
      <c r="AU47" s="1">
        <f t="shared" si="37"/>
        <v>40745.7808719591</v>
      </c>
    </row>
    <row r="48" s="1" customFormat="1" spans="1:47">
      <c r="A48" s="13"/>
      <c r="B48" s="13"/>
      <c r="C48" s="16">
        <v>6</v>
      </c>
      <c r="D48" s="21">
        <v>26.3858333333333</v>
      </c>
      <c r="E48" s="20">
        <f t="shared" si="38"/>
        <v>22.5043225806452</v>
      </c>
      <c r="F48" s="16" t="s">
        <v>73</v>
      </c>
      <c r="G48" s="13">
        <v>7</v>
      </c>
      <c r="H48" s="18">
        <f t="shared" si="21"/>
        <v>26.3858333333333</v>
      </c>
      <c r="I48" s="18">
        <f t="shared" si="22"/>
        <v>299.535833333333</v>
      </c>
      <c r="J48" s="18">
        <f t="shared" si="23"/>
        <v>0.402636851264235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9"/>
        <v>0.188893986828873</v>
      </c>
      <c r="P48" s="18">
        <f t="shared" si="26"/>
        <v>0.0760556800795252</v>
      </c>
      <c r="Q48" s="25">
        <f t="shared" si="27"/>
        <v>0.0140703008147122</v>
      </c>
      <c r="R48" s="18">
        <f t="shared" si="28"/>
        <v>0.0142618427083333</v>
      </c>
      <c r="S48" s="26">
        <f t="shared" si="29"/>
        <v>0.986569625150244</v>
      </c>
      <c r="T48" s="3">
        <v>0.01</v>
      </c>
      <c r="U48" s="27">
        <f t="shared" si="30"/>
        <v>0.00986569625150244</v>
      </c>
      <c r="V48" s="26"/>
      <c r="W48" s="3"/>
      <c r="X48" s="27"/>
      <c r="Y48" s="29">
        <v>0.04</v>
      </c>
      <c r="Z48" s="3">
        <v>0.49</v>
      </c>
      <c r="AA48" s="28">
        <f t="shared" si="31"/>
        <v>0.0196</v>
      </c>
      <c r="AB48" s="3"/>
      <c r="AC48" s="3"/>
      <c r="AD48" s="28"/>
      <c r="AE48" s="26"/>
      <c r="AF48" s="3"/>
      <c r="AG48" s="27"/>
      <c r="AH48" s="26"/>
      <c r="AI48" s="3"/>
      <c r="AJ48" s="27"/>
      <c r="AL48" s="28"/>
      <c r="AM48" s="28"/>
      <c r="AN48" s="3">
        <v>0.015</v>
      </c>
      <c r="AO48" s="3">
        <v>0.5</v>
      </c>
      <c r="AP48" s="3">
        <f t="shared" si="32"/>
        <v>0.0075</v>
      </c>
      <c r="AQ48" s="1">
        <f t="shared" si="33"/>
        <v>0.0369656962515024</v>
      </c>
      <c r="AR48" s="30">
        <f t="shared" si="34"/>
        <v>7.70910416666667</v>
      </c>
      <c r="AS48" s="1">
        <f t="shared" si="35"/>
        <v>0.185</v>
      </c>
      <c r="AT48" s="2">
        <f t="shared" si="36"/>
        <v>132.143123287671</v>
      </c>
      <c r="AU48" s="1">
        <f t="shared" si="37"/>
        <v>46676.0292228685</v>
      </c>
    </row>
    <row r="49" s="1" customFormat="1" spans="1:47">
      <c r="A49" s="13"/>
      <c r="B49" s="13"/>
      <c r="C49" s="16">
        <v>7</v>
      </c>
      <c r="D49" s="21">
        <v>26.8966774193548</v>
      </c>
      <c r="E49" s="20">
        <f t="shared" si="38"/>
        <v>26.3858333333333</v>
      </c>
      <c r="F49" s="16" t="s">
        <v>73</v>
      </c>
      <c r="G49" s="13">
        <v>8</v>
      </c>
      <c r="H49" s="18">
        <f t="shared" si="21"/>
        <v>26.8966774193548</v>
      </c>
      <c r="I49" s="18">
        <f t="shared" si="22"/>
        <v>300.046677419355</v>
      </c>
      <c r="J49" s="18">
        <f t="shared" si="23"/>
        <v>0.42554833204578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9"/>
        <v>0.189929348416014</v>
      </c>
      <c r="P49" s="18">
        <f t="shared" si="26"/>
        <v>0.0808241174249767</v>
      </c>
      <c r="Q49" s="25">
        <f t="shared" si="27"/>
        <v>0.0149524617236207</v>
      </c>
      <c r="R49" s="18">
        <f t="shared" si="28"/>
        <v>0.0142618427083333</v>
      </c>
      <c r="S49" s="26">
        <f t="shared" si="29"/>
        <v>1.04842424849377</v>
      </c>
      <c r="T49" s="3">
        <v>0.01</v>
      </c>
      <c r="U49" s="27">
        <f t="shared" si="30"/>
        <v>0.0104842424849377</v>
      </c>
      <c r="V49" s="26"/>
      <c r="W49" s="3"/>
      <c r="X49" s="27"/>
      <c r="Y49" s="29">
        <v>0.04</v>
      </c>
      <c r="Z49" s="3">
        <v>0.49</v>
      </c>
      <c r="AA49" s="28">
        <f t="shared" si="31"/>
        <v>0.0196</v>
      </c>
      <c r="AB49" s="3"/>
      <c r="AC49" s="3"/>
      <c r="AD49" s="28"/>
      <c r="AE49" s="26"/>
      <c r="AF49" s="3"/>
      <c r="AG49" s="27"/>
      <c r="AH49" s="26"/>
      <c r="AI49" s="3"/>
      <c r="AJ49" s="27"/>
      <c r="AK49" s="28"/>
      <c r="AL49" s="28"/>
      <c r="AM49" s="28"/>
      <c r="AN49" s="3">
        <v>0.015</v>
      </c>
      <c r="AO49" s="3">
        <v>0.5</v>
      </c>
      <c r="AP49" s="3">
        <f t="shared" si="32"/>
        <v>0.0075</v>
      </c>
      <c r="AQ49" s="1">
        <f t="shared" si="33"/>
        <v>0.0375842424849377</v>
      </c>
      <c r="AR49" s="30">
        <f t="shared" si="34"/>
        <v>7.70910416666667</v>
      </c>
      <c r="AS49" s="1">
        <f t="shared" si="35"/>
        <v>0.185</v>
      </c>
      <c r="AT49" s="2">
        <f t="shared" si="36"/>
        <v>132.143123287671</v>
      </c>
      <c r="AU49" s="1">
        <f t="shared" si="37"/>
        <v>47457.0582577631</v>
      </c>
    </row>
    <row r="50" s="1" customFormat="1" spans="1:47">
      <c r="A50" s="13"/>
      <c r="B50" s="13"/>
      <c r="C50" s="16">
        <v>8</v>
      </c>
      <c r="D50" s="21">
        <v>27.7308064516129</v>
      </c>
      <c r="E50" s="20">
        <f t="shared" si="38"/>
        <v>26.8966774193548</v>
      </c>
      <c r="F50" s="16" t="s">
        <v>73</v>
      </c>
      <c r="G50" s="13">
        <v>9</v>
      </c>
      <c r="H50" s="18">
        <f t="shared" si="21"/>
        <v>27.7308064516129</v>
      </c>
      <c r="I50" s="18">
        <f t="shared" si="22"/>
        <v>300.880806451613</v>
      </c>
      <c r="J50" s="18">
        <f t="shared" si="23"/>
        <v>0.465606983955599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9"/>
        <v>0.186196272657704</v>
      </c>
      <c r="P50" s="18">
        <f t="shared" si="26"/>
        <v>0.086694284935928</v>
      </c>
      <c r="Q50" s="25">
        <f t="shared" si="27"/>
        <v>0.0160384427131467</v>
      </c>
      <c r="R50" s="18">
        <f t="shared" si="28"/>
        <v>0.0142618427083333</v>
      </c>
      <c r="S50" s="26">
        <f t="shared" si="29"/>
        <v>1.12457015836917</v>
      </c>
      <c r="T50" s="3">
        <v>0.01</v>
      </c>
      <c r="U50" s="27">
        <f t="shared" si="30"/>
        <v>0.0112457015836917</v>
      </c>
      <c r="V50" s="26"/>
      <c r="W50" s="3"/>
      <c r="X50" s="27"/>
      <c r="Y50" s="29">
        <v>0.04</v>
      </c>
      <c r="Z50" s="3">
        <v>0.49</v>
      </c>
      <c r="AA50" s="28">
        <f t="shared" si="31"/>
        <v>0.0196</v>
      </c>
      <c r="AB50" s="3"/>
      <c r="AC50" s="3"/>
      <c r="AD50" s="28"/>
      <c r="AE50" s="26"/>
      <c r="AF50" s="3"/>
      <c r="AG50" s="27"/>
      <c r="AH50" s="26"/>
      <c r="AI50" s="3"/>
      <c r="AJ50" s="27"/>
      <c r="AL50" s="28"/>
      <c r="AM50" s="28"/>
      <c r="AN50" s="3">
        <v>0.015</v>
      </c>
      <c r="AO50" s="3">
        <v>0.5</v>
      </c>
      <c r="AP50" s="3">
        <f t="shared" si="32"/>
        <v>0.0075</v>
      </c>
      <c r="AQ50" s="1">
        <f t="shared" si="33"/>
        <v>0.0383457015836918</v>
      </c>
      <c r="AR50" s="30">
        <f t="shared" si="34"/>
        <v>7.70910416666667</v>
      </c>
      <c r="AS50" s="1">
        <f t="shared" si="35"/>
        <v>0.185</v>
      </c>
      <c r="AT50" s="2">
        <f t="shared" si="36"/>
        <v>132.143123287671</v>
      </c>
      <c r="AU50" s="1">
        <f t="shared" si="37"/>
        <v>48418.541220336</v>
      </c>
    </row>
    <row r="51" s="1" customFormat="1" spans="1:47">
      <c r="A51" s="13"/>
      <c r="B51" s="13"/>
      <c r="C51" s="16">
        <v>9</v>
      </c>
      <c r="D51" s="21">
        <v>25.1881666666667</v>
      </c>
      <c r="E51" s="20">
        <f t="shared" si="38"/>
        <v>27.7308064516129</v>
      </c>
      <c r="F51" s="16" t="s">
        <v>73</v>
      </c>
      <c r="G51" s="13">
        <v>10</v>
      </c>
      <c r="H51" s="18">
        <f t="shared" si="21"/>
        <v>25.1881666666667</v>
      </c>
      <c r="I51" s="18">
        <f t="shared" si="22"/>
        <v>298.338166666667</v>
      </c>
      <c r="J51" s="18">
        <f t="shared" si="23"/>
        <v>0.353378586684739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9"/>
        <v>0.176593029388443</v>
      </c>
      <c r="P51" s="18">
        <f t="shared" si="26"/>
        <v>0.0624041951436645</v>
      </c>
      <c r="Q51" s="25">
        <f t="shared" si="27"/>
        <v>0.0115447761015779</v>
      </c>
      <c r="R51" s="18">
        <f t="shared" si="28"/>
        <v>0.0142618427083333</v>
      </c>
      <c r="S51" s="26">
        <f t="shared" si="29"/>
        <v>0.809486988300061</v>
      </c>
      <c r="T51" s="3">
        <v>0.01</v>
      </c>
      <c r="U51" s="27">
        <f t="shared" si="30"/>
        <v>0.00809486988300061</v>
      </c>
      <c r="V51" s="26"/>
      <c r="W51" s="3"/>
      <c r="X51" s="27"/>
      <c r="Y51" s="29">
        <v>0.04</v>
      </c>
      <c r="Z51" s="3">
        <v>0.49</v>
      </c>
      <c r="AA51" s="28">
        <f t="shared" si="31"/>
        <v>0.0196</v>
      </c>
      <c r="AB51" s="3"/>
      <c r="AC51" s="3"/>
      <c r="AD51" s="28"/>
      <c r="AE51" s="26"/>
      <c r="AF51" s="3"/>
      <c r="AG51" s="27"/>
      <c r="AH51" s="26"/>
      <c r="AI51" s="3"/>
      <c r="AJ51" s="27"/>
      <c r="AK51" s="28"/>
      <c r="AL51" s="28"/>
      <c r="AM51" s="28"/>
      <c r="AN51" s="3">
        <v>0.015</v>
      </c>
      <c r="AO51" s="3">
        <v>0.5</v>
      </c>
      <c r="AP51" s="3">
        <f t="shared" si="32"/>
        <v>0.0075</v>
      </c>
      <c r="AQ51" s="1">
        <f t="shared" si="33"/>
        <v>0.0351948698830006</v>
      </c>
      <c r="AR51" s="30">
        <f t="shared" si="34"/>
        <v>7.70910416666667</v>
      </c>
      <c r="AS51" s="1">
        <f t="shared" si="35"/>
        <v>0.185</v>
      </c>
      <c r="AT51" s="2">
        <f t="shared" si="36"/>
        <v>132.143123287671</v>
      </c>
      <c r="AU51" s="1">
        <f t="shared" si="37"/>
        <v>44440.0333751924</v>
      </c>
    </row>
    <row r="52" s="1" customFormat="1" spans="1:47">
      <c r="A52" s="13"/>
      <c r="B52" s="13"/>
      <c r="C52" s="16">
        <v>10</v>
      </c>
      <c r="D52" s="21">
        <v>21.0942580645161</v>
      </c>
      <c r="E52" s="20">
        <f t="shared" si="38"/>
        <v>25.1881666666667</v>
      </c>
      <c r="F52" s="16" t="s">
        <v>73</v>
      </c>
      <c r="G52" s="13">
        <v>11</v>
      </c>
      <c r="H52" s="18">
        <f t="shared" si="21"/>
        <v>21.0942580645161</v>
      </c>
      <c r="I52" s="18">
        <f t="shared" si="22"/>
        <v>294.244258064516</v>
      </c>
      <c r="J52" s="18">
        <f t="shared" si="23"/>
        <v>0.224405577957524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0.108479392532539</v>
      </c>
      <c r="O52" s="18">
        <f t="shared" si="39"/>
        <v>0.0828004833789055</v>
      </c>
      <c r="P52" s="18">
        <f t="shared" si="26"/>
        <v>0.0185808903278057</v>
      </c>
      <c r="Q52" s="25">
        <f t="shared" si="27"/>
        <v>0.00343746471064405</v>
      </c>
      <c r="R52" s="18">
        <f t="shared" si="28"/>
        <v>0.0142618427083333</v>
      </c>
      <c r="S52" s="26">
        <f t="shared" si="29"/>
        <v>0.241025285507847</v>
      </c>
      <c r="T52" s="3">
        <v>0.01</v>
      </c>
      <c r="U52" s="27">
        <f t="shared" si="30"/>
        <v>0.00241025285507847</v>
      </c>
      <c r="V52" s="26"/>
      <c r="W52" s="3"/>
      <c r="X52" s="27"/>
      <c r="Y52" s="29">
        <v>0.04</v>
      </c>
      <c r="Z52" s="3">
        <v>0.49</v>
      </c>
      <c r="AA52" s="28">
        <f t="shared" si="31"/>
        <v>0.0196</v>
      </c>
      <c r="AB52" s="3"/>
      <c r="AC52" s="3"/>
      <c r="AD52" s="28"/>
      <c r="AE52" s="26"/>
      <c r="AF52" s="3"/>
      <c r="AG52" s="27"/>
      <c r="AH52" s="26"/>
      <c r="AI52" s="3"/>
      <c r="AJ52" s="27"/>
      <c r="AL52" s="28"/>
      <c r="AM52" s="28"/>
      <c r="AN52" s="3">
        <v>0.015</v>
      </c>
      <c r="AO52" s="3">
        <v>0.5</v>
      </c>
      <c r="AP52" s="3">
        <f t="shared" si="32"/>
        <v>0.0075</v>
      </c>
      <c r="AQ52" s="1">
        <f t="shared" si="33"/>
        <v>0.0295102528550785</v>
      </c>
      <c r="AR52" s="30">
        <f t="shared" si="34"/>
        <v>7.70910416666667</v>
      </c>
      <c r="AS52" s="1">
        <f t="shared" si="35"/>
        <v>0.185</v>
      </c>
      <c r="AT52" s="2">
        <f t="shared" si="36"/>
        <v>132.143123287671</v>
      </c>
      <c r="AU52" s="1">
        <f t="shared" si="37"/>
        <v>37262.1528691455</v>
      </c>
    </row>
    <row r="53" s="1" customFormat="1" spans="1:48">
      <c r="A53" s="13"/>
      <c r="B53" s="13"/>
      <c r="C53" s="16">
        <v>11</v>
      </c>
      <c r="D53" s="21">
        <v>12.3909333333333</v>
      </c>
      <c r="E53" s="20">
        <f t="shared" si="38"/>
        <v>21.0942580645161</v>
      </c>
      <c r="F53" s="16" t="s">
        <v>75</v>
      </c>
      <c r="G53" s="13">
        <v>12</v>
      </c>
      <c r="H53" s="18">
        <f t="shared" si="21"/>
        <v>12.3909333333333</v>
      </c>
      <c r="I53" s="18">
        <f t="shared" si="22"/>
        <v>285.540933333333</v>
      </c>
      <c r="J53" s="18">
        <f t="shared" si="23"/>
        <v>0.0818462089156827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9"/>
        <v>0.141310634717767</v>
      </c>
      <c r="P53" s="18">
        <f t="shared" si="26"/>
        <v>0.011565739731118</v>
      </c>
      <c r="Q53" s="25">
        <f t="shared" si="27"/>
        <v>0.00213966185025684</v>
      </c>
      <c r="R53" s="18">
        <f t="shared" si="28"/>
        <v>0.0142618427083333</v>
      </c>
      <c r="S53" s="26">
        <f t="shared" si="29"/>
        <v>0.15002702624161</v>
      </c>
      <c r="T53" s="3">
        <v>0.01</v>
      </c>
      <c r="U53" s="27">
        <f t="shared" si="30"/>
        <v>0.0015002702624161</v>
      </c>
      <c r="V53" s="26"/>
      <c r="W53" s="3"/>
      <c r="X53" s="27"/>
      <c r="Y53" s="29">
        <v>0.04</v>
      </c>
      <c r="Z53" s="3">
        <v>0.49</v>
      </c>
      <c r="AA53" s="28">
        <f t="shared" si="31"/>
        <v>0.0196</v>
      </c>
      <c r="AB53" s="3"/>
      <c r="AC53" s="3"/>
      <c r="AD53" s="28"/>
      <c r="AE53" s="26"/>
      <c r="AF53" s="3"/>
      <c r="AG53" s="27"/>
      <c r="AH53" s="26"/>
      <c r="AI53" s="3"/>
      <c r="AJ53" s="27"/>
      <c r="AK53" s="28"/>
      <c r="AL53" s="28"/>
      <c r="AM53" s="28"/>
      <c r="AN53" s="3">
        <v>0.015</v>
      </c>
      <c r="AO53" s="3">
        <v>0.5</v>
      </c>
      <c r="AP53" s="3">
        <f t="shared" si="32"/>
        <v>0.0075</v>
      </c>
      <c r="AQ53" s="1">
        <f t="shared" si="33"/>
        <v>0.0286002702624161</v>
      </c>
      <c r="AR53" s="30">
        <f t="shared" si="34"/>
        <v>7.70910416666667</v>
      </c>
      <c r="AS53" s="1">
        <f t="shared" si="35"/>
        <v>0.185</v>
      </c>
      <c r="AT53" s="2">
        <f t="shared" si="36"/>
        <v>132.143123287671</v>
      </c>
      <c r="AU53" s="1">
        <f t="shared" si="37"/>
        <v>36113.1315224778</v>
      </c>
      <c r="AV53" s="1">
        <f>SUM(AU42:AU53)</f>
        <v>420675.915635314</v>
      </c>
    </row>
    <row r="54" s="1" customFormat="1" spans="1:46">
      <c r="A54" s="13"/>
      <c r="B54" s="13"/>
      <c r="C54" s="16">
        <v>12</v>
      </c>
      <c r="D54" s="21">
        <v>12.1324838709677</v>
      </c>
      <c r="E54" s="20">
        <f t="shared" si="38"/>
        <v>12.3909333333333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7">
      <c r="S56" s="24" t="s">
        <v>43</v>
      </c>
      <c r="T56" s="24"/>
      <c r="U56" s="24"/>
      <c r="V56" s="24" t="s">
        <v>44</v>
      </c>
      <c r="W56" s="24" t="s">
        <v>45</v>
      </c>
      <c r="X56" s="24" t="s">
        <v>46</v>
      </c>
      <c r="Y56" s="24" t="s">
        <v>47</v>
      </c>
      <c r="Z56" s="24" t="s">
        <v>48</v>
      </c>
      <c r="AA56" s="24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11</v>
      </c>
      <c r="B57" s="15"/>
      <c r="C57" s="16" t="s">
        <v>51</v>
      </c>
      <c r="D57" s="16" t="s">
        <v>52</v>
      </c>
      <c r="E57" s="16" t="s">
        <v>53</v>
      </c>
      <c r="F57" s="16" t="s">
        <v>54</v>
      </c>
      <c r="G57" s="13" t="s">
        <v>51</v>
      </c>
      <c r="H57" s="13" t="s">
        <v>53</v>
      </c>
      <c r="I57" s="13" t="s">
        <v>55</v>
      </c>
      <c r="J57" s="13" t="s">
        <v>56</v>
      </c>
      <c r="K57" s="23" t="s">
        <v>57</v>
      </c>
      <c r="L57" s="23" t="s">
        <v>58</v>
      </c>
      <c r="M57" s="13" t="s">
        <v>59</v>
      </c>
      <c r="N57" s="23" t="s">
        <v>60</v>
      </c>
      <c r="O57" s="13" t="s">
        <v>61</v>
      </c>
      <c r="P57" s="13" t="s">
        <v>62</v>
      </c>
      <c r="Q57" s="23" t="s">
        <v>63</v>
      </c>
      <c r="R57" s="23" t="s">
        <v>64</v>
      </c>
      <c r="S57" s="4" t="s">
        <v>65</v>
      </c>
      <c r="T57" s="3" t="s">
        <v>66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71</v>
      </c>
      <c r="B58" s="13">
        <f>F7</f>
        <v>134.758</v>
      </c>
      <c r="C58" s="16" t="s">
        <v>72</v>
      </c>
      <c r="D58" s="17">
        <v>5</v>
      </c>
      <c r="E58" s="16"/>
      <c r="F58" s="16"/>
      <c r="G58" s="13">
        <v>1</v>
      </c>
      <c r="H58" s="18">
        <f t="shared" ref="H58:H69" si="40">E59</f>
        <v>5</v>
      </c>
      <c r="I58" s="18">
        <f t="shared" ref="I58:I69" si="41">H58+273.15</f>
        <v>278.15</v>
      </c>
      <c r="J58" s="18">
        <f t="shared" ref="J58:J69" si="42">EXP(($C$16*(I58-$C$14))/($C$17*I58*$C$14))</f>
        <v>0.0330744063381255</v>
      </c>
      <c r="K58" s="18">
        <f t="shared" ref="K58:K69" si="43">$B$58/12</f>
        <v>11.2298333333333</v>
      </c>
      <c r="L58" s="18">
        <f t="shared" ref="L58:L69" si="44">K58*$B$59/100</f>
        <v>3.032055</v>
      </c>
      <c r="M58" s="13" t="s">
        <v>73</v>
      </c>
      <c r="N58" s="13"/>
      <c r="O58" s="18">
        <f>L58</f>
        <v>3.032055</v>
      </c>
      <c r="P58" s="18">
        <f t="shared" ref="P58:P69" si="45">O58*J58</f>
        <v>0.100283419109545</v>
      </c>
      <c r="Q58" s="25">
        <f t="shared" ref="Q58:Q69" si="46">P58*$B$60</f>
        <v>0.0290821915417681</v>
      </c>
      <c r="R58" s="18">
        <f t="shared" ref="R58:R69" si="47">L58*$B$60</f>
        <v>0.87929595</v>
      </c>
      <c r="S58" s="26">
        <f t="shared" ref="S58:S69" si="48">Q58/R58</f>
        <v>0.0330744063381255</v>
      </c>
      <c r="T58" s="3">
        <v>0.27</v>
      </c>
      <c r="U58" s="27">
        <f t="shared" ref="U58:U69" si="49">S58*T58</f>
        <v>0.00893008971129389</v>
      </c>
      <c r="V58" s="3">
        <v>220.1</v>
      </c>
      <c r="W58" s="28">
        <v>12.1</v>
      </c>
      <c r="X58" s="28">
        <v>4.5</v>
      </c>
      <c r="Y58" s="28">
        <v>1.5</v>
      </c>
      <c r="Z58" s="28">
        <v>6.8</v>
      </c>
      <c r="AA58" s="3">
        <v>30.2</v>
      </c>
      <c r="AB58" s="2">
        <f t="shared" ref="AB58:AB69" si="50">U58*0.67*AD58+(V58+W58+X58+Y58+Z58+AA58)/1000</f>
        <v>0.276935116430904</v>
      </c>
      <c r="AC58" s="30">
        <f t="shared" ref="AC58:AC69" si="51">$B$58/12</f>
        <v>11.2298333333333</v>
      </c>
      <c r="AD58" s="1">
        <f t="shared" ref="AD58:AD69" si="52">$B$60</f>
        <v>0.29</v>
      </c>
      <c r="AE58" s="31">
        <f t="shared" ref="AE58:AE69" si="53">$E$7/12</f>
        <v>3.91164383561644</v>
      </c>
      <c r="AF58" s="1">
        <f t="shared" ref="AF58:AF69" si="54">AE58*10000*AC58*AB58</f>
        <v>121649.588607646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74</v>
      </c>
      <c r="B59" s="13">
        <v>27</v>
      </c>
      <c r="C59" s="16">
        <v>1</v>
      </c>
      <c r="D59" s="19">
        <v>7.55874193548387</v>
      </c>
      <c r="E59" s="20">
        <f t="shared" ref="E59:E70" si="55">D58</f>
        <v>5</v>
      </c>
      <c r="F59" s="16" t="s">
        <v>73</v>
      </c>
      <c r="G59" s="13">
        <v>2</v>
      </c>
      <c r="H59" s="18">
        <f t="shared" si="40"/>
        <v>7.55874193548387</v>
      </c>
      <c r="I59" s="18">
        <f t="shared" si="41"/>
        <v>280.708741935484</v>
      </c>
      <c r="J59" s="18">
        <f t="shared" si="42"/>
        <v>0.0455060549617792</v>
      </c>
      <c r="K59" s="18">
        <f t="shared" si="43"/>
        <v>11.2298333333333</v>
      </c>
      <c r="L59" s="18">
        <f t="shared" si="44"/>
        <v>3.032055</v>
      </c>
      <c r="M59" s="13" t="s">
        <v>73</v>
      </c>
      <c r="N59" s="13"/>
      <c r="O59" s="18">
        <f t="shared" ref="O59:O69" si="56">L59+O58-P58-N59</f>
        <v>5.96382658089045</v>
      </c>
      <c r="P59" s="18">
        <f t="shared" si="45"/>
        <v>0.271390220172521</v>
      </c>
      <c r="Q59" s="25">
        <f t="shared" si="46"/>
        <v>0.078703163850031</v>
      </c>
      <c r="R59" s="18">
        <f t="shared" si="47"/>
        <v>0.87929595</v>
      </c>
      <c r="S59" s="26">
        <f t="shared" si="48"/>
        <v>0.0895070241709074</v>
      </c>
      <c r="T59" s="3">
        <v>0.27</v>
      </c>
      <c r="U59" s="27">
        <f t="shared" si="49"/>
        <v>0.024166896526145</v>
      </c>
      <c r="V59" s="3">
        <v>220.1</v>
      </c>
      <c r="W59" s="28">
        <v>12.1</v>
      </c>
      <c r="X59" s="28">
        <v>4.5</v>
      </c>
      <c r="Y59" s="28">
        <v>1.5</v>
      </c>
      <c r="Z59" s="28">
        <v>6.8</v>
      </c>
      <c r="AA59" s="3">
        <v>30.2</v>
      </c>
      <c r="AB59" s="2">
        <f t="shared" si="50"/>
        <v>0.27989562799503</v>
      </c>
      <c r="AC59" s="30">
        <f t="shared" si="51"/>
        <v>11.2298333333333</v>
      </c>
      <c r="AD59" s="1">
        <f t="shared" si="52"/>
        <v>0.29</v>
      </c>
      <c r="AE59" s="31">
        <f t="shared" si="53"/>
        <v>3.91164383561644</v>
      </c>
      <c r="AF59" s="1">
        <f t="shared" si="54"/>
        <v>122950.055729641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36</v>
      </c>
      <c r="B60" s="13">
        <f>H7</f>
        <v>0.29</v>
      </c>
      <c r="C60" s="16">
        <v>2</v>
      </c>
      <c r="D60" s="21">
        <v>10.1939642857143</v>
      </c>
      <c r="E60" s="20">
        <f t="shared" si="55"/>
        <v>7.55874193548387</v>
      </c>
      <c r="F60" s="16" t="s">
        <v>73</v>
      </c>
      <c r="G60" s="13">
        <v>3</v>
      </c>
      <c r="H60" s="18">
        <f t="shared" si="40"/>
        <v>10.1939642857143</v>
      </c>
      <c r="I60" s="18">
        <f t="shared" si="41"/>
        <v>283.343964285714</v>
      </c>
      <c r="J60" s="18">
        <f t="shared" si="42"/>
        <v>0.0628307418990521</v>
      </c>
      <c r="K60" s="18">
        <f t="shared" si="43"/>
        <v>11.2298333333333</v>
      </c>
      <c r="L60" s="18">
        <f t="shared" si="44"/>
        <v>3.032055</v>
      </c>
      <c r="M60" s="13" t="s">
        <v>73</v>
      </c>
      <c r="N60" s="13"/>
      <c r="O60" s="18">
        <f t="shared" si="56"/>
        <v>8.72449136071793</v>
      </c>
      <c r="P60" s="18">
        <f t="shared" si="45"/>
        <v>0.548166264885778</v>
      </c>
      <c r="Q60" s="25">
        <f t="shared" si="46"/>
        <v>0.158968216816876</v>
      </c>
      <c r="R60" s="18">
        <f t="shared" si="47"/>
        <v>0.87929595</v>
      </c>
      <c r="S60" s="26">
        <f t="shared" si="48"/>
        <v>0.180790343475227</v>
      </c>
      <c r="T60" s="3">
        <v>0.27</v>
      </c>
      <c r="U60" s="27">
        <f t="shared" si="49"/>
        <v>0.0488133927383112</v>
      </c>
      <c r="V60" s="3">
        <v>220.1</v>
      </c>
      <c r="W60" s="28">
        <v>12.1</v>
      </c>
      <c r="X60" s="28">
        <v>4.5</v>
      </c>
      <c r="Y60" s="28">
        <v>1.5</v>
      </c>
      <c r="Z60" s="28">
        <v>6.8</v>
      </c>
      <c r="AA60" s="3">
        <v>30.2</v>
      </c>
      <c r="AB60" s="2">
        <f t="shared" si="50"/>
        <v>0.284684442209054</v>
      </c>
      <c r="AC60" s="30">
        <f t="shared" si="51"/>
        <v>11.2298333333333</v>
      </c>
      <c r="AD60" s="1">
        <f t="shared" si="52"/>
        <v>0.29</v>
      </c>
      <c r="AE60" s="31">
        <f t="shared" si="53"/>
        <v>3.91164383561644</v>
      </c>
      <c r="AF60" s="1">
        <f t="shared" si="54"/>
        <v>125053.643337317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21">
        <v>13.2385161290323</v>
      </c>
      <c r="E61" s="20">
        <f t="shared" si="55"/>
        <v>10.1939642857143</v>
      </c>
      <c r="F61" s="16" t="s">
        <v>73</v>
      </c>
      <c r="G61" s="13">
        <v>4</v>
      </c>
      <c r="H61" s="18">
        <f t="shared" si="40"/>
        <v>13.2385161290323</v>
      </c>
      <c r="I61" s="18">
        <f t="shared" si="41"/>
        <v>286.388516129032</v>
      </c>
      <c r="J61" s="18">
        <f t="shared" si="42"/>
        <v>0.0905372360492559</v>
      </c>
      <c r="K61" s="18">
        <f t="shared" si="43"/>
        <v>11.2298333333333</v>
      </c>
      <c r="L61" s="18">
        <f t="shared" si="44"/>
        <v>3.032055</v>
      </c>
      <c r="M61" s="13" t="s">
        <v>73</v>
      </c>
      <c r="N61" s="13"/>
      <c r="O61" s="18">
        <f t="shared" si="56"/>
        <v>11.2083800958322</v>
      </c>
      <c r="P61" s="18">
        <f t="shared" si="45"/>
        <v>1.01477575446614</v>
      </c>
      <c r="Q61" s="25">
        <f t="shared" si="46"/>
        <v>0.29428496879518</v>
      </c>
      <c r="R61" s="18">
        <f t="shared" si="47"/>
        <v>0.87929595</v>
      </c>
      <c r="S61" s="26">
        <f t="shared" si="48"/>
        <v>0.334682502285129</v>
      </c>
      <c r="T61" s="3">
        <v>0.27</v>
      </c>
      <c r="U61" s="27">
        <f t="shared" si="49"/>
        <v>0.0903642756169849</v>
      </c>
      <c r="V61" s="3">
        <v>220.1</v>
      </c>
      <c r="W61" s="28">
        <v>12.1</v>
      </c>
      <c r="X61" s="28">
        <v>4.5</v>
      </c>
      <c r="Y61" s="28">
        <v>1.5</v>
      </c>
      <c r="Z61" s="28">
        <v>6.8</v>
      </c>
      <c r="AA61" s="3">
        <v>30.2</v>
      </c>
      <c r="AB61" s="2">
        <f t="shared" si="50"/>
        <v>0.29275777875238</v>
      </c>
      <c r="AC61" s="30">
        <f t="shared" si="51"/>
        <v>11.2298333333333</v>
      </c>
      <c r="AD61" s="1">
        <f t="shared" si="52"/>
        <v>0.29</v>
      </c>
      <c r="AE61" s="31">
        <f t="shared" si="53"/>
        <v>3.91164383561644</v>
      </c>
      <c r="AF61" s="1">
        <f t="shared" si="54"/>
        <v>128600.026626818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21">
        <v>18.7480666666667</v>
      </c>
      <c r="E62" s="20">
        <f t="shared" si="55"/>
        <v>13.2385161290323</v>
      </c>
      <c r="F62" s="16" t="s">
        <v>73</v>
      </c>
      <c r="G62" s="13">
        <v>5</v>
      </c>
      <c r="H62" s="18">
        <f t="shared" si="40"/>
        <v>18.7480666666667</v>
      </c>
      <c r="I62" s="18">
        <f t="shared" si="41"/>
        <v>291.898066666667</v>
      </c>
      <c r="J62" s="18">
        <f t="shared" si="42"/>
        <v>0.171997602699391</v>
      </c>
      <c r="K62" s="18">
        <f t="shared" si="43"/>
        <v>11.2298333333333</v>
      </c>
      <c r="L62" s="18">
        <f t="shared" si="44"/>
        <v>3.032055</v>
      </c>
      <c r="M62" s="13" t="s">
        <v>75</v>
      </c>
      <c r="N62" s="18">
        <f>(O61-P61)*$C$22/100</f>
        <v>9.68392412429772</v>
      </c>
      <c r="O62" s="18">
        <f t="shared" si="56"/>
        <v>3.5417352170683</v>
      </c>
      <c r="P62" s="18">
        <f t="shared" si="45"/>
        <v>0.609169966731755</v>
      </c>
      <c r="Q62" s="25">
        <f t="shared" si="46"/>
        <v>0.176659290352209</v>
      </c>
      <c r="R62" s="18">
        <f t="shared" si="47"/>
        <v>0.87929595</v>
      </c>
      <c r="S62" s="26">
        <f t="shared" si="48"/>
        <v>0.200909932943748</v>
      </c>
      <c r="T62" s="3">
        <v>0.27</v>
      </c>
      <c r="U62" s="27">
        <f t="shared" si="49"/>
        <v>0.0542456818948119</v>
      </c>
      <c r="V62" s="3">
        <v>220.1</v>
      </c>
      <c r="W62" s="28">
        <v>12.1</v>
      </c>
      <c r="X62" s="28">
        <v>4.5</v>
      </c>
      <c r="Y62" s="28">
        <v>1.5</v>
      </c>
      <c r="Z62" s="28">
        <v>6.8</v>
      </c>
      <c r="AA62" s="3">
        <v>30.2</v>
      </c>
      <c r="AB62" s="2">
        <f t="shared" si="50"/>
        <v>0.285739935992162</v>
      </c>
      <c r="AC62" s="30">
        <f t="shared" si="51"/>
        <v>11.2298333333333</v>
      </c>
      <c r="AD62" s="1">
        <f t="shared" si="52"/>
        <v>0.29</v>
      </c>
      <c r="AE62" s="31">
        <f t="shared" si="53"/>
        <v>3.91164383561644</v>
      </c>
      <c r="AF62" s="1">
        <f t="shared" si="54"/>
        <v>125517.291234874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21">
        <v>22.5043225806452</v>
      </c>
      <c r="E63" s="20">
        <f t="shared" si="55"/>
        <v>18.7480666666667</v>
      </c>
      <c r="F63" s="16" t="s">
        <v>75</v>
      </c>
      <c r="G63" s="13">
        <v>6</v>
      </c>
      <c r="H63" s="18">
        <f t="shared" si="40"/>
        <v>22.5043225806452</v>
      </c>
      <c r="I63" s="18">
        <f t="shared" si="41"/>
        <v>295.654322580645</v>
      </c>
      <c r="J63" s="18">
        <f t="shared" si="42"/>
        <v>0.262768969950155</v>
      </c>
      <c r="K63" s="18">
        <f t="shared" si="43"/>
        <v>11.2298333333333</v>
      </c>
      <c r="L63" s="18">
        <f t="shared" si="44"/>
        <v>3.032055</v>
      </c>
      <c r="M63" s="13" t="s">
        <v>73</v>
      </c>
      <c r="N63" s="13"/>
      <c r="O63" s="18">
        <f t="shared" si="56"/>
        <v>5.96462025033655</v>
      </c>
      <c r="P63" s="18">
        <f t="shared" si="45"/>
        <v>1.56731711932477</v>
      </c>
      <c r="Q63" s="25">
        <f t="shared" si="46"/>
        <v>0.454521964604183</v>
      </c>
      <c r="R63" s="18">
        <f t="shared" si="47"/>
        <v>0.87929595</v>
      </c>
      <c r="S63" s="26">
        <f t="shared" si="48"/>
        <v>0.516915794510578</v>
      </c>
      <c r="T63" s="3">
        <v>0.27</v>
      </c>
      <c r="U63" s="27">
        <f t="shared" si="49"/>
        <v>0.139567264517856</v>
      </c>
      <c r="V63" s="3">
        <v>229.1</v>
      </c>
      <c r="W63" s="28">
        <v>15.1</v>
      </c>
      <c r="X63" s="28">
        <v>6</v>
      </c>
      <c r="Y63" s="28">
        <v>3</v>
      </c>
      <c r="Z63" s="28">
        <v>7</v>
      </c>
      <c r="AA63" s="3">
        <v>30.2</v>
      </c>
      <c r="AB63" s="2">
        <f t="shared" si="50"/>
        <v>0.317517919495819</v>
      </c>
      <c r="AC63" s="30">
        <f t="shared" si="51"/>
        <v>11.2298333333333</v>
      </c>
      <c r="AD63" s="1">
        <f t="shared" si="52"/>
        <v>0.29</v>
      </c>
      <c r="AE63" s="31">
        <f t="shared" si="53"/>
        <v>3.91164383561644</v>
      </c>
      <c r="AF63" s="1">
        <f t="shared" si="54"/>
        <v>139476.440474675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21">
        <v>26.3858333333333</v>
      </c>
      <c r="E64" s="20">
        <f t="shared" si="55"/>
        <v>22.5043225806452</v>
      </c>
      <c r="F64" s="16" t="s">
        <v>73</v>
      </c>
      <c r="G64" s="13">
        <v>7</v>
      </c>
      <c r="H64" s="18">
        <f t="shared" si="40"/>
        <v>26.3858333333333</v>
      </c>
      <c r="I64" s="18">
        <f t="shared" si="41"/>
        <v>299.535833333333</v>
      </c>
      <c r="J64" s="18">
        <f t="shared" si="42"/>
        <v>0.402636851264235</v>
      </c>
      <c r="K64" s="18">
        <f t="shared" si="43"/>
        <v>11.2298333333333</v>
      </c>
      <c r="L64" s="18">
        <f t="shared" si="44"/>
        <v>3.032055</v>
      </c>
      <c r="M64" s="13" t="s">
        <v>73</v>
      </c>
      <c r="N64" s="13"/>
      <c r="O64" s="18">
        <f t="shared" si="56"/>
        <v>7.42935813101178</v>
      </c>
      <c r="P64" s="18">
        <f t="shared" si="45"/>
        <v>2.99133336478492</v>
      </c>
      <c r="Q64" s="25">
        <f t="shared" si="46"/>
        <v>0.867486675787628</v>
      </c>
      <c r="R64" s="18">
        <f t="shared" si="47"/>
        <v>0.87929595</v>
      </c>
      <c r="S64" s="26">
        <f t="shared" si="48"/>
        <v>0.986569625150244</v>
      </c>
      <c r="T64" s="3">
        <v>0.27</v>
      </c>
      <c r="U64" s="27">
        <f t="shared" si="49"/>
        <v>0.266373798790566</v>
      </c>
      <c r="V64" s="3">
        <v>229.1</v>
      </c>
      <c r="W64" s="28">
        <v>15.1</v>
      </c>
      <c r="X64" s="28">
        <v>6</v>
      </c>
      <c r="Y64" s="28">
        <v>3</v>
      </c>
      <c r="Z64" s="28">
        <v>7</v>
      </c>
      <c r="AA64" s="3">
        <v>30.2</v>
      </c>
      <c r="AB64" s="2">
        <f t="shared" si="50"/>
        <v>0.342156429105007</v>
      </c>
      <c r="AC64" s="30">
        <f t="shared" si="51"/>
        <v>11.2298333333333</v>
      </c>
      <c r="AD64" s="1">
        <f t="shared" si="52"/>
        <v>0.29</v>
      </c>
      <c r="AE64" s="31">
        <f t="shared" si="53"/>
        <v>3.91164383561644</v>
      </c>
      <c r="AF64" s="1">
        <f t="shared" si="54"/>
        <v>150299.425282421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21">
        <v>26.8966774193548</v>
      </c>
      <c r="E65" s="20">
        <f t="shared" si="55"/>
        <v>26.3858333333333</v>
      </c>
      <c r="F65" s="16" t="s">
        <v>73</v>
      </c>
      <c r="G65" s="13">
        <v>8</v>
      </c>
      <c r="H65" s="18">
        <f t="shared" si="40"/>
        <v>26.8966774193548</v>
      </c>
      <c r="I65" s="18">
        <f t="shared" si="41"/>
        <v>300.046677419355</v>
      </c>
      <c r="J65" s="18">
        <f t="shared" si="42"/>
        <v>0.42554833204578</v>
      </c>
      <c r="K65" s="18">
        <f t="shared" si="43"/>
        <v>11.2298333333333</v>
      </c>
      <c r="L65" s="18">
        <f t="shared" si="44"/>
        <v>3.032055</v>
      </c>
      <c r="M65" s="13" t="s">
        <v>73</v>
      </c>
      <c r="N65" s="13"/>
      <c r="O65" s="18">
        <f t="shared" si="56"/>
        <v>7.47007976622685</v>
      </c>
      <c r="P65" s="18">
        <f t="shared" si="45"/>
        <v>3.17887998476677</v>
      </c>
      <c r="Q65" s="25">
        <f t="shared" si="46"/>
        <v>0.921875195582363</v>
      </c>
      <c r="R65" s="18">
        <f t="shared" si="47"/>
        <v>0.87929595</v>
      </c>
      <c r="S65" s="26">
        <f t="shared" si="48"/>
        <v>1.04842424849377</v>
      </c>
      <c r="T65" s="3">
        <v>0.27</v>
      </c>
      <c r="U65" s="27">
        <f t="shared" si="49"/>
        <v>0.283074547093317</v>
      </c>
      <c r="V65" s="3">
        <v>229.1</v>
      </c>
      <c r="W65" s="28">
        <v>15.1</v>
      </c>
      <c r="X65" s="28">
        <v>6</v>
      </c>
      <c r="Y65" s="28">
        <v>3</v>
      </c>
      <c r="Z65" s="28">
        <v>7</v>
      </c>
      <c r="AA65" s="3">
        <v>30.2</v>
      </c>
      <c r="AB65" s="2">
        <f t="shared" si="50"/>
        <v>0.345401384500232</v>
      </c>
      <c r="AC65" s="30">
        <f t="shared" si="51"/>
        <v>11.2298333333333</v>
      </c>
      <c r="AD65" s="1">
        <f t="shared" si="52"/>
        <v>0.29</v>
      </c>
      <c r="AE65" s="31">
        <f t="shared" si="53"/>
        <v>3.91164383561644</v>
      </c>
      <c r="AF65" s="1">
        <f t="shared" si="54"/>
        <v>151724.84035425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21">
        <v>27.7308064516129</v>
      </c>
      <c r="E66" s="20">
        <f t="shared" si="55"/>
        <v>26.8966774193548</v>
      </c>
      <c r="F66" s="16" t="s">
        <v>73</v>
      </c>
      <c r="G66" s="13">
        <v>9</v>
      </c>
      <c r="H66" s="18">
        <f t="shared" si="40"/>
        <v>27.7308064516129</v>
      </c>
      <c r="I66" s="18">
        <f t="shared" si="41"/>
        <v>300.880806451613</v>
      </c>
      <c r="J66" s="18">
        <f t="shared" si="42"/>
        <v>0.465606983955599</v>
      </c>
      <c r="K66" s="18">
        <f t="shared" si="43"/>
        <v>11.2298333333333</v>
      </c>
      <c r="L66" s="18">
        <f t="shared" si="44"/>
        <v>3.032055</v>
      </c>
      <c r="M66" s="13" t="s">
        <v>73</v>
      </c>
      <c r="N66" s="13"/>
      <c r="O66" s="18">
        <f t="shared" si="56"/>
        <v>7.32325478146008</v>
      </c>
      <c r="P66" s="18">
        <f t="shared" si="45"/>
        <v>3.40975857153405</v>
      </c>
      <c r="Q66" s="25">
        <f t="shared" si="46"/>
        <v>0.988829985744874</v>
      </c>
      <c r="R66" s="18">
        <f t="shared" si="47"/>
        <v>0.87929595</v>
      </c>
      <c r="S66" s="26">
        <f t="shared" si="48"/>
        <v>1.12457015836918</v>
      </c>
      <c r="T66" s="3">
        <v>0.27</v>
      </c>
      <c r="U66" s="27">
        <f t="shared" si="49"/>
        <v>0.303633942759677</v>
      </c>
      <c r="V66" s="3">
        <v>229.1</v>
      </c>
      <c r="W66" s="28">
        <v>15.1</v>
      </c>
      <c r="X66" s="28">
        <v>6</v>
      </c>
      <c r="Y66" s="28">
        <v>3</v>
      </c>
      <c r="Z66" s="28">
        <v>7</v>
      </c>
      <c r="AA66" s="3">
        <v>30.2</v>
      </c>
      <c r="AB66" s="2">
        <f t="shared" si="50"/>
        <v>0.349396075078205</v>
      </c>
      <c r="AC66" s="30">
        <f t="shared" si="51"/>
        <v>11.2298333333333</v>
      </c>
      <c r="AD66" s="1">
        <f t="shared" si="52"/>
        <v>0.29</v>
      </c>
      <c r="AE66" s="31">
        <f t="shared" si="53"/>
        <v>3.91164383561644</v>
      </c>
      <c r="AF66" s="1">
        <f t="shared" si="54"/>
        <v>153479.592412018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21">
        <v>25.1881666666667</v>
      </c>
      <c r="E67" s="20">
        <f t="shared" si="55"/>
        <v>27.7308064516129</v>
      </c>
      <c r="F67" s="16" t="s">
        <v>73</v>
      </c>
      <c r="G67" s="13">
        <v>10</v>
      </c>
      <c r="H67" s="18">
        <f t="shared" si="40"/>
        <v>25.1881666666667</v>
      </c>
      <c r="I67" s="18">
        <f t="shared" si="41"/>
        <v>298.338166666667</v>
      </c>
      <c r="J67" s="18">
        <f t="shared" si="42"/>
        <v>0.353378586684739</v>
      </c>
      <c r="K67" s="18">
        <f t="shared" si="43"/>
        <v>11.2298333333333</v>
      </c>
      <c r="L67" s="18">
        <f t="shared" si="44"/>
        <v>3.032055</v>
      </c>
      <c r="M67" s="13" t="s">
        <v>73</v>
      </c>
      <c r="N67" s="13"/>
      <c r="O67" s="18">
        <f t="shared" si="56"/>
        <v>6.94555120992603</v>
      </c>
      <c r="P67" s="18">
        <f t="shared" si="45"/>
        <v>2.45440907031014</v>
      </c>
      <c r="Q67" s="25">
        <f t="shared" si="46"/>
        <v>0.711778630389941</v>
      </c>
      <c r="R67" s="18">
        <f t="shared" si="47"/>
        <v>0.87929595</v>
      </c>
      <c r="S67" s="26">
        <f t="shared" si="48"/>
        <v>0.809486988300061</v>
      </c>
      <c r="T67" s="3">
        <v>0.27</v>
      </c>
      <c r="U67" s="27">
        <f t="shared" si="49"/>
        <v>0.218561486841016</v>
      </c>
      <c r="V67" s="3">
        <v>220.1</v>
      </c>
      <c r="W67" s="28">
        <v>12.1</v>
      </c>
      <c r="X67" s="28">
        <v>4.5</v>
      </c>
      <c r="Y67" s="28">
        <v>1.5</v>
      </c>
      <c r="Z67" s="28">
        <v>6.8</v>
      </c>
      <c r="AA67" s="3">
        <v>30.2</v>
      </c>
      <c r="AB67" s="2">
        <f t="shared" si="50"/>
        <v>0.317666496893209</v>
      </c>
      <c r="AC67" s="30">
        <f t="shared" si="51"/>
        <v>11.2298333333333</v>
      </c>
      <c r="AD67" s="1">
        <f t="shared" si="52"/>
        <v>0.29</v>
      </c>
      <c r="AE67" s="31">
        <f t="shared" si="53"/>
        <v>3.91164383561644</v>
      </c>
      <c r="AF67" s="1">
        <f t="shared" si="54"/>
        <v>139541.706228985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21">
        <v>21.0942580645161</v>
      </c>
      <c r="E68" s="20">
        <f t="shared" si="55"/>
        <v>25.1881666666667</v>
      </c>
      <c r="F68" s="16" t="s">
        <v>73</v>
      </c>
      <c r="G68" s="13">
        <v>11</v>
      </c>
      <c r="H68" s="18">
        <f t="shared" si="40"/>
        <v>21.0942580645161</v>
      </c>
      <c r="I68" s="18">
        <f t="shared" si="41"/>
        <v>294.244258064516</v>
      </c>
      <c r="J68" s="18">
        <f t="shared" si="42"/>
        <v>0.224405577957524</v>
      </c>
      <c r="K68" s="18">
        <f t="shared" si="43"/>
        <v>11.2298333333333</v>
      </c>
      <c r="L68" s="18">
        <f t="shared" si="44"/>
        <v>3.032055</v>
      </c>
      <c r="M68" s="13" t="s">
        <v>75</v>
      </c>
      <c r="N68" s="18">
        <f>(O67-P67)*$C$22/100</f>
        <v>4.2665850326351</v>
      </c>
      <c r="O68" s="18">
        <f t="shared" si="56"/>
        <v>3.2566121069808</v>
      </c>
      <c r="P68" s="18">
        <f t="shared" si="45"/>
        <v>0.730801922050495</v>
      </c>
      <c r="Q68" s="25">
        <f t="shared" si="46"/>
        <v>0.211932557394644</v>
      </c>
      <c r="R68" s="18">
        <f t="shared" si="47"/>
        <v>0.87929595</v>
      </c>
      <c r="S68" s="26">
        <f t="shared" si="48"/>
        <v>0.241025285507847</v>
      </c>
      <c r="T68" s="3">
        <v>0.27</v>
      </c>
      <c r="U68" s="27">
        <f t="shared" si="49"/>
        <v>0.0650768270871187</v>
      </c>
      <c r="V68" s="3">
        <v>220.1</v>
      </c>
      <c r="W68" s="28">
        <v>12.1</v>
      </c>
      <c r="X68" s="28">
        <v>4.5</v>
      </c>
      <c r="Y68" s="28">
        <v>1.5</v>
      </c>
      <c r="Z68" s="28">
        <v>6.8</v>
      </c>
      <c r="AA68" s="3">
        <v>30.2</v>
      </c>
      <c r="AB68" s="2">
        <f t="shared" si="50"/>
        <v>0.287844427503027</v>
      </c>
      <c r="AC68" s="30">
        <f t="shared" si="51"/>
        <v>11.2298333333333</v>
      </c>
      <c r="AD68" s="1">
        <f t="shared" si="52"/>
        <v>0.29</v>
      </c>
      <c r="AE68" s="31">
        <f t="shared" si="53"/>
        <v>3.91164383561644</v>
      </c>
      <c r="AF68" s="1">
        <f t="shared" si="54"/>
        <v>126441.733500718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21">
        <v>12.3909333333333</v>
      </c>
      <c r="E69" s="20">
        <f t="shared" si="55"/>
        <v>21.0942580645161</v>
      </c>
      <c r="F69" s="16" t="s">
        <v>75</v>
      </c>
      <c r="G69" s="13">
        <v>12</v>
      </c>
      <c r="H69" s="18">
        <f t="shared" si="40"/>
        <v>12.3909333333333</v>
      </c>
      <c r="I69" s="18">
        <f t="shared" si="41"/>
        <v>285.540933333333</v>
      </c>
      <c r="J69" s="18">
        <f t="shared" si="42"/>
        <v>0.0818462089156827</v>
      </c>
      <c r="K69" s="18">
        <f t="shared" si="43"/>
        <v>11.2298333333333</v>
      </c>
      <c r="L69" s="18">
        <f t="shared" si="44"/>
        <v>3.032055</v>
      </c>
      <c r="M69" s="13" t="s">
        <v>73</v>
      </c>
      <c r="N69" s="13"/>
      <c r="O69" s="18">
        <f t="shared" si="56"/>
        <v>5.5578651849303</v>
      </c>
      <c r="P69" s="18">
        <f t="shared" si="45"/>
        <v>0.454890195051005</v>
      </c>
      <c r="Q69" s="25">
        <f t="shared" si="46"/>
        <v>0.131918156564791</v>
      </c>
      <c r="R69" s="18">
        <f t="shared" si="47"/>
        <v>0.87929595</v>
      </c>
      <c r="S69" s="26">
        <f t="shared" si="48"/>
        <v>0.15002702624161</v>
      </c>
      <c r="T69" s="3">
        <v>0.27</v>
      </c>
      <c r="U69" s="27">
        <f t="shared" si="49"/>
        <v>0.0405072970852347</v>
      </c>
      <c r="V69" s="3">
        <v>220.1</v>
      </c>
      <c r="W69" s="28">
        <v>12.1</v>
      </c>
      <c r="X69" s="28">
        <v>4.5</v>
      </c>
      <c r="Y69" s="28">
        <v>1.5</v>
      </c>
      <c r="Z69" s="28">
        <v>6.8</v>
      </c>
      <c r="AA69" s="3">
        <v>30.2</v>
      </c>
      <c r="AB69" s="2">
        <f t="shared" si="50"/>
        <v>0.283070567823661</v>
      </c>
      <c r="AC69" s="30">
        <f t="shared" si="51"/>
        <v>11.2298333333333</v>
      </c>
      <c r="AD69" s="1">
        <f t="shared" si="52"/>
        <v>0.29</v>
      </c>
      <c r="AE69" s="31">
        <f t="shared" si="53"/>
        <v>3.91164383561644</v>
      </c>
      <c r="AF69" s="1">
        <f t="shared" si="54"/>
        <v>124344.714987682</v>
      </c>
      <c r="AG69" s="1">
        <f>SUM(AF58:AF69)</f>
        <v>1609079.05877705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7">
      <c r="A70" s="13"/>
      <c r="B70" s="13"/>
      <c r="C70" s="16">
        <v>12</v>
      </c>
      <c r="D70" s="21">
        <v>12.1324838709677</v>
      </c>
      <c r="E70" s="20">
        <f t="shared" si="55"/>
        <v>12.3909333333333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1" s="1" customFormat="1" spans="46:46">
      <c r="AT71" s="2"/>
    </row>
    <row r="72" s="1" customFormat="1" spans="19:46">
      <c r="S72" s="24" t="s">
        <v>43</v>
      </c>
      <c r="T72" s="24"/>
      <c r="U72" s="24"/>
      <c r="V72" s="24" t="s">
        <v>44</v>
      </c>
      <c r="W72" s="24"/>
      <c r="X72" s="24"/>
      <c r="Y72" s="24" t="s">
        <v>45</v>
      </c>
      <c r="Z72" s="24"/>
      <c r="AA72" s="24"/>
      <c r="AB72" s="24" t="s">
        <v>46</v>
      </c>
      <c r="AC72" s="24"/>
      <c r="AD72" s="24"/>
      <c r="AE72" s="24" t="s">
        <v>47</v>
      </c>
      <c r="AF72" s="24"/>
      <c r="AG72" s="24"/>
      <c r="AH72" s="24" t="s">
        <v>48</v>
      </c>
      <c r="AI72" s="24"/>
      <c r="AJ72" s="24"/>
      <c r="AK72" s="32" t="s">
        <v>78</v>
      </c>
      <c r="AL72" s="33"/>
      <c r="AM72" s="34"/>
      <c r="AN72" s="33" t="s">
        <v>79</v>
      </c>
      <c r="AO72" s="33"/>
      <c r="AP72" s="34"/>
      <c r="AQ72" s="24" t="s">
        <v>50</v>
      </c>
      <c r="AR72" s="24"/>
      <c r="AS72" s="24"/>
      <c r="AT72" s="2"/>
    </row>
    <row r="73" s="1" customFormat="1" spans="1:50">
      <c r="A73" s="15" t="s">
        <v>12</v>
      </c>
      <c r="B73" s="15"/>
      <c r="C73" s="16" t="s">
        <v>51</v>
      </c>
      <c r="D73" s="16" t="s">
        <v>52</v>
      </c>
      <c r="E73" s="16" t="s">
        <v>53</v>
      </c>
      <c r="F73" s="16" t="s">
        <v>54</v>
      </c>
      <c r="G73" s="13" t="s">
        <v>51</v>
      </c>
      <c r="H73" s="13" t="s">
        <v>53</v>
      </c>
      <c r="I73" s="13" t="s">
        <v>55</v>
      </c>
      <c r="J73" s="13" t="s">
        <v>56</v>
      </c>
      <c r="K73" s="23" t="s">
        <v>57</v>
      </c>
      <c r="L73" s="23" t="s">
        <v>58</v>
      </c>
      <c r="M73" s="13" t="s">
        <v>59</v>
      </c>
      <c r="N73" s="23" t="s">
        <v>60</v>
      </c>
      <c r="O73" s="13" t="s">
        <v>61</v>
      </c>
      <c r="P73" s="13" t="s">
        <v>62</v>
      </c>
      <c r="Q73" s="23" t="s">
        <v>63</v>
      </c>
      <c r="R73" s="23" t="s">
        <v>64</v>
      </c>
      <c r="S73" s="4" t="s">
        <v>65</v>
      </c>
      <c r="T73" s="3" t="s">
        <v>66</v>
      </c>
      <c r="U73" s="3"/>
      <c r="V73" s="4" t="s">
        <v>65</v>
      </c>
      <c r="W73" s="3" t="s">
        <v>66</v>
      </c>
      <c r="X73" s="3"/>
      <c r="Y73" s="4" t="s">
        <v>65</v>
      </c>
      <c r="Z73" s="3" t="s">
        <v>66</v>
      </c>
      <c r="AA73" s="3"/>
      <c r="AB73" s="4" t="s">
        <v>65</v>
      </c>
      <c r="AC73" s="3" t="s">
        <v>66</v>
      </c>
      <c r="AD73" s="3"/>
      <c r="AE73" s="4" t="s">
        <v>65</v>
      </c>
      <c r="AF73" s="3" t="s">
        <v>66</v>
      </c>
      <c r="AG73" s="3"/>
      <c r="AH73" s="4" t="s">
        <v>65</v>
      </c>
      <c r="AI73" s="3" t="s">
        <v>66</v>
      </c>
      <c r="AJ73" s="3"/>
      <c r="AK73" s="4" t="s">
        <v>65</v>
      </c>
      <c r="AL73" s="3" t="s">
        <v>66</v>
      </c>
      <c r="AM73" s="3"/>
      <c r="AN73" s="4" t="s">
        <v>65</v>
      </c>
      <c r="AO73" s="3" t="s">
        <v>66</v>
      </c>
      <c r="AP73" s="3"/>
      <c r="AQ73" s="35" t="s">
        <v>65</v>
      </c>
      <c r="AR73" s="35" t="s">
        <v>66</v>
      </c>
      <c r="AS73" s="35"/>
      <c r="AT73" s="2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5</v>
      </c>
      <c r="E74" s="16"/>
      <c r="F74" s="16"/>
      <c r="G74" s="13">
        <v>1</v>
      </c>
      <c r="H74" s="18">
        <f t="shared" ref="H74:H85" si="57">E75</f>
        <v>5</v>
      </c>
      <c r="I74" s="18">
        <f t="shared" ref="I74:I85" si="58">H74+273.15</f>
        <v>278.15</v>
      </c>
      <c r="J74" s="18">
        <f t="shared" ref="J74:J85" si="59">EXP(($C$16*(I74-$C$14))/($C$17*I74*$C$14))</f>
        <v>0.0330744063381255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0.0172390420715578</v>
      </c>
      <c r="Q74" s="25">
        <f t="shared" ref="Q74:Q85" si="63">P74*$B$76</f>
        <v>0.00448215093860502</v>
      </c>
      <c r="R74" s="18">
        <f t="shared" ref="R74:R85" si="64">L74*$B$76</f>
        <v>0.1355172</v>
      </c>
      <c r="S74" s="26">
        <f t="shared" ref="S74:S85" si="65">Q74/R74</f>
        <v>0.0330744063381255</v>
      </c>
      <c r="T74" s="3">
        <v>0.01</v>
      </c>
      <c r="U74" s="27">
        <f t="shared" ref="U74:U85" si="66">S74*T74</f>
        <v>0.000330744063381255</v>
      </c>
      <c r="V74" s="26"/>
      <c r="W74" s="3"/>
      <c r="X74" s="3"/>
      <c r="Y74" s="29"/>
      <c r="Z74" s="3"/>
      <c r="AA74" s="28"/>
      <c r="AB74" s="3"/>
      <c r="AC74" s="3"/>
      <c r="AD74" s="28"/>
      <c r="AE74" s="26">
        <v>0.001</v>
      </c>
      <c r="AF74" s="3">
        <v>0.49</v>
      </c>
      <c r="AG74" s="27">
        <f t="shared" ref="AG74:AG85" si="67">AF74*AE74</f>
        <v>0.00049</v>
      </c>
      <c r="AH74" s="36"/>
      <c r="AI74" s="3"/>
      <c r="AJ74" s="27"/>
      <c r="AK74" s="37"/>
      <c r="AL74" s="28"/>
      <c r="AM74" s="28"/>
      <c r="AN74" s="37"/>
      <c r="AO74" s="28"/>
      <c r="AP74" s="27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0.00582074406338126</v>
      </c>
      <c r="AU74" s="30">
        <f t="shared" ref="AU74:AU85" si="70">$B$74/12</f>
        <v>52.122</v>
      </c>
      <c r="AV74" s="1">
        <f t="shared" ref="AV74:AV85" si="71">$B$76</f>
        <v>0.26</v>
      </c>
      <c r="AW74" s="2">
        <f>$E$8/12</f>
        <v>2.36246564542111</v>
      </c>
      <c r="AX74" s="1">
        <f t="shared" ref="AX74:AX85" si="72">AW74*10000*AV74*0.67*AU74*AT74</f>
        <v>1248.57095600567</v>
      </c>
    </row>
    <row r="75" s="1" customFormat="1" spans="1:50">
      <c r="A75" s="13" t="s">
        <v>74</v>
      </c>
      <c r="B75" s="13">
        <v>1</v>
      </c>
      <c r="C75" s="16">
        <v>1</v>
      </c>
      <c r="D75" s="19">
        <v>7.55874193548387</v>
      </c>
      <c r="E75" s="20">
        <f t="shared" ref="E75:E86" si="73">D74</f>
        <v>5</v>
      </c>
      <c r="F75" s="16" t="s">
        <v>73</v>
      </c>
      <c r="G75" s="13">
        <v>2</v>
      </c>
      <c r="H75" s="18">
        <f t="shared" si="57"/>
        <v>7.55874193548387</v>
      </c>
      <c r="I75" s="18">
        <f t="shared" si="58"/>
        <v>280.708741935484</v>
      </c>
      <c r="J75" s="18">
        <f t="shared" si="59"/>
        <v>0.0455060549617792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4">L75+O74-P74-N75</f>
        <v>1.02520095792844</v>
      </c>
      <c r="P75" s="18">
        <f t="shared" si="62"/>
        <v>0.0466528511383604</v>
      </c>
      <c r="Q75" s="25">
        <f t="shared" si="63"/>
        <v>0.0121297412959737</v>
      </c>
      <c r="R75" s="18">
        <f t="shared" si="64"/>
        <v>0.1355172</v>
      </c>
      <c r="S75" s="26">
        <f t="shared" si="65"/>
        <v>0.0895070241709075</v>
      </c>
      <c r="T75" s="3">
        <v>0.01</v>
      </c>
      <c r="U75" s="27">
        <f t="shared" si="66"/>
        <v>0.000895070241709075</v>
      </c>
      <c r="V75" s="26"/>
      <c r="W75" s="3"/>
      <c r="X75" s="3"/>
      <c r="Y75" s="29"/>
      <c r="Z75" s="3"/>
      <c r="AA75" s="28"/>
      <c r="AB75" s="3"/>
      <c r="AC75" s="3"/>
      <c r="AD75" s="28"/>
      <c r="AE75" s="26">
        <v>0.001</v>
      </c>
      <c r="AF75" s="3">
        <v>0.49</v>
      </c>
      <c r="AG75" s="27">
        <f t="shared" si="67"/>
        <v>0.00049</v>
      </c>
      <c r="AH75" s="36"/>
      <c r="AI75" s="3"/>
      <c r="AJ75" s="27"/>
      <c r="AK75" s="37"/>
      <c r="AL75" s="28"/>
      <c r="AM75" s="28"/>
      <c r="AN75" s="37"/>
      <c r="AO75" s="28"/>
      <c r="AP75" s="27"/>
      <c r="AQ75" s="3">
        <v>0.01</v>
      </c>
      <c r="AR75" s="3">
        <v>0.5</v>
      </c>
      <c r="AS75" s="3">
        <f t="shared" si="68"/>
        <v>0.005</v>
      </c>
      <c r="AT75" s="2">
        <f t="shared" si="69"/>
        <v>0.00638507024170908</v>
      </c>
      <c r="AU75" s="30">
        <f t="shared" si="70"/>
        <v>52.122</v>
      </c>
      <c r="AV75" s="1">
        <f t="shared" si="71"/>
        <v>0.26</v>
      </c>
      <c r="AW75" s="2">
        <f t="shared" ref="AW75:AW85" si="75">$E$8/12</f>
        <v>2.36246564542111</v>
      </c>
      <c r="AX75" s="1">
        <f t="shared" si="72"/>
        <v>1369.62099158557</v>
      </c>
    </row>
    <row r="76" s="1" customFormat="1" spans="1:50">
      <c r="A76" s="13" t="s">
        <v>36</v>
      </c>
      <c r="B76" s="13">
        <f>H8</f>
        <v>0.26</v>
      </c>
      <c r="C76" s="16">
        <v>2</v>
      </c>
      <c r="D76" s="21">
        <v>10.1939642857143</v>
      </c>
      <c r="E76" s="20">
        <f t="shared" si="73"/>
        <v>7.55874193548387</v>
      </c>
      <c r="F76" s="16" t="s">
        <v>73</v>
      </c>
      <c r="G76" s="13">
        <v>3</v>
      </c>
      <c r="H76" s="18">
        <f t="shared" si="57"/>
        <v>10.1939642857143</v>
      </c>
      <c r="I76" s="18">
        <f t="shared" si="58"/>
        <v>283.343964285714</v>
      </c>
      <c r="J76" s="18">
        <f t="shared" si="59"/>
        <v>0.0628307418990521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4"/>
        <v>1.49976810679008</v>
      </c>
      <c r="P76" s="18">
        <f t="shared" si="62"/>
        <v>0.0942315428261577</v>
      </c>
      <c r="Q76" s="25">
        <f t="shared" si="63"/>
        <v>0.024500201134801</v>
      </c>
      <c r="R76" s="18">
        <f t="shared" si="64"/>
        <v>0.1355172</v>
      </c>
      <c r="S76" s="26">
        <f t="shared" si="65"/>
        <v>0.180790343475227</v>
      </c>
      <c r="T76" s="3">
        <v>0.01</v>
      </c>
      <c r="U76" s="27">
        <f t="shared" si="66"/>
        <v>0.00180790343475227</v>
      </c>
      <c r="V76" s="26"/>
      <c r="W76" s="3"/>
      <c r="X76" s="3"/>
      <c r="Y76" s="29"/>
      <c r="Z76" s="3"/>
      <c r="AA76" s="28"/>
      <c r="AB76" s="3"/>
      <c r="AC76" s="3"/>
      <c r="AD76" s="28"/>
      <c r="AE76" s="26">
        <v>0.001</v>
      </c>
      <c r="AF76" s="3">
        <v>0.49</v>
      </c>
      <c r="AG76" s="27">
        <f t="shared" si="67"/>
        <v>0.00049</v>
      </c>
      <c r="AH76" s="36"/>
      <c r="AI76" s="3"/>
      <c r="AJ76" s="27"/>
      <c r="AK76" s="37"/>
      <c r="AL76" s="28"/>
      <c r="AM76" s="28"/>
      <c r="AN76" s="37"/>
      <c r="AO76" s="28"/>
      <c r="AP76" s="27"/>
      <c r="AQ76" s="3">
        <v>0.01</v>
      </c>
      <c r="AR76" s="3">
        <v>0.5</v>
      </c>
      <c r="AS76" s="3">
        <f t="shared" si="68"/>
        <v>0.005</v>
      </c>
      <c r="AT76" s="2">
        <f t="shared" si="69"/>
        <v>0.00729790343475227</v>
      </c>
      <c r="AU76" s="30">
        <f t="shared" si="70"/>
        <v>52.122</v>
      </c>
      <c r="AV76" s="1">
        <f t="shared" si="71"/>
        <v>0.26</v>
      </c>
      <c r="AW76" s="2">
        <f t="shared" si="75"/>
        <v>2.36246564542111</v>
      </c>
      <c r="AX76" s="1">
        <f t="shared" si="72"/>
        <v>1565.42706038042</v>
      </c>
    </row>
    <row r="77" s="1" customFormat="1" spans="1:50">
      <c r="A77" s="13"/>
      <c r="B77" s="13"/>
      <c r="C77" s="16">
        <v>3</v>
      </c>
      <c r="D77" s="21">
        <v>13.2385161290323</v>
      </c>
      <c r="E77" s="20">
        <f t="shared" si="73"/>
        <v>10.1939642857143</v>
      </c>
      <c r="F77" s="16" t="s">
        <v>73</v>
      </c>
      <c r="G77" s="13">
        <v>4</v>
      </c>
      <c r="H77" s="18">
        <f t="shared" si="57"/>
        <v>13.2385161290323</v>
      </c>
      <c r="I77" s="18">
        <f t="shared" si="58"/>
        <v>286.388516129032</v>
      </c>
      <c r="J77" s="18">
        <f t="shared" si="59"/>
        <v>0.0905372360492559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4"/>
        <v>1.92675656396392</v>
      </c>
      <c r="P77" s="18">
        <f t="shared" si="62"/>
        <v>0.174443213841055</v>
      </c>
      <c r="Q77" s="25">
        <f t="shared" si="63"/>
        <v>0.0453552355986743</v>
      </c>
      <c r="R77" s="18">
        <f t="shared" si="64"/>
        <v>0.1355172</v>
      </c>
      <c r="S77" s="26">
        <f t="shared" si="65"/>
        <v>0.334682502285129</v>
      </c>
      <c r="T77" s="3">
        <v>0.01</v>
      </c>
      <c r="U77" s="27">
        <f t="shared" si="66"/>
        <v>0.00334682502285129</v>
      </c>
      <c r="V77" s="26"/>
      <c r="W77" s="3"/>
      <c r="X77" s="3"/>
      <c r="Y77" s="29"/>
      <c r="Z77" s="3"/>
      <c r="AA77" s="28"/>
      <c r="AB77" s="3"/>
      <c r="AC77" s="3"/>
      <c r="AD77" s="28"/>
      <c r="AE77" s="26">
        <v>0.001</v>
      </c>
      <c r="AF77" s="3">
        <v>0.49</v>
      </c>
      <c r="AG77" s="27">
        <f t="shared" si="67"/>
        <v>0.00049</v>
      </c>
      <c r="AH77" s="36"/>
      <c r="AI77" s="3"/>
      <c r="AJ77" s="27"/>
      <c r="AK77" s="37"/>
      <c r="AL77" s="28"/>
      <c r="AM77" s="28"/>
      <c r="AN77" s="37"/>
      <c r="AO77" s="28"/>
      <c r="AP77" s="27"/>
      <c r="AQ77" s="3">
        <v>0.01</v>
      </c>
      <c r="AR77" s="3">
        <v>0.5</v>
      </c>
      <c r="AS77" s="3">
        <f t="shared" si="68"/>
        <v>0.005</v>
      </c>
      <c r="AT77" s="2">
        <f t="shared" si="69"/>
        <v>0.00883682502285129</v>
      </c>
      <c r="AU77" s="30">
        <f t="shared" si="70"/>
        <v>52.122</v>
      </c>
      <c r="AV77" s="1">
        <f t="shared" si="71"/>
        <v>0.26</v>
      </c>
      <c r="AW77" s="2">
        <f t="shared" si="75"/>
        <v>2.36246564542111</v>
      </c>
      <c r="AX77" s="1">
        <f t="shared" si="72"/>
        <v>1895.53138682874</v>
      </c>
    </row>
    <row r="78" s="1" customFormat="1" spans="1:50">
      <c r="A78" s="13"/>
      <c r="B78" s="13"/>
      <c r="C78" s="16">
        <v>4</v>
      </c>
      <c r="D78" s="21">
        <v>18.7480666666667</v>
      </c>
      <c r="E78" s="20">
        <f t="shared" si="73"/>
        <v>13.2385161290323</v>
      </c>
      <c r="F78" s="16" t="s">
        <v>73</v>
      </c>
      <c r="G78" s="13">
        <v>5</v>
      </c>
      <c r="H78" s="18">
        <f t="shared" si="57"/>
        <v>18.7480666666667</v>
      </c>
      <c r="I78" s="18">
        <f t="shared" si="58"/>
        <v>291.898066666667</v>
      </c>
      <c r="J78" s="18">
        <f t="shared" si="59"/>
        <v>0.171997602699391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1.66469768261673</v>
      </c>
      <c r="O78" s="18">
        <f t="shared" si="74"/>
        <v>0.608835667506143</v>
      </c>
      <c r="P78" s="18">
        <f t="shared" si="62"/>
        <v>0.10471827524894</v>
      </c>
      <c r="Q78" s="25">
        <f t="shared" si="63"/>
        <v>0.0272267515647244</v>
      </c>
      <c r="R78" s="18">
        <f t="shared" si="64"/>
        <v>0.1355172</v>
      </c>
      <c r="S78" s="26">
        <f t="shared" si="65"/>
        <v>0.200909932943748</v>
      </c>
      <c r="T78" s="3">
        <v>0.01</v>
      </c>
      <c r="U78" s="27">
        <f t="shared" si="66"/>
        <v>0.00200909932943748</v>
      </c>
      <c r="V78" s="26"/>
      <c r="W78" s="3"/>
      <c r="X78" s="3"/>
      <c r="Y78" s="29"/>
      <c r="Z78" s="3"/>
      <c r="AA78" s="28"/>
      <c r="AB78" s="3"/>
      <c r="AC78" s="3"/>
      <c r="AD78" s="28"/>
      <c r="AE78" s="26">
        <v>0.005</v>
      </c>
      <c r="AF78" s="3">
        <v>0.49</v>
      </c>
      <c r="AG78" s="27">
        <f t="shared" si="67"/>
        <v>0.00245</v>
      </c>
      <c r="AH78" s="36"/>
      <c r="AI78" s="3"/>
      <c r="AJ78" s="27"/>
      <c r="AK78" s="37"/>
      <c r="AL78" s="28"/>
      <c r="AM78" s="28"/>
      <c r="AN78" s="37"/>
      <c r="AO78" s="28"/>
      <c r="AP78" s="27"/>
      <c r="AQ78" s="3">
        <v>0.015</v>
      </c>
      <c r="AR78" s="3">
        <v>0.5</v>
      </c>
      <c r="AS78" s="3">
        <f t="shared" si="68"/>
        <v>0.0075</v>
      </c>
      <c r="AT78" s="2">
        <f t="shared" si="69"/>
        <v>0.0119590993294375</v>
      </c>
      <c r="AU78" s="30">
        <f t="shared" si="70"/>
        <v>52.122</v>
      </c>
      <c r="AV78" s="1">
        <f t="shared" si="71"/>
        <v>0.26</v>
      </c>
      <c r="AW78" s="2">
        <f t="shared" si="75"/>
        <v>2.36246564542111</v>
      </c>
      <c r="AX78" s="1">
        <f t="shared" si="72"/>
        <v>2565.27068019697</v>
      </c>
    </row>
    <row r="79" s="1" customFormat="1" spans="1:50">
      <c r="A79" s="13"/>
      <c r="B79" s="13"/>
      <c r="C79" s="16">
        <v>5</v>
      </c>
      <c r="D79" s="21">
        <v>22.5043225806452</v>
      </c>
      <c r="E79" s="20">
        <f t="shared" si="73"/>
        <v>18.7480666666667</v>
      </c>
      <c r="F79" s="16" t="s">
        <v>75</v>
      </c>
      <c r="G79" s="13">
        <v>6</v>
      </c>
      <c r="H79" s="18">
        <f t="shared" si="57"/>
        <v>22.5043225806452</v>
      </c>
      <c r="I79" s="18">
        <f t="shared" si="58"/>
        <v>295.654322580645</v>
      </c>
      <c r="J79" s="18">
        <f t="shared" si="59"/>
        <v>0.262768969950155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4"/>
        <v>1.0253373922572</v>
      </c>
      <c r="P79" s="18">
        <f t="shared" si="62"/>
        <v>0.269426850414803</v>
      </c>
      <c r="Q79" s="25">
        <f t="shared" si="63"/>
        <v>0.0700509811078489</v>
      </c>
      <c r="R79" s="18">
        <f t="shared" si="64"/>
        <v>0.1355172</v>
      </c>
      <c r="S79" s="26">
        <f t="shared" si="65"/>
        <v>0.516915794510578</v>
      </c>
      <c r="T79" s="3">
        <v>0.01</v>
      </c>
      <c r="U79" s="27">
        <f t="shared" si="66"/>
        <v>0.00516915794510578</v>
      </c>
      <c r="V79" s="26"/>
      <c r="W79" s="3"/>
      <c r="X79" s="3"/>
      <c r="Y79" s="29"/>
      <c r="Z79" s="3"/>
      <c r="AA79" s="28"/>
      <c r="AB79" s="3"/>
      <c r="AC79" s="3"/>
      <c r="AD79" s="28"/>
      <c r="AE79" s="26">
        <v>0.005</v>
      </c>
      <c r="AF79" s="3">
        <v>0.49</v>
      </c>
      <c r="AG79" s="27">
        <f t="shared" si="67"/>
        <v>0.00245</v>
      </c>
      <c r="AH79" s="36"/>
      <c r="AI79" s="3"/>
      <c r="AJ79" s="27"/>
      <c r="AK79" s="37"/>
      <c r="AL79" s="28"/>
      <c r="AM79" s="28"/>
      <c r="AN79" s="37"/>
      <c r="AO79" s="28"/>
      <c r="AP79" s="27"/>
      <c r="AQ79" s="3">
        <v>0.015</v>
      </c>
      <c r="AR79" s="3">
        <v>0.5</v>
      </c>
      <c r="AS79" s="3">
        <f t="shared" si="68"/>
        <v>0.0075</v>
      </c>
      <c r="AT79" s="2">
        <f t="shared" si="69"/>
        <v>0.0151191579451058</v>
      </c>
      <c r="AU79" s="30">
        <f t="shared" si="70"/>
        <v>52.122</v>
      </c>
      <c r="AV79" s="1">
        <f t="shared" si="71"/>
        <v>0.26</v>
      </c>
      <c r="AW79" s="2">
        <f t="shared" si="75"/>
        <v>2.36246564542111</v>
      </c>
      <c r="AX79" s="1">
        <f t="shared" si="72"/>
        <v>3243.1148464816</v>
      </c>
    </row>
    <row r="80" s="1" customFormat="1" spans="1:50">
      <c r="A80" s="13"/>
      <c r="B80" s="13"/>
      <c r="C80" s="16">
        <v>6</v>
      </c>
      <c r="D80" s="21">
        <v>26.3858333333333</v>
      </c>
      <c r="E80" s="20">
        <f t="shared" si="73"/>
        <v>22.5043225806452</v>
      </c>
      <c r="F80" s="16" t="s">
        <v>73</v>
      </c>
      <c r="G80" s="13">
        <v>7</v>
      </c>
      <c r="H80" s="18">
        <f t="shared" si="57"/>
        <v>26.3858333333333</v>
      </c>
      <c r="I80" s="18">
        <f t="shared" si="58"/>
        <v>299.535833333333</v>
      </c>
      <c r="J80" s="18">
        <f t="shared" si="59"/>
        <v>0.402636851264235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4"/>
        <v>1.2771305418424</v>
      </c>
      <c r="P80" s="18">
        <f t="shared" si="62"/>
        <v>0.51421982002081</v>
      </c>
      <c r="Q80" s="25">
        <f t="shared" si="63"/>
        <v>0.133697153205411</v>
      </c>
      <c r="R80" s="18">
        <f t="shared" si="64"/>
        <v>0.1355172</v>
      </c>
      <c r="S80" s="26">
        <f t="shared" si="65"/>
        <v>0.986569625150244</v>
      </c>
      <c r="T80" s="3">
        <v>0.01</v>
      </c>
      <c r="U80" s="27">
        <f t="shared" si="66"/>
        <v>0.00986569625150244</v>
      </c>
      <c r="V80" s="26"/>
      <c r="W80" s="3"/>
      <c r="X80" s="3"/>
      <c r="Y80" s="29"/>
      <c r="Z80" s="3"/>
      <c r="AA80" s="28"/>
      <c r="AB80" s="3"/>
      <c r="AC80" s="3"/>
      <c r="AD80" s="28"/>
      <c r="AE80" s="26">
        <v>0.005</v>
      </c>
      <c r="AF80" s="3">
        <v>0.49</v>
      </c>
      <c r="AG80" s="27">
        <f t="shared" si="67"/>
        <v>0.00245</v>
      </c>
      <c r="AH80" s="36"/>
      <c r="AI80" s="3"/>
      <c r="AJ80" s="27"/>
      <c r="AK80" s="37"/>
      <c r="AL80" s="28"/>
      <c r="AM80" s="28"/>
      <c r="AN80" s="37"/>
      <c r="AO80" s="28"/>
      <c r="AP80" s="27"/>
      <c r="AQ80" s="3">
        <v>0.015</v>
      </c>
      <c r="AR80" s="3">
        <v>0.5</v>
      </c>
      <c r="AS80" s="3">
        <f t="shared" si="68"/>
        <v>0.0075</v>
      </c>
      <c r="AT80" s="2">
        <f t="shared" si="69"/>
        <v>0.0198156962515024</v>
      </c>
      <c r="AU80" s="30">
        <f t="shared" si="70"/>
        <v>52.122</v>
      </c>
      <c r="AV80" s="1">
        <f t="shared" si="71"/>
        <v>0.26</v>
      </c>
      <c r="AW80" s="2">
        <f t="shared" si="75"/>
        <v>2.36246564542111</v>
      </c>
      <c r="AX80" s="1">
        <f t="shared" si="72"/>
        <v>4250.53954327003</v>
      </c>
    </row>
    <row r="81" s="1" customFormat="1" spans="1:50">
      <c r="A81" s="13"/>
      <c r="B81" s="13"/>
      <c r="C81" s="16">
        <v>7</v>
      </c>
      <c r="D81" s="21">
        <v>26.8966774193548</v>
      </c>
      <c r="E81" s="20">
        <f t="shared" si="73"/>
        <v>26.3858333333333</v>
      </c>
      <c r="F81" s="16" t="s">
        <v>73</v>
      </c>
      <c r="G81" s="13">
        <v>8</v>
      </c>
      <c r="H81" s="18">
        <f t="shared" si="57"/>
        <v>26.8966774193548</v>
      </c>
      <c r="I81" s="18">
        <f t="shared" si="58"/>
        <v>300.046677419355</v>
      </c>
      <c r="J81" s="18">
        <f t="shared" si="59"/>
        <v>0.42554833204578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4"/>
        <v>1.28413072182159</v>
      </c>
      <c r="P81" s="18">
        <f t="shared" si="62"/>
        <v>0.546459686799921</v>
      </c>
      <c r="Q81" s="25">
        <f t="shared" si="63"/>
        <v>0.142079518567979</v>
      </c>
      <c r="R81" s="18">
        <f t="shared" si="64"/>
        <v>0.1355172</v>
      </c>
      <c r="S81" s="26">
        <f t="shared" si="65"/>
        <v>1.04842424849377</v>
      </c>
      <c r="T81" s="3">
        <v>0.01</v>
      </c>
      <c r="U81" s="27">
        <f t="shared" si="66"/>
        <v>0.0104842424849377</v>
      </c>
      <c r="V81" s="26"/>
      <c r="W81" s="3"/>
      <c r="X81" s="3"/>
      <c r="Y81" s="29"/>
      <c r="Z81" s="3"/>
      <c r="AA81" s="28"/>
      <c r="AB81" s="3"/>
      <c r="AC81" s="3"/>
      <c r="AD81" s="28"/>
      <c r="AE81" s="26">
        <v>0.005</v>
      </c>
      <c r="AF81" s="3">
        <v>0.49</v>
      </c>
      <c r="AG81" s="27">
        <f t="shared" si="67"/>
        <v>0.00245</v>
      </c>
      <c r="AH81" s="36"/>
      <c r="AI81" s="3"/>
      <c r="AJ81" s="27"/>
      <c r="AK81" s="37"/>
      <c r="AL81" s="28"/>
      <c r="AM81" s="28"/>
      <c r="AN81" s="37"/>
      <c r="AO81" s="28"/>
      <c r="AP81" s="27"/>
      <c r="AQ81" s="3">
        <v>0.015</v>
      </c>
      <c r="AR81" s="3">
        <v>0.5</v>
      </c>
      <c r="AS81" s="3">
        <f t="shared" si="68"/>
        <v>0.0075</v>
      </c>
      <c r="AT81" s="2">
        <f t="shared" si="69"/>
        <v>0.0204342424849377</v>
      </c>
      <c r="AU81" s="30">
        <f t="shared" si="70"/>
        <v>52.122</v>
      </c>
      <c r="AV81" s="1">
        <f t="shared" si="71"/>
        <v>0.26</v>
      </c>
      <c r="AW81" s="2">
        <f t="shared" si="75"/>
        <v>2.36246564542111</v>
      </c>
      <c r="AX81" s="1">
        <f t="shared" si="72"/>
        <v>4383.21997958616</v>
      </c>
    </row>
    <row r="82" s="1" customFormat="1" spans="1:50">
      <c r="A82" s="13"/>
      <c r="B82" s="13"/>
      <c r="C82" s="16">
        <v>8</v>
      </c>
      <c r="D82" s="21">
        <v>27.7308064516129</v>
      </c>
      <c r="E82" s="20">
        <f t="shared" si="73"/>
        <v>26.8966774193548</v>
      </c>
      <c r="F82" s="16" t="s">
        <v>73</v>
      </c>
      <c r="G82" s="13">
        <v>9</v>
      </c>
      <c r="H82" s="18">
        <f t="shared" si="57"/>
        <v>27.7308064516129</v>
      </c>
      <c r="I82" s="18">
        <f t="shared" si="58"/>
        <v>300.880806451613</v>
      </c>
      <c r="J82" s="18">
        <f t="shared" si="59"/>
        <v>0.465606983955599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4"/>
        <v>1.25889103502167</v>
      </c>
      <c r="P82" s="18">
        <f t="shared" si="62"/>
        <v>0.586148457945182</v>
      </c>
      <c r="Q82" s="25">
        <f t="shared" si="63"/>
        <v>0.152398599065747</v>
      </c>
      <c r="R82" s="18">
        <f t="shared" si="64"/>
        <v>0.1355172</v>
      </c>
      <c r="S82" s="26">
        <f t="shared" si="65"/>
        <v>1.12457015836918</v>
      </c>
      <c r="T82" s="3">
        <v>0.01</v>
      </c>
      <c r="U82" s="27">
        <f t="shared" si="66"/>
        <v>0.0112457015836918</v>
      </c>
      <c r="V82" s="26"/>
      <c r="W82" s="3"/>
      <c r="X82" s="3"/>
      <c r="Y82" s="29"/>
      <c r="Z82" s="3"/>
      <c r="AA82" s="28"/>
      <c r="AB82" s="3"/>
      <c r="AC82" s="3"/>
      <c r="AD82" s="28"/>
      <c r="AE82" s="26">
        <v>0.005</v>
      </c>
      <c r="AF82" s="3">
        <v>0.49</v>
      </c>
      <c r="AG82" s="27">
        <f t="shared" si="67"/>
        <v>0.00245</v>
      </c>
      <c r="AH82" s="36"/>
      <c r="AI82" s="3"/>
      <c r="AJ82" s="27"/>
      <c r="AK82" s="37"/>
      <c r="AL82" s="28"/>
      <c r="AM82" s="28"/>
      <c r="AN82" s="37"/>
      <c r="AO82" s="28"/>
      <c r="AP82" s="27"/>
      <c r="AQ82" s="3">
        <v>0.015</v>
      </c>
      <c r="AR82" s="3">
        <v>0.5</v>
      </c>
      <c r="AS82" s="3">
        <f t="shared" si="68"/>
        <v>0.0075</v>
      </c>
      <c r="AT82" s="2">
        <f t="shared" si="69"/>
        <v>0.0211957015836918</v>
      </c>
      <c r="AU82" s="30">
        <f t="shared" si="70"/>
        <v>52.122</v>
      </c>
      <c r="AV82" s="1">
        <f t="shared" si="71"/>
        <v>0.26</v>
      </c>
      <c r="AW82" s="2">
        <f t="shared" si="75"/>
        <v>2.36246564542111</v>
      </c>
      <c r="AX82" s="1">
        <f t="shared" si="72"/>
        <v>4546.55574981384</v>
      </c>
    </row>
    <row r="83" s="1" customFormat="1" spans="1:50">
      <c r="A83" s="13"/>
      <c r="B83" s="13"/>
      <c r="C83" s="16">
        <v>9</v>
      </c>
      <c r="D83" s="21">
        <v>25.1881666666667</v>
      </c>
      <c r="E83" s="20">
        <f t="shared" si="73"/>
        <v>27.7308064516129</v>
      </c>
      <c r="F83" s="16" t="s">
        <v>73</v>
      </c>
      <c r="G83" s="13">
        <v>10</v>
      </c>
      <c r="H83" s="18">
        <f t="shared" si="57"/>
        <v>25.1881666666667</v>
      </c>
      <c r="I83" s="18">
        <f t="shared" si="58"/>
        <v>298.338166666667</v>
      </c>
      <c r="J83" s="18">
        <f t="shared" si="59"/>
        <v>0.353378586684739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4"/>
        <v>1.19396257707649</v>
      </c>
      <c r="P83" s="18">
        <f t="shared" si="62"/>
        <v>0.421920808041758</v>
      </c>
      <c r="Q83" s="25">
        <f t="shared" si="63"/>
        <v>0.109699410090857</v>
      </c>
      <c r="R83" s="18">
        <f t="shared" si="64"/>
        <v>0.1355172</v>
      </c>
      <c r="S83" s="26">
        <f t="shared" si="65"/>
        <v>0.809486988300061</v>
      </c>
      <c r="T83" s="3">
        <v>0.01</v>
      </c>
      <c r="U83" s="27">
        <f t="shared" si="66"/>
        <v>0.00809486988300061</v>
      </c>
      <c r="V83" s="26"/>
      <c r="W83" s="3"/>
      <c r="X83" s="3"/>
      <c r="Y83" s="29"/>
      <c r="Z83" s="3"/>
      <c r="AA83" s="28"/>
      <c r="AB83" s="3"/>
      <c r="AC83" s="3"/>
      <c r="AD83" s="28"/>
      <c r="AE83" s="26">
        <v>0.005</v>
      </c>
      <c r="AF83" s="3">
        <v>0.49</v>
      </c>
      <c r="AG83" s="27">
        <f t="shared" si="67"/>
        <v>0.00245</v>
      </c>
      <c r="AH83" s="36"/>
      <c r="AI83" s="3"/>
      <c r="AJ83" s="27"/>
      <c r="AK83" s="37"/>
      <c r="AL83" s="28"/>
      <c r="AM83" s="28"/>
      <c r="AN83" s="37"/>
      <c r="AO83" s="28"/>
      <c r="AP83" s="27"/>
      <c r="AQ83" s="3">
        <v>0.015</v>
      </c>
      <c r="AR83" s="3">
        <v>0.5</v>
      </c>
      <c r="AS83" s="3">
        <f t="shared" si="68"/>
        <v>0.0075</v>
      </c>
      <c r="AT83" s="2">
        <f t="shared" si="69"/>
        <v>0.0180448698830006</v>
      </c>
      <c r="AU83" s="30">
        <f t="shared" si="70"/>
        <v>52.122</v>
      </c>
      <c r="AV83" s="1">
        <f t="shared" si="71"/>
        <v>0.26</v>
      </c>
      <c r="AW83" s="2">
        <f t="shared" si="75"/>
        <v>2.36246564542111</v>
      </c>
      <c r="AX83" s="1">
        <f t="shared" si="72"/>
        <v>3870.69079064235</v>
      </c>
    </row>
    <row r="84" s="1" customFormat="1" spans="1:50">
      <c r="A84" s="13"/>
      <c r="B84" s="13"/>
      <c r="C84" s="16">
        <v>10</v>
      </c>
      <c r="D84" s="21">
        <v>21.0942580645161</v>
      </c>
      <c r="E84" s="20">
        <f t="shared" si="73"/>
        <v>25.1881666666667</v>
      </c>
      <c r="F84" s="16" t="s">
        <v>73</v>
      </c>
      <c r="G84" s="13">
        <v>11</v>
      </c>
      <c r="H84" s="18">
        <f t="shared" si="57"/>
        <v>21.0942580645161</v>
      </c>
      <c r="I84" s="18">
        <f t="shared" si="58"/>
        <v>294.244258064516</v>
      </c>
      <c r="J84" s="18">
        <f t="shared" si="59"/>
        <v>0.224405577957524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0.733439680582993</v>
      </c>
      <c r="O84" s="18">
        <f t="shared" si="74"/>
        <v>0.559822088451737</v>
      </c>
      <c r="P84" s="18">
        <f t="shared" si="62"/>
        <v>0.1256271993124</v>
      </c>
      <c r="Q84" s="25">
        <f t="shared" si="63"/>
        <v>0.032663071821224</v>
      </c>
      <c r="R84" s="18">
        <f t="shared" si="64"/>
        <v>0.1355172</v>
      </c>
      <c r="S84" s="26">
        <f t="shared" si="65"/>
        <v>0.241025285507847</v>
      </c>
      <c r="T84" s="3">
        <v>0.01</v>
      </c>
      <c r="U84" s="27">
        <f t="shared" si="66"/>
        <v>0.00241025285507847</v>
      </c>
      <c r="V84" s="26"/>
      <c r="W84" s="3"/>
      <c r="X84" s="3"/>
      <c r="Y84" s="29"/>
      <c r="Z84" s="3"/>
      <c r="AA84" s="28"/>
      <c r="AB84" s="3"/>
      <c r="AC84" s="3"/>
      <c r="AD84" s="28"/>
      <c r="AE84" s="26">
        <v>0.005</v>
      </c>
      <c r="AF84" s="3">
        <v>0.49</v>
      </c>
      <c r="AG84" s="27">
        <f t="shared" si="67"/>
        <v>0.00245</v>
      </c>
      <c r="AH84" s="36"/>
      <c r="AI84" s="3"/>
      <c r="AJ84" s="27"/>
      <c r="AK84" s="37"/>
      <c r="AL84" s="28"/>
      <c r="AM84" s="28"/>
      <c r="AN84" s="37"/>
      <c r="AO84" s="28"/>
      <c r="AP84" s="27"/>
      <c r="AQ84" s="3">
        <v>0.015</v>
      </c>
      <c r="AR84" s="3">
        <v>0.5</v>
      </c>
      <c r="AS84" s="3">
        <f t="shared" si="68"/>
        <v>0.0075</v>
      </c>
      <c r="AT84" s="2">
        <f t="shared" si="69"/>
        <v>0.0123602528550785</v>
      </c>
      <c r="AU84" s="30">
        <f t="shared" si="70"/>
        <v>52.122</v>
      </c>
      <c r="AV84" s="1">
        <f t="shared" si="71"/>
        <v>0.26</v>
      </c>
      <c r="AW84" s="2">
        <f t="shared" si="75"/>
        <v>2.36246564542111</v>
      </c>
      <c r="AX84" s="1">
        <f t="shared" si="72"/>
        <v>2651.31958314833</v>
      </c>
    </row>
    <row r="85" s="1" customFormat="1" spans="1:51">
      <c r="A85" s="13"/>
      <c r="B85" s="13"/>
      <c r="C85" s="16">
        <v>11</v>
      </c>
      <c r="D85" s="21">
        <v>12.3909333333333</v>
      </c>
      <c r="E85" s="20">
        <f t="shared" si="73"/>
        <v>21.0942580645161</v>
      </c>
      <c r="F85" s="16" t="s">
        <v>75</v>
      </c>
      <c r="G85" s="13">
        <v>12</v>
      </c>
      <c r="H85" s="18">
        <f t="shared" si="57"/>
        <v>12.3909333333333</v>
      </c>
      <c r="I85" s="18">
        <f t="shared" si="58"/>
        <v>285.540933333333</v>
      </c>
      <c r="J85" s="18">
        <f t="shared" si="59"/>
        <v>0.0818462089156827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4"/>
        <v>0.955414889139337</v>
      </c>
      <c r="P85" s="18">
        <f t="shared" si="62"/>
        <v>0.078197086617652</v>
      </c>
      <c r="Q85" s="25">
        <f t="shared" si="63"/>
        <v>0.0203312425205895</v>
      </c>
      <c r="R85" s="18">
        <f t="shared" si="64"/>
        <v>0.1355172</v>
      </c>
      <c r="S85" s="26">
        <f t="shared" si="65"/>
        <v>0.15002702624161</v>
      </c>
      <c r="T85" s="3">
        <v>0.01</v>
      </c>
      <c r="U85" s="27">
        <f t="shared" si="66"/>
        <v>0.0015002702624161</v>
      </c>
      <c r="V85" s="26"/>
      <c r="W85" s="3"/>
      <c r="X85" s="3"/>
      <c r="Y85" s="29"/>
      <c r="Z85" s="3"/>
      <c r="AA85" s="28"/>
      <c r="AB85" s="3"/>
      <c r="AC85" s="3"/>
      <c r="AD85" s="28"/>
      <c r="AE85" s="26">
        <v>0.005</v>
      </c>
      <c r="AF85" s="3">
        <v>0.49</v>
      </c>
      <c r="AG85" s="27">
        <f t="shared" si="67"/>
        <v>0.00245</v>
      </c>
      <c r="AH85" s="36"/>
      <c r="AI85" s="3"/>
      <c r="AJ85" s="27"/>
      <c r="AK85" s="37"/>
      <c r="AL85" s="28"/>
      <c r="AM85" s="28"/>
      <c r="AN85" s="37"/>
      <c r="AO85" s="28"/>
      <c r="AP85" s="27"/>
      <c r="AQ85" s="3">
        <v>0.015</v>
      </c>
      <c r="AR85" s="3">
        <v>0.5</v>
      </c>
      <c r="AS85" s="3">
        <f t="shared" si="68"/>
        <v>0.0075</v>
      </c>
      <c r="AT85" s="2">
        <f t="shared" si="69"/>
        <v>0.0114502702624161</v>
      </c>
      <c r="AU85" s="30">
        <f t="shared" si="70"/>
        <v>52.122</v>
      </c>
      <c r="AV85" s="1">
        <f t="shared" si="71"/>
        <v>0.26</v>
      </c>
      <c r="AW85" s="2">
        <f t="shared" si="75"/>
        <v>2.36246564542111</v>
      </c>
      <c r="AX85" s="1">
        <f t="shared" si="72"/>
        <v>2456.12497859309</v>
      </c>
      <c r="AY85" s="1">
        <f>SUM(AX74:AX85)</f>
        <v>34045.9865465328</v>
      </c>
    </row>
    <row r="86" s="1" customFormat="1" spans="1:46">
      <c r="A86" s="13"/>
      <c r="B86" s="13"/>
      <c r="C86" s="16">
        <v>12</v>
      </c>
      <c r="D86" s="21">
        <v>12.1324838709677</v>
      </c>
      <c r="E86" s="20">
        <f t="shared" si="73"/>
        <v>12.3909333333333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4" t="s">
        <v>43</v>
      </c>
      <c r="T88" s="24"/>
      <c r="U88" s="24"/>
      <c r="V88" s="24" t="s">
        <v>44</v>
      </c>
      <c r="W88" s="24"/>
      <c r="X88" s="24"/>
      <c r="Y88" s="24" t="s">
        <v>45</v>
      </c>
      <c r="Z88" s="24"/>
      <c r="AA88" s="24"/>
      <c r="AB88" s="24" t="s">
        <v>46</v>
      </c>
      <c r="AC88" s="24"/>
      <c r="AD88" s="24"/>
      <c r="AE88" s="24" t="s">
        <v>47</v>
      </c>
      <c r="AF88" s="24"/>
      <c r="AG88" s="24"/>
      <c r="AH88" s="24" t="s">
        <v>48</v>
      </c>
      <c r="AI88" s="24"/>
      <c r="AJ88" s="24"/>
      <c r="AK88" s="32" t="s">
        <v>78</v>
      </c>
      <c r="AL88" s="33"/>
      <c r="AM88" s="34"/>
      <c r="AN88" s="33" t="s">
        <v>79</v>
      </c>
      <c r="AO88" s="33"/>
      <c r="AP88" s="34"/>
      <c r="AQ88" s="24" t="s">
        <v>50</v>
      </c>
      <c r="AR88" s="24"/>
      <c r="AS88" s="24"/>
      <c r="AT88" s="2"/>
    </row>
    <row r="89" s="1" customFormat="1" spans="1:53">
      <c r="A89" s="15" t="s">
        <v>80</v>
      </c>
      <c r="B89" s="15"/>
      <c r="C89" s="16" t="s">
        <v>51</v>
      </c>
      <c r="D89" s="16" t="s">
        <v>52</v>
      </c>
      <c r="E89" s="16" t="s">
        <v>53</v>
      </c>
      <c r="F89" s="16" t="s">
        <v>54</v>
      </c>
      <c r="G89" s="13" t="s">
        <v>51</v>
      </c>
      <c r="H89" s="13" t="s">
        <v>53</v>
      </c>
      <c r="I89" s="13" t="s">
        <v>55</v>
      </c>
      <c r="J89" s="13" t="s">
        <v>56</v>
      </c>
      <c r="K89" s="23" t="s">
        <v>57</v>
      </c>
      <c r="L89" s="23" t="s">
        <v>58</v>
      </c>
      <c r="M89" s="13" t="s">
        <v>59</v>
      </c>
      <c r="N89" s="23" t="s">
        <v>60</v>
      </c>
      <c r="O89" s="13" t="s">
        <v>61</v>
      </c>
      <c r="P89" s="13" t="s">
        <v>62</v>
      </c>
      <c r="Q89" s="23" t="s">
        <v>63</v>
      </c>
      <c r="R89" s="23" t="s">
        <v>64</v>
      </c>
      <c r="S89" s="4" t="s">
        <v>65</v>
      </c>
      <c r="T89" s="3" t="s">
        <v>66</v>
      </c>
      <c r="U89" s="3"/>
      <c r="V89" s="4" t="s">
        <v>65</v>
      </c>
      <c r="W89" s="3" t="s">
        <v>66</v>
      </c>
      <c r="X89" s="3"/>
      <c r="Y89" s="4" t="s">
        <v>65</v>
      </c>
      <c r="Z89" s="3" t="s">
        <v>66</v>
      </c>
      <c r="AA89" s="3"/>
      <c r="AB89" s="4" t="s">
        <v>65</v>
      </c>
      <c r="AC89" s="3" t="s">
        <v>66</v>
      </c>
      <c r="AD89" s="3"/>
      <c r="AE89" s="4" t="s">
        <v>65</v>
      </c>
      <c r="AF89" s="3" t="s">
        <v>66</v>
      </c>
      <c r="AG89" s="3"/>
      <c r="AH89" s="4" t="s">
        <v>65</v>
      </c>
      <c r="AI89" s="3" t="s">
        <v>66</v>
      </c>
      <c r="AJ89" s="3"/>
      <c r="AK89" s="4" t="s">
        <v>65</v>
      </c>
      <c r="AL89" s="3" t="s">
        <v>66</v>
      </c>
      <c r="AM89" s="3"/>
      <c r="AN89" s="4" t="s">
        <v>65</v>
      </c>
      <c r="AO89" s="3" t="s">
        <v>66</v>
      </c>
      <c r="AP89" s="3"/>
      <c r="AQ89" s="35" t="s">
        <v>65</v>
      </c>
      <c r="AR89" s="35" t="s">
        <v>66</v>
      </c>
      <c r="AS89" s="35"/>
      <c r="AT89" s="2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5</v>
      </c>
      <c r="E90" s="16"/>
      <c r="F90" s="16"/>
      <c r="G90" s="13">
        <v>1</v>
      </c>
      <c r="H90" s="18">
        <f t="shared" ref="H90:H101" si="76">E91</f>
        <v>5</v>
      </c>
      <c r="I90" s="18">
        <f t="shared" ref="I90:I101" si="77">H90+273.15</f>
        <v>278.15</v>
      </c>
      <c r="J90" s="18">
        <f t="shared" ref="J90:J101" si="78">EXP(($C$16*(I90-$C$14))/($C$17*I90*$C$14))</f>
        <v>0.0330744063381255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0.00941628348446433</v>
      </c>
      <c r="Q90" s="25">
        <f t="shared" ref="Q90:Q101" si="82">P90*$B$76</f>
        <v>0.00244823370596073</v>
      </c>
      <c r="R90" s="18">
        <f t="shared" ref="R90:R101" si="83">L90*$B$76</f>
        <v>0.074022</v>
      </c>
      <c r="S90" s="26">
        <f t="shared" ref="S90:S101" si="84">Q90/R90</f>
        <v>0.0330744063381255</v>
      </c>
      <c r="T90" s="3">
        <v>0.01</v>
      </c>
      <c r="U90" s="27">
        <f t="shared" ref="U90:U101" si="85">S90*T90</f>
        <v>0.000330744063381255</v>
      </c>
      <c r="V90" s="26"/>
      <c r="W90" s="3"/>
      <c r="X90" s="3"/>
      <c r="Y90" s="29"/>
      <c r="Z90" s="3"/>
      <c r="AA90" s="28"/>
      <c r="AB90" s="3"/>
      <c r="AC90" s="3"/>
      <c r="AD90" s="28"/>
      <c r="AE90" s="26">
        <v>0.001</v>
      </c>
      <c r="AF90" s="3">
        <v>0.49</v>
      </c>
      <c r="AG90" s="27">
        <f t="shared" ref="AG90:AG101" si="86">AF90*AE90</f>
        <v>0.00049</v>
      </c>
      <c r="AH90" s="36"/>
      <c r="AI90" s="3"/>
      <c r="AJ90" s="27"/>
      <c r="AK90" s="37"/>
      <c r="AL90" s="28"/>
      <c r="AM90" s="28"/>
      <c r="AN90" s="37"/>
      <c r="AO90" s="28"/>
      <c r="AP90" s="27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0.00582074406338126</v>
      </c>
      <c r="AU90" s="30">
        <f t="shared" ref="AU90:AU101" si="89">$B$90/12</f>
        <v>28.47</v>
      </c>
      <c r="AV90" s="1">
        <f t="shared" ref="AV90:AV101" si="90">$B$76</f>
        <v>0.26</v>
      </c>
      <c r="AW90" s="2">
        <f>$E$9/12</f>
        <v>0.62</v>
      </c>
      <c r="AX90" s="1">
        <f t="shared" ref="AX90:AX101" si="91">AW90*10000*AV90*0.67*AU90*AT90</f>
        <v>178.980538826561</v>
      </c>
      <c r="AZ90" s="2">
        <f>$E$10/12</f>
        <v>0.118333333333333</v>
      </c>
      <c r="BA90" s="1">
        <f t="shared" ref="BA90:BA101" si="92">AZ90*10000*AV90*0.67*AU90*AT90</f>
        <v>34.1602641308759</v>
      </c>
    </row>
    <row r="91" s="1" customFormat="1" spans="1:53">
      <c r="A91" s="13" t="s">
        <v>74</v>
      </c>
      <c r="B91" s="13">
        <v>1</v>
      </c>
      <c r="C91" s="16">
        <v>1</v>
      </c>
      <c r="D91" s="19">
        <v>7.55874193548387</v>
      </c>
      <c r="E91" s="20">
        <f t="shared" ref="E91:E102" si="93">D90</f>
        <v>5</v>
      </c>
      <c r="F91" s="16" t="s">
        <v>73</v>
      </c>
      <c r="G91" s="13">
        <v>2</v>
      </c>
      <c r="H91" s="18">
        <f t="shared" si="76"/>
        <v>7.55874193548387</v>
      </c>
      <c r="I91" s="18">
        <f t="shared" si="77"/>
        <v>280.708741935484</v>
      </c>
      <c r="J91" s="18">
        <f t="shared" si="78"/>
        <v>0.0455060549617792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4">L91+O90-P90-N91</f>
        <v>0.559983716515536</v>
      </c>
      <c r="P91" s="18">
        <f t="shared" si="81"/>
        <v>0.0254826497814573</v>
      </c>
      <c r="Q91" s="25">
        <f t="shared" si="82"/>
        <v>0.00662548894317891</v>
      </c>
      <c r="R91" s="18">
        <f t="shared" si="83"/>
        <v>0.074022</v>
      </c>
      <c r="S91" s="26">
        <f t="shared" si="84"/>
        <v>0.0895070241709074</v>
      </c>
      <c r="T91" s="3">
        <v>0.01</v>
      </c>
      <c r="U91" s="27">
        <f t="shared" si="85"/>
        <v>0.000895070241709074</v>
      </c>
      <c r="V91" s="26"/>
      <c r="W91" s="3"/>
      <c r="X91" s="3"/>
      <c r="Y91" s="29"/>
      <c r="Z91" s="3"/>
      <c r="AA91" s="28"/>
      <c r="AB91" s="3"/>
      <c r="AC91" s="3"/>
      <c r="AD91" s="28"/>
      <c r="AE91" s="26">
        <v>0.001</v>
      </c>
      <c r="AF91" s="3">
        <v>0.49</v>
      </c>
      <c r="AG91" s="27">
        <f t="shared" si="86"/>
        <v>0.00049</v>
      </c>
      <c r="AH91" s="36"/>
      <c r="AI91" s="3"/>
      <c r="AJ91" s="27"/>
      <c r="AK91" s="37"/>
      <c r="AL91" s="28"/>
      <c r="AM91" s="28"/>
      <c r="AN91" s="37"/>
      <c r="AO91" s="28"/>
      <c r="AP91" s="27"/>
      <c r="AQ91" s="3">
        <v>0.01</v>
      </c>
      <c r="AR91" s="3">
        <v>0.5</v>
      </c>
      <c r="AS91" s="3">
        <f t="shared" si="87"/>
        <v>0.005</v>
      </c>
      <c r="AT91" s="2">
        <f t="shared" si="88"/>
        <v>0.00638507024170907</v>
      </c>
      <c r="AU91" s="30">
        <f t="shared" si="89"/>
        <v>28.47</v>
      </c>
      <c r="AV91" s="1">
        <f t="shared" si="90"/>
        <v>0.26</v>
      </c>
      <c r="AW91" s="2">
        <f t="shared" ref="AW91:AW101" si="95">$E$9/12</f>
        <v>0.62</v>
      </c>
      <c r="AX91" s="1">
        <f t="shared" si="91"/>
        <v>196.332857081965</v>
      </c>
      <c r="AZ91" s="2">
        <f t="shared" ref="AZ91:AZ101" si="96">$E$10/12</f>
        <v>0.118333333333333</v>
      </c>
      <c r="BA91" s="1">
        <f t="shared" si="92"/>
        <v>37.4721313247837</v>
      </c>
    </row>
    <row r="92" s="1" customFormat="1" spans="1:53">
      <c r="A92" s="13" t="s">
        <v>36</v>
      </c>
      <c r="B92" s="13">
        <f>H9</f>
        <v>0.26</v>
      </c>
      <c r="C92" s="16">
        <v>2</v>
      </c>
      <c r="D92" s="21">
        <v>10.1939642857143</v>
      </c>
      <c r="E92" s="20">
        <f t="shared" si="93"/>
        <v>7.55874193548387</v>
      </c>
      <c r="F92" s="16" t="s">
        <v>73</v>
      </c>
      <c r="G92" s="13">
        <v>3</v>
      </c>
      <c r="H92" s="18">
        <f t="shared" si="76"/>
        <v>10.1939642857143</v>
      </c>
      <c r="I92" s="18">
        <f t="shared" si="77"/>
        <v>283.343964285714</v>
      </c>
      <c r="J92" s="18">
        <f t="shared" si="78"/>
        <v>0.0628307418990521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4"/>
        <v>0.819201066734078</v>
      </c>
      <c r="P92" s="18">
        <f t="shared" si="81"/>
        <v>0.051471010787397</v>
      </c>
      <c r="Q92" s="25">
        <f t="shared" si="82"/>
        <v>0.0133824628047232</v>
      </c>
      <c r="R92" s="18">
        <f t="shared" si="83"/>
        <v>0.074022</v>
      </c>
      <c r="S92" s="26">
        <f t="shared" si="84"/>
        <v>0.180790343475227</v>
      </c>
      <c r="T92" s="3">
        <v>0.01</v>
      </c>
      <c r="U92" s="27">
        <f t="shared" si="85"/>
        <v>0.00180790343475227</v>
      </c>
      <c r="V92" s="26"/>
      <c r="W92" s="3"/>
      <c r="X92" s="3"/>
      <c r="Y92" s="29"/>
      <c r="Z92" s="3"/>
      <c r="AA92" s="28"/>
      <c r="AB92" s="3"/>
      <c r="AC92" s="3"/>
      <c r="AD92" s="28"/>
      <c r="AE92" s="26">
        <v>0.001</v>
      </c>
      <c r="AF92" s="3">
        <v>0.49</v>
      </c>
      <c r="AG92" s="27">
        <f t="shared" si="86"/>
        <v>0.00049</v>
      </c>
      <c r="AH92" s="36"/>
      <c r="AI92" s="3"/>
      <c r="AJ92" s="27"/>
      <c r="AK92" s="37"/>
      <c r="AL92" s="28"/>
      <c r="AM92" s="28"/>
      <c r="AN92" s="37"/>
      <c r="AO92" s="28"/>
      <c r="AP92" s="27"/>
      <c r="AQ92" s="3">
        <v>0.01</v>
      </c>
      <c r="AR92" s="3">
        <v>0.5</v>
      </c>
      <c r="AS92" s="3">
        <f t="shared" si="87"/>
        <v>0.005</v>
      </c>
      <c r="AT92" s="2">
        <f t="shared" si="88"/>
        <v>0.00729790343475227</v>
      </c>
      <c r="AU92" s="30">
        <f t="shared" si="89"/>
        <v>28.47</v>
      </c>
      <c r="AV92" s="1">
        <f t="shared" si="90"/>
        <v>0.26</v>
      </c>
      <c r="AW92" s="2">
        <f t="shared" si="95"/>
        <v>0.62</v>
      </c>
      <c r="AX92" s="1">
        <f t="shared" si="91"/>
        <v>224.40132650282</v>
      </c>
      <c r="AZ92" s="2">
        <f t="shared" si="96"/>
        <v>0.118333333333333</v>
      </c>
      <c r="BA92" s="1">
        <f t="shared" si="92"/>
        <v>42.8292854346781</v>
      </c>
    </row>
    <row r="93" s="1" customFormat="1" spans="1:53">
      <c r="A93" s="13"/>
      <c r="B93" s="13"/>
      <c r="C93" s="16">
        <v>3</v>
      </c>
      <c r="D93" s="21">
        <v>13.2385161290323</v>
      </c>
      <c r="E93" s="20">
        <f t="shared" si="93"/>
        <v>10.1939642857143</v>
      </c>
      <c r="F93" s="16" t="s">
        <v>73</v>
      </c>
      <c r="G93" s="13">
        <v>4</v>
      </c>
      <c r="H93" s="18">
        <f t="shared" si="76"/>
        <v>13.2385161290323</v>
      </c>
      <c r="I93" s="18">
        <f t="shared" si="77"/>
        <v>286.388516129032</v>
      </c>
      <c r="J93" s="18">
        <f t="shared" si="78"/>
        <v>0.0905372360492559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4"/>
        <v>1.05243005594668</v>
      </c>
      <c r="P93" s="18">
        <f t="shared" si="81"/>
        <v>0.0952841084005763</v>
      </c>
      <c r="Q93" s="25">
        <f t="shared" si="82"/>
        <v>0.0247738681841498</v>
      </c>
      <c r="R93" s="18">
        <f t="shared" si="83"/>
        <v>0.074022</v>
      </c>
      <c r="S93" s="26">
        <f t="shared" si="84"/>
        <v>0.334682502285129</v>
      </c>
      <c r="T93" s="3">
        <v>0.01</v>
      </c>
      <c r="U93" s="27">
        <f t="shared" si="85"/>
        <v>0.00334682502285129</v>
      </c>
      <c r="V93" s="26"/>
      <c r="W93" s="3"/>
      <c r="X93" s="3"/>
      <c r="Y93" s="29"/>
      <c r="Z93" s="3"/>
      <c r="AA93" s="28"/>
      <c r="AB93" s="3"/>
      <c r="AC93" s="3"/>
      <c r="AD93" s="28"/>
      <c r="AE93" s="26">
        <v>0.001</v>
      </c>
      <c r="AF93" s="3">
        <v>0.49</v>
      </c>
      <c r="AG93" s="27">
        <f t="shared" si="86"/>
        <v>0.00049</v>
      </c>
      <c r="AH93" s="36"/>
      <c r="AI93" s="3"/>
      <c r="AJ93" s="27"/>
      <c r="AK93" s="37"/>
      <c r="AL93" s="28"/>
      <c r="AM93" s="28"/>
      <c r="AN93" s="37"/>
      <c r="AO93" s="28"/>
      <c r="AP93" s="27"/>
      <c r="AQ93" s="3">
        <v>0.01</v>
      </c>
      <c r="AR93" s="3">
        <v>0.5</v>
      </c>
      <c r="AS93" s="3">
        <f t="shared" si="87"/>
        <v>0.005</v>
      </c>
      <c r="AT93" s="2">
        <f t="shared" si="88"/>
        <v>0.00883682502285129</v>
      </c>
      <c r="AU93" s="30">
        <f t="shared" si="89"/>
        <v>28.47</v>
      </c>
      <c r="AV93" s="1">
        <f t="shared" si="90"/>
        <v>0.26</v>
      </c>
      <c r="AW93" s="2">
        <f t="shared" si="95"/>
        <v>0.62</v>
      </c>
      <c r="AX93" s="1">
        <f t="shared" si="91"/>
        <v>271.721224448958</v>
      </c>
      <c r="AZ93" s="2">
        <f t="shared" si="96"/>
        <v>0.118333333333333</v>
      </c>
      <c r="BA93" s="1">
        <f t="shared" si="92"/>
        <v>51.8607713330001</v>
      </c>
    </row>
    <row r="94" s="1" customFormat="1" spans="1:53">
      <c r="A94" s="13"/>
      <c r="B94" s="13"/>
      <c r="C94" s="16">
        <v>4</v>
      </c>
      <c r="D94" s="21">
        <v>18.7480666666667</v>
      </c>
      <c r="E94" s="20">
        <f t="shared" si="93"/>
        <v>13.2385161290323</v>
      </c>
      <c r="F94" s="16" t="s">
        <v>73</v>
      </c>
      <c r="G94" s="13">
        <v>5</v>
      </c>
      <c r="H94" s="18">
        <f t="shared" si="76"/>
        <v>18.7480666666667</v>
      </c>
      <c r="I94" s="18">
        <f t="shared" si="77"/>
        <v>291.898066666667</v>
      </c>
      <c r="J94" s="18">
        <f t="shared" si="78"/>
        <v>0.171997602699391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0.9092886501688</v>
      </c>
      <c r="O94" s="18">
        <f t="shared" si="94"/>
        <v>0.332557297377305</v>
      </c>
      <c r="P94" s="18">
        <f t="shared" si="81"/>
        <v>0.057199057909085</v>
      </c>
      <c r="Q94" s="25">
        <f t="shared" si="82"/>
        <v>0.0148717550563621</v>
      </c>
      <c r="R94" s="18">
        <f t="shared" si="83"/>
        <v>0.074022</v>
      </c>
      <c r="S94" s="26">
        <f t="shared" si="84"/>
        <v>0.200909932943748</v>
      </c>
      <c r="T94" s="3">
        <v>0.01</v>
      </c>
      <c r="U94" s="27">
        <f t="shared" si="85"/>
        <v>0.00200909932943748</v>
      </c>
      <c r="V94" s="26"/>
      <c r="W94" s="3"/>
      <c r="X94" s="3"/>
      <c r="Y94" s="29"/>
      <c r="Z94" s="3"/>
      <c r="AA94" s="28"/>
      <c r="AB94" s="3"/>
      <c r="AC94" s="3"/>
      <c r="AD94" s="28"/>
      <c r="AE94" s="26">
        <v>0.005</v>
      </c>
      <c r="AF94" s="3">
        <v>0.49</v>
      </c>
      <c r="AG94" s="27">
        <f t="shared" si="86"/>
        <v>0.00245</v>
      </c>
      <c r="AH94" s="36"/>
      <c r="AI94" s="3"/>
      <c r="AJ94" s="27"/>
      <c r="AK94" s="37"/>
      <c r="AL94" s="28"/>
      <c r="AM94" s="28"/>
      <c r="AN94" s="37"/>
      <c r="AO94" s="28"/>
      <c r="AP94" s="27"/>
      <c r="AQ94" s="3">
        <v>0.015</v>
      </c>
      <c r="AR94" s="3">
        <v>0.5</v>
      </c>
      <c r="AS94" s="3">
        <f t="shared" si="87"/>
        <v>0.0075</v>
      </c>
      <c r="AT94" s="2">
        <f t="shared" si="88"/>
        <v>0.0119590993294375</v>
      </c>
      <c r="AU94" s="30">
        <f t="shared" si="89"/>
        <v>28.47</v>
      </c>
      <c r="AV94" s="1">
        <f t="shared" si="90"/>
        <v>0.26</v>
      </c>
      <c r="AW94" s="2">
        <f t="shared" si="95"/>
        <v>0.62</v>
      </c>
      <c r="AX94" s="1">
        <f t="shared" si="91"/>
        <v>367.727221564128</v>
      </c>
      <c r="AZ94" s="2">
        <f t="shared" si="96"/>
        <v>0.118333333333333</v>
      </c>
      <c r="BA94" s="1">
        <f t="shared" si="92"/>
        <v>70.1844965888524</v>
      </c>
    </row>
    <row r="95" s="1" customFormat="1" spans="1:53">
      <c r="A95" s="13"/>
      <c r="B95" s="13"/>
      <c r="C95" s="16">
        <v>5</v>
      </c>
      <c r="D95" s="21">
        <v>22.5043225806452</v>
      </c>
      <c r="E95" s="20">
        <f t="shared" si="93"/>
        <v>18.7480666666667</v>
      </c>
      <c r="F95" s="16" t="s">
        <v>75</v>
      </c>
      <c r="G95" s="13">
        <v>6</v>
      </c>
      <c r="H95" s="18">
        <f t="shared" si="76"/>
        <v>22.5043225806452</v>
      </c>
      <c r="I95" s="18">
        <f t="shared" si="77"/>
        <v>295.654322580645</v>
      </c>
      <c r="J95" s="18">
        <f t="shared" si="78"/>
        <v>0.262768969950155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4"/>
        <v>0.56005823946822</v>
      </c>
      <c r="P95" s="18">
        <f t="shared" si="81"/>
        <v>0.147165926697161</v>
      </c>
      <c r="Q95" s="25">
        <f t="shared" si="82"/>
        <v>0.038263140941262</v>
      </c>
      <c r="R95" s="18">
        <f t="shared" si="83"/>
        <v>0.074022</v>
      </c>
      <c r="S95" s="26">
        <f t="shared" si="84"/>
        <v>0.516915794510578</v>
      </c>
      <c r="T95" s="3">
        <v>0.01</v>
      </c>
      <c r="U95" s="27">
        <f t="shared" si="85"/>
        <v>0.00516915794510578</v>
      </c>
      <c r="V95" s="26"/>
      <c r="W95" s="3"/>
      <c r="X95" s="3"/>
      <c r="Y95" s="29"/>
      <c r="Z95" s="3"/>
      <c r="AA95" s="28"/>
      <c r="AB95" s="3"/>
      <c r="AC95" s="3"/>
      <c r="AD95" s="28"/>
      <c r="AE95" s="26">
        <v>0.005</v>
      </c>
      <c r="AF95" s="3">
        <v>0.49</v>
      </c>
      <c r="AG95" s="27">
        <f t="shared" si="86"/>
        <v>0.00245</v>
      </c>
      <c r="AH95" s="36"/>
      <c r="AI95" s="3"/>
      <c r="AJ95" s="27"/>
      <c r="AK95" s="37"/>
      <c r="AL95" s="28"/>
      <c r="AM95" s="28"/>
      <c r="AN95" s="37"/>
      <c r="AO95" s="28"/>
      <c r="AP95" s="27"/>
      <c r="AQ95" s="3">
        <v>0.015</v>
      </c>
      <c r="AR95" s="3">
        <v>0.5</v>
      </c>
      <c r="AS95" s="3">
        <f t="shared" si="87"/>
        <v>0.0075</v>
      </c>
      <c r="AT95" s="2">
        <f t="shared" si="88"/>
        <v>0.0151191579451058</v>
      </c>
      <c r="AU95" s="30">
        <f t="shared" si="89"/>
        <v>28.47</v>
      </c>
      <c r="AV95" s="1">
        <f t="shared" si="90"/>
        <v>0.26</v>
      </c>
      <c r="AW95" s="2">
        <f t="shared" si="95"/>
        <v>0.62</v>
      </c>
      <c r="AX95" s="1">
        <f t="shared" si="91"/>
        <v>464.895038530002</v>
      </c>
      <c r="AZ95" s="2">
        <f t="shared" si="96"/>
        <v>0.118333333333333</v>
      </c>
      <c r="BA95" s="1">
        <f t="shared" si="92"/>
        <v>88.7299670312639</v>
      </c>
    </row>
    <row r="96" s="1" customFormat="1" spans="1:53">
      <c r="A96" s="13"/>
      <c r="B96" s="13"/>
      <c r="C96" s="16">
        <v>6</v>
      </c>
      <c r="D96" s="21">
        <v>26.3858333333333</v>
      </c>
      <c r="E96" s="20">
        <f t="shared" si="93"/>
        <v>22.5043225806452</v>
      </c>
      <c r="F96" s="16" t="s">
        <v>73</v>
      </c>
      <c r="G96" s="13">
        <v>7</v>
      </c>
      <c r="H96" s="18">
        <f t="shared" si="76"/>
        <v>26.3858333333333</v>
      </c>
      <c r="I96" s="18">
        <f t="shared" si="77"/>
        <v>299.535833333333</v>
      </c>
      <c r="J96" s="18">
        <f t="shared" si="78"/>
        <v>0.402636851264235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4"/>
        <v>0.697592312771059</v>
      </c>
      <c r="P96" s="18">
        <f t="shared" si="81"/>
        <v>0.280876372280275</v>
      </c>
      <c r="Q96" s="25">
        <f t="shared" si="82"/>
        <v>0.0730278567928714</v>
      </c>
      <c r="R96" s="18">
        <f t="shared" si="83"/>
        <v>0.074022</v>
      </c>
      <c r="S96" s="26">
        <f t="shared" si="84"/>
        <v>0.986569625150244</v>
      </c>
      <c r="T96" s="3">
        <v>0.01</v>
      </c>
      <c r="U96" s="27">
        <f t="shared" si="85"/>
        <v>0.00986569625150244</v>
      </c>
      <c r="V96" s="26"/>
      <c r="W96" s="3"/>
      <c r="X96" s="3"/>
      <c r="Y96" s="29"/>
      <c r="Z96" s="3"/>
      <c r="AA96" s="28"/>
      <c r="AB96" s="3"/>
      <c r="AC96" s="3"/>
      <c r="AD96" s="28"/>
      <c r="AE96" s="26">
        <v>0.005</v>
      </c>
      <c r="AF96" s="3">
        <v>0.49</v>
      </c>
      <c r="AG96" s="27">
        <f t="shared" si="86"/>
        <v>0.00245</v>
      </c>
      <c r="AH96" s="36"/>
      <c r="AI96" s="3"/>
      <c r="AJ96" s="27"/>
      <c r="AK96" s="37"/>
      <c r="AL96" s="28"/>
      <c r="AM96" s="28"/>
      <c r="AN96" s="37"/>
      <c r="AO96" s="28"/>
      <c r="AP96" s="27"/>
      <c r="AQ96" s="3">
        <v>0.015</v>
      </c>
      <c r="AR96" s="3">
        <v>0.5</v>
      </c>
      <c r="AS96" s="3">
        <f t="shared" si="87"/>
        <v>0.0075</v>
      </c>
      <c r="AT96" s="2">
        <f t="shared" si="88"/>
        <v>0.0198156962515024</v>
      </c>
      <c r="AU96" s="30">
        <f t="shared" si="89"/>
        <v>28.47</v>
      </c>
      <c r="AV96" s="1">
        <f t="shared" si="90"/>
        <v>0.26</v>
      </c>
      <c r="AW96" s="2">
        <f t="shared" si="95"/>
        <v>0.62</v>
      </c>
      <c r="AX96" s="1">
        <f t="shared" si="91"/>
        <v>609.307668177588</v>
      </c>
      <c r="AZ96" s="2">
        <f t="shared" si="96"/>
        <v>0.118333333333333</v>
      </c>
      <c r="BA96" s="1">
        <f t="shared" si="92"/>
        <v>116.292592582282</v>
      </c>
    </row>
    <row r="97" s="1" customFormat="1" spans="1:53">
      <c r="A97" s="13"/>
      <c r="B97" s="13"/>
      <c r="C97" s="16">
        <v>7</v>
      </c>
      <c r="D97" s="21">
        <v>26.8966774193548</v>
      </c>
      <c r="E97" s="20">
        <f t="shared" si="93"/>
        <v>26.3858333333333</v>
      </c>
      <c r="F97" s="16" t="s">
        <v>73</v>
      </c>
      <c r="G97" s="13">
        <v>8</v>
      </c>
      <c r="H97" s="18">
        <f t="shared" si="76"/>
        <v>26.8966774193548</v>
      </c>
      <c r="I97" s="18">
        <f t="shared" si="77"/>
        <v>300.046677419355</v>
      </c>
      <c r="J97" s="18">
        <f t="shared" si="78"/>
        <v>0.42554833204578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4"/>
        <v>0.701415940490784</v>
      </c>
      <c r="P97" s="18">
        <f t="shared" si="81"/>
        <v>0.298486383546175</v>
      </c>
      <c r="Q97" s="25">
        <f t="shared" si="82"/>
        <v>0.0776064597220056</v>
      </c>
      <c r="R97" s="18">
        <f t="shared" si="83"/>
        <v>0.074022</v>
      </c>
      <c r="S97" s="26">
        <f t="shared" si="84"/>
        <v>1.04842424849377</v>
      </c>
      <c r="T97" s="3">
        <v>0.01</v>
      </c>
      <c r="U97" s="27">
        <f t="shared" si="85"/>
        <v>0.0104842424849377</v>
      </c>
      <c r="V97" s="26"/>
      <c r="W97" s="3"/>
      <c r="X97" s="3"/>
      <c r="Y97" s="29"/>
      <c r="Z97" s="3"/>
      <c r="AA97" s="28"/>
      <c r="AB97" s="3"/>
      <c r="AC97" s="3"/>
      <c r="AD97" s="28"/>
      <c r="AE97" s="26">
        <v>0.005</v>
      </c>
      <c r="AF97" s="3">
        <v>0.49</v>
      </c>
      <c r="AG97" s="27">
        <f t="shared" si="86"/>
        <v>0.00245</v>
      </c>
      <c r="AH97" s="36"/>
      <c r="AI97" s="3"/>
      <c r="AJ97" s="27"/>
      <c r="AK97" s="37"/>
      <c r="AL97" s="28"/>
      <c r="AM97" s="28"/>
      <c r="AN97" s="37"/>
      <c r="AO97" s="28"/>
      <c r="AP97" s="27"/>
      <c r="AQ97" s="3">
        <v>0.015</v>
      </c>
      <c r="AR97" s="3">
        <v>0.5</v>
      </c>
      <c r="AS97" s="3">
        <f t="shared" si="87"/>
        <v>0.0075</v>
      </c>
      <c r="AT97" s="2">
        <f t="shared" si="88"/>
        <v>0.0204342424849377</v>
      </c>
      <c r="AU97" s="30">
        <f t="shared" si="89"/>
        <v>28.47</v>
      </c>
      <c r="AV97" s="1">
        <f t="shared" si="90"/>
        <v>0.26</v>
      </c>
      <c r="AW97" s="2">
        <f t="shared" si="95"/>
        <v>0.62</v>
      </c>
      <c r="AX97" s="1">
        <f t="shared" si="91"/>
        <v>628.327184745211</v>
      </c>
      <c r="AZ97" s="2">
        <f t="shared" si="96"/>
        <v>0.118333333333333</v>
      </c>
      <c r="BA97" s="1">
        <f t="shared" si="92"/>
        <v>119.922661604597</v>
      </c>
    </row>
    <row r="98" s="1" customFormat="1" spans="1:53">
      <c r="A98" s="13"/>
      <c r="B98" s="13"/>
      <c r="C98" s="16">
        <v>8</v>
      </c>
      <c r="D98" s="21">
        <v>27.7308064516129</v>
      </c>
      <c r="E98" s="20">
        <f t="shared" si="93"/>
        <v>26.8966774193548</v>
      </c>
      <c r="F98" s="16" t="s">
        <v>73</v>
      </c>
      <c r="G98" s="13">
        <v>9</v>
      </c>
      <c r="H98" s="18">
        <f t="shared" si="76"/>
        <v>27.7308064516129</v>
      </c>
      <c r="I98" s="18">
        <f t="shared" si="77"/>
        <v>300.880806451613</v>
      </c>
      <c r="J98" s="18">
        <f t="shared" si="78"/>
        <v>0.465606983955599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4"/>
        <v>0.687629556944609</v>
      </c>
      <c r="P98" s="18">
        <f t="shared" si="81"/>
        <v>0.320165124087704</v>
      </c>
      <c r="Q98" s="25">
        <f t="shared" si="82"/>
        <v>0.0832429322628031</v>
      </c>
      <c r="R98" s="18">
        <f t="shared" si="83"/>
        <v>0.074022</v>
      </c>
      <c r="S98" s="26">
        <f t="shared" si="84"/>
        <v>1.12457015836918</v>
      </c>
      <c r="T98" s="3">
        <v>0.01</v>
      </c>
      <c r="U98" s="27">
        <f t="shared" si="85"/>
        <v>0.0112457015836918</v>
      </c>
      <c r="V98" s="26"/>
      <c r="W98" s="3"/>
      <c r="X98" s="3"/>
      <c r="Y98" s="29"/>
      <c r="Z98" s="3"/>
      <c r="AA98" s="28"/>
      <c r="AB98" s="3"/>
      <c r="AC98" s="3"/>
      <c r="AD98" s="28"/>
      <c r="AE98" s="26">
        <v>0.005</v>
      </c>
      <c r="AF98" s="3">
        <v>0.49</v>
      </c>
      <c r="AG98" s="27">
        <f t="shared" si="86"/>
        <v>0.00245</v>
      </c>
      <c r="AH98" s="36"/>
      <c r="AI98" s="3"/>
      <c r="AJ98" s="27"/>
      <c r="AK98" s="37"/>
      <c r="AL98" s="28"/>
      <c r="AM98" s="28"/>
      <c r="AN98" s="37"/>
      <c r="AO98" s="28"/>
      <c r="AP98" s="27"/>
      <c r="AQ98" s="3">
        <v>0.015</v>
      </c>
      <c r="AR98" s="3">
        <v>0.5</v>
      </c>
      <c r="AS98" s="3">
        <f t="shared" si="87"/>
        <v>0.0075</v>
      </c>
      <c r="AT98" s="2">
        <f t="shared" si="88"/>
        <v>0.0211957015836918</v>
      </c>
      <c r="AU98" s="30">
        <f t="shared" si="89"/>
        <v>28.47</v>
      </c>
      <c r="AV98" s="1">
        <f t="shared" si="90"/>
        <v>0.26</v>
      </c>
      <c r="AW98" s="2">
        <f t="shared" si="95"/>
        <v>0.62</v>
      </c>
      <c r="AX98" s="1">
        <f t="shared" si="91"/>
        <v>651.741091679684</v>
      </c>
      <c r="AZ98" s="2">
        <f t="shared" si="96"/>
        <v>0.118333333333333</v>
      </c>
      <c r="BA98" s="1">
        <f t="shared" si="92"/>
        <v>124.391444917359</v>
      </c>
    </row>
    <row r="99" s="1" customFormat="1" spans="1:53">
      <c r="A99" s="13"/>
      <c r="B99" s="13"/>
      <c r="C99" s="16">
        <v>9</v>
      </c>
      <c r="D99" s="21">
        <v>25.1881666666667</v>
      </c>
      <c r="E99" s="20">
        <f t="shared" si="93"/>
        <v>27.7308064516129</v>
      </c>
      <c r="F99" s="16" t="s">
        <v>73</v>
      </c>
      <c r="G99" s="13">
        <v>10</v>
      </c>
      <c r="H99" s="18">
        <f t="shared" si="76"/>
        <v>25.1881666666667</v>
      </c>
      <c r="I99" s="18">
        <f t="shared" si="77"/>
        <v>298.338166666667</v>
      </c>
      <c r="J99" s="18">
        <f t="shared" si="78"/>
        <v>0.353378586684739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4"/>
        <v>0.652164432856905</v>
      </c>
      <c r="P99" s="18">
        <f t="shared" si="81"/>
        <v>0.230460945569027</v>
      </c>
      <c r="Q99" s="25">
        <f t="shared" si="82"/>
        <v>0.0599198458479471</v>
      </c>
      <c r="R99" s="18">
        <f t="shared" si="83"/>
        <v>0.074022</v>
      </c>
      <c r="S99" s="26">
        <f t="shared" si="84"/>
        <v>0.809486988300061</v>
      </c>
      <c r="T99" s="3">
        <v>0.01</v>
      </c>
      <c r="U99" s="27">
        <f t="shared" si="85"/>
        <v>0.00809486988300061</v>
      </c>
      <c r="V99" s="26"/>
      <c r="W99" s="3"/>
      <c r="X99" s="3"/>
      <c r="Y99" s="29"/>
      <c r="Z99" s="3"/>
      <c r="AA99" s="28"/>
      <c r="AB99" s="3"/>
      <c r="AC99" s="3"/>
      <c r="AD99" s="28"/>
      <c r="AE99" s="26">
        <v>0.005</v>
      </c>
      <c r="AF99" s="3">
        <v>0.49</v>
      </c>
      <c r="AG99" s="27">
        <f t="shared" si="86"/>
        <v>0.00245</v>
      </c>
      <c r="AH99" s="36"/>
      <c r="AI99" s="3"/>
      <c r="AJ99" s="27"/>
      <c r="AK99" s="37"/>
      <c r="AL99" s="28"/>
      <c r="AM99" s="28"/>
      <c r="AN99" s="37"/>
      <c r="AO99" s="28"/>
      <c r="AP99" s="27"/>
      <c r="AQ99" s="3">
        <v>0.015</v>
      </c>
      <c r="AR99" s="3">
        <v>0.5</v>
      </c>
      <c r="AS99" s="3">
        <f t="shared" si="87"/>
        <v>0.0075</v>
      </c>
      <c r="AT99" s="2">
        <f t="shared" si="88"/>
        <v>0.0180448698830006</v>
      </c>
      <c r="AU99" s="30">
        <f t="shared" si="89"/>
        <v>28.47</v>
      </c>
      <c r="AV99" s="1">
        <f t="shared" si="90"/>
        <v>0.26</v>
      </c>
      <c r="AW99" s="2">
        <f t="shared" si="95"/>
        <v>0.62</v>
      </c>
      <c r="AX99" s="1">
        <f t="shared" si="91"/>
        <v>554.856990712372</v>
      </c>
      <c r="AZ99" s="2">
        <f t="shared" si="96"/>
        <v>0.118333333333333</v>
      </c>
      <c r="BA99" s="1">
        <f t="shared" si="92"/>
        <v>105.900124571447</v>
      </c>
    </row>
    <row r="100" s="1" customFormat="1" spans="1:53">
      <c r="A100" s="13"/>
      <c r="B100" s="13"/>
      <c r="C100" s="16">
        <v>10</v>
      </c>
      <c r="D100" s="21">
        <v>21.0942580645161</v>
      </c>
      <c r="E100" s="20">
        <f t="shared" si="93"/>
        <v>25.1881666666667</v>
      </c>
      <c r="F100" s="16" t="s">
        <v>73</v>
      </c>
      <c r="G100" s="13">
        <v>11</v>
      </c>
      <c r="H100" s="18">
        <f t="shared" si="76"/>
        <v>21.0942580645161</v>
      </c>
      <c r="I100" s="18">
        <f t="shared" si="77"/>
        <v>294.244258064516</v>
      </c>
      <c r="J100" s="18">
        <f t="shared" si="78"/>
        <v>0.224405577957524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0.400618312923483</v>
      </c>
      <c r="O100" s="18">
        <f t="shared" si="94"/>
        <v>0.305785174364394</v>
      </c>
      <c r="P100" s="18">
        <f t="shared" si="81"/>
        <v>0.068619898784084</v>
      </c>
      <c r="Q100" s="25">
        <f t="shared" si="82"/>
        <v>0.0178411736838618</v>
      </c>
      <c r="R100" s="18">
        <f t="shared" si="83"/>
        <v>0.074022</v>
      </c>
      <c r="S100" s="26">
        <f t="shared" si="84"/>
        <v>0.241025285507847</v>
      </c>
      <c r="T100" s="3">
        <v>0.01</v>
      </c>
      <c r="U100" s="27">
        <f t="shared" si="85"/>
        <v>0.00241025285507847</v>
      </c>
      <c r="V100" s="26"/>
      <c r="W100" s="3"/>
      <c r="X100" s="3"/>
      <c r="Y100" s="29"/>
      <c r="Z100" s="3"/>
      <c r="AA100" s="28"/>
      <c r="AB100" s="3"/>
      <c r="AC100" s="3"/>
      <c r="AD100" s="28"/>
      <c r="AE100" s="26">
        <v>0.005</v>
      </c>
      <c r="AF100" s="3">
        <v>0.49</v>
      </c>
      <c r="AG100" s="27">
        <f t="shared" si="86"/>
        <v>0.00245</v>
      </c>
      <c r="AH100" s="36"/>
      <c r="AI100" s="3"/>
      <c r="AJ100" s="27"/>
      <c r="AK100" s="37"/>
      <c r="AL100" s="28"/>
      <c r="AM100" s="28"/>
      <c r="AN100" s="37"/>
      <c r="AO100" s="28"/>
      <c r="AP100" s="27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0.0123602528550785</v>
      </c>
      <c r="AU100" s="30">
        <f t="shared" si="89"/>
        <v>28.47</v>
      </c>
      <c r="AV100" s="1">
        <f t="shared" si="90"/>
        <v>0.26</v>
      </c>
      <c r="AW100" s="2">
        <f t="shared" si="95"/>
        <v>0.62</v>
      </c>
      <c r="AX100" s="1">
        <f t="shared" si="91"/>
        <v>380.062186542762</v>
      </c>
      <c r="AZ100" s="2">
        <f t="shared" si="96"/>
        <v>0.118333333333333</v>
      </c>
      <c r="BA100" s="1">
        <f t="shared" si="92"/>
        <v>72.5387506573551</v>
      </c>
    </row>
    <row r="101" s="1" customFormat="1" spans="1:54">
      <c r="A101" s="13"/>
      <c r="B101" s="13"/>
      <c r="C101" s="16">
        <v>11</v>
      </c>
      <c r="D101" s="21">
        <v>12.3909333333333</v>
      </c>
      <c r="E101" s="20">
        <f t="shared" si="93"/>
        <v>21.0942580645161</v>
      </c>
      <c r="F101" s="16" t="s">
        <v>75</v>
      </c>
      <c r="G101" s="13">
        <v>12</v>
      </c>
      <c r="H101" s="18">
        <f t="shared" si="76"/>
        <v>12.3909333333333</v>
      </c>
      <c r="I101" s="18">
        <f t="shared" si="77"/>
        <v>285.540933333333</v>
      </c>
      <c r="J101" s="18">
        <f t="shared" si="78"/>
        <v>0.0818462089156827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4"/>
        <v>0.52186527558031</v>
      </c>
      <c r="P101" s="18">
        <f t="shared" si="81"/>
        <v>0.0427126943709864</v>
      </c>
      <c r="Q101" s="25">
        <f t="shared" si="82"/>
        <v>0.0111053005364565</v>
      </c>
      <c r="R101" s="18">
        <f t="shared" si="83"/>
        <v>0.074022</v>
      </c>
      <c r="S101" s="26">
        <f t="shared" si="84"/>
        <v>0.15002702624161</v>
      </c>
      <c r="T101" s="3">
        <v>0.01</v>
      </c>
      <c r="U101" s="27">
        <f t="shared" si="85"/>
        <v>0.0015002702624161</v>
      </c>
      <c r="V101" s="26"/>
      <c r="W101" s="3"/>
      <c r="X101" s="3"/>
      <c r="Y101" s="29"/>
      <c r="Z101" s="3"/>
      <c r="AA101" s="28"/>
      <c r="AB101" s="3"/>
      <c r="AC101" s="3"/>
      <c r="AD101" s="28"/>
      <c r="AE101" s="26">
        <v>0.005</v>
      </c>
      <c r="AF101" s="3">
        <v>0.49</v>
      </c>
      <c r="AG101" s="27">
        <f t="shared" si="86"/>
        <v>0.00245</v>
      </c>
      <c r="AH101" s="36"/>
      <c r="AI101" s="3"/>
      <c r="AJ101" s="27"/>
      <c r="AK101" s="37"/>
      <c r="AL101" s="28"/>
      <c r="AM101" s="28"/>
      <c r="AN101" s="37"/>
      <c r="AO101" s="28"/>
      <c r="AP101" s="27"/>
      <c r="AQ101" s="3">
        <v>0.015</v>
      </c>
      <c r="AR101" s="3">
        <v>0.5</v>
      </c>
      <c r="AS101" s="3">
        <f t="shared" si="87"/>
        <v>0.0075</v>
      </c>
      <c r="AT101" s="2">
        <f t="shared" si="88"/>
        <v>0.0114502702624161</v>
      </c>
      <c r="AU101" s="30">
        <f t="shared" si="89"/>
        <v>28.47</v>
      </c>
      <c r="AV101" s="1">
        <f t="shared" si="90"/>
        <v>0.26</v>
      </c>
      <c r="AW101" s="2">
        <f t="shared" si="95"/>
        <v>0.62</v>
      </c>
      <c r="AX101" s="1">
        <f t="shared" si="91"/>
        <v>352.08136948844</v>
      </c>
      <c r="AY101" s="1">
        <f>SUM(AX90:AX101)</f>
        <v>4880.43469830049</v>
      </c>
      <c r="AZ101" s="2">
        <f t="shared" si="96"/>
        <v>0.118333333333333</v>
      </c>
      <c r="BA101" s="1">
        <f t="shared" si="92"/>
        <v>67.1983258969872</v>
      </c>
      <c r="BB101" s="1">
        <f>SUM(BA90:BA101)</f>
        <v>931.480816073481</v>
      </c>
    </row>
    <row r="102" s="1" customFormat="1" spans="1:46">
      <c r="A102" s="13"/>
      <c r="B102" s="13"/>
      <c r="C102" s="16">
        <v>12</v>
      </c>
      <c r="D102" s="21">
        <v>12.1324838709677</v>
      </c>
      <c r="E102" s="20">
        <f t="shared" si="93"/>
        <v>12.3909333333333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topLeftCell="A3" workbookViewId="0">
      <selection activeCell="AT27" sqref="AT27:AT38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36</v>
      </c>
      <c r="M1" s="2"/>
    </row>
    <row r="2" s="1" customFormat="1" spans="1:13">
      <c r="A2" s="4" t="s">
        <v>4</v>
      </c>
      <c r="B2" s="5" t="s">
        <v>5</v>
      </c>
      <c r="C2" s="3"/>
      <c r="D2" s="3"/>
      <c r="E2" s="6">
        <v>203.72</v>
      </c>
      <c r="F2" s="3">
        <v>1069.523</v>
      </c>
      <c r="G2" s="7">
        <f>(F2+F3+F4)/3</f>
        <v>1305.751</v>
      </c>
      <c r="H2" s="3">
        <v>0.13</v>
      </c>
      <c r="I2" s="22">
        <f>(H2+H3+H4)/3</f>
        <v>0.12</v>
      </c>
      <c r="M2" s="2"/>
    </row>
    <row r="3" s="1" customFormat="1" spans="1:13">
      <c r="A3" s="4"/>
      <c r="B3" s="5" t="s">
        <v>6</v>
      </c>
      <c r="C3" s="3"/>
      <c r="D3" s="3"/>
      <c r="E3" s="8"/>
      <c r="F3" s="3">
        <v>1192.09</v>
      </c>
      <c r="G3" s="9"/>
      <c r="H3" s="3">
        <v>0.13</v>
      </c>
      <c r="I3" s="22"/>
      <c r="L3" s="1">
        <v>203.72</v>
      </c>
      <c r="M3" s="2"/>
    </row>
    <row r="4" s="1" customFormat="1" spans="1:13">
      <c r="A4" s="4"/>
      <c r="B4" s="5" t="s">
        <v>7</v>
      </c>
      <c r="C4" s="3"/>
      <c r="D4" s="3"/>
      <c r="E4" s="10"/>
      <c r="F4" s="3">
        <v>1655.64</v>
      </c>
      <c r="G4" s="11"/>
      <c r="H4" s="3">
        <v>0.1</v>
      </c>
      <c r="I4" s="22"/>
      <c r="L4" s="1">
        <v>1449.62465753425</v>
      </c>
      <c r="M4" s="2"/>
    </row>
    <row r="5" s="1" customFormat="1" spans="1:13">
      <c r="A5" s="4" t="s">
        <v>8</v>
      </c>
      <c r="B5" s="5" t="s">
        <v>9</v>
      </c>
      <c r="C5" s="3"/>
      <c r="D5" s="3"/>
      <c r="E5" s="6">
        <v>1449.62465753425</v>
      </c>
      <c r="F5" s="3">
        <v>91.104</v>
      </c>
      <c r="G5" s="7">
        <f>(F5+F6)/2</f>
        <v>92.50925</v>
      </c>
      <c r="H5" s="3">
        <v>0.18</v>
      </c>
      <c r="I5" s="22">
        <f>(H5+H6)/2</f>
        <v>0.155</v>
      </c>
      <c r="L5" s="1">
        <v>1679.30835083437</v>
      </c>
      <c r="M5" s="2"/>
    </row>
    <row r="6" s="1" customFormat="1" spans="1:13">
      <c r="A6" s="4"/>
      <c r="B6" s="5" t="s">
        <v>10</v>
      </c>
      <c r="C6" s="3"/>
      <c r="D6" s="3"/>
      <c r="E6" s="10"/>
      <c r="F6" s="3">
        <v>93.9145</v>
      </c>
      <c r="G6" s="11"/>
      <c r="H6" s="3">
        <v>0.13</v>
      </c>
      <c r="I6" s="22"/>
      <c r="L6" s="1">
        <v>2.0752</v>
      </c>
      <c r="M6" s="2"/>
    </row>
    <row r="7" s="1" customFormat="1" spans="1:13">
      <c r="A7" s="4" t="s">
        <v>11</v>
      </c>
      <c r="B7" s="5"/>
      <c r="C7" s="3"/>
      <c r="D7" s="3"/>
      <c r="E7" s="12">
        <v>1679.30835083437</v>
      </c>
      <c r="F7" s="3">
        <v>122.786</v>
      </c>
      <c r="G7" s="3"/>
      <c r="H7" s="3">
        <v>0.29</v>
      </c>
      <c r="L7" s="1">
        <v>2.334</v>
      </c>
      <c r="M7" s="2"/>
    </row>
    <row r="8" s="1" customFormat="1" spans="1:13">
      <c r="A8" s="4" t="s">
        <v>12</v>
      </c>
      <c r="B8" s="5"/>
      <c r="C8" s="3"/>
      <c r="D8" s="3"/>
      <c r="E8" s="12">
        <v>2.0752</v>
      </c>
      <c r="F8" s="3">
        <v>625.464</v>
      </c>
      <c r="G8" s="3"/>
      <c r="H8" s="3">
        <v>0.26</v>
      </c>
      <c r="L8" s="1">
        <v>0.390409919996448</v>
      </c>
      <c r="M8" s="2"/>
    </row>
    <row r="9" s="1" customFormat="1" spans="1:13">
      <c r="A9" s="4" t="s">
        <v>13</v>
      </c>
      <c r="B9" s="5"/>
      <c r="C9" s="3"/>
      <c r="D9" s="3"/>
      <c r="E9" s="12">
        <v>2.334</v>
      </c>
      <c r="F9" s="3">
        <v>341.64</v>
      </c>
      <c r="G9" s="3"/>
      <c r="H9" s="3">
        <v>0.26</v>
      </c>
      <c r="L9" s="1">
        <v>0</v>
      </c>
      <c r="M9" s="2"/>
    </row>
    <row r="10" s="1" customFormat="1" spans="1:13">
      <c r="A10" s="4" t="s">
        <v>14</v>
      </c>
      <c r="B10" s="5"/>
      <c r="C10" s="3"/>
      <c r="D10" s="3"/>
      <c r="E10" s="12">
        <v>0.390409919996448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15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16</v>
      </c>
      <c r="B14" s="4" t="s">
        <v>17</v>
      </c>
      <c r="C14" s="4">
        <v>308.16</v>
      </c>
      <c r="D14" s="13"/>
      <c r="E14" s="13"/>
      <c r="F14" s="13"/>
      <c r="G14" s="14" t="s">
        <v>18</v>
      </c>
      <c r="H14" s="14" t="s">
        <v>19</v>
      </c>
      <c r="I14" s="14">
        <f>(AV38+AV53+AY85+AY101+BB101+AG69)</f>
        <v>53246260.5617492</v>
      </c>
      <c r="J14" s="14" t="s">
        <v>20</v>
      </c>
      <c r="K14" s="14">
        <f>I14/(10000*1000)</f>
        <v>5.32462605617492</v>
      </c>
      <c r="L14" s="14" t="s">
        <v>21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22</v>
      </c>
      <c r="B15" s="4" t="s">
        <v>17</v>
      </c>
      <c r="C15" s="4"/>
      <c r="D15" s="13"/>
      <c r="E15" s="13"/>
      <c r="F15" s="13"/>
      <c r="G15" s="14"/>
      <c r="H15" s="14" t="s">
        <v>23</v>
      </c>
      <c r="I15" s="14">
        <v>33010438.1788628</v>
      </c>
      <c r="J15" s="14" t="s">
        <v>20</v>
      </c>
      <c r="K15" s="14">
        <f>I15/(10000*1000)</f>
        <v>3.30104381788628</v>
      </c>
      <c r="L15" s="14" t="s">
        <v>21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24</v>
      </c>
      <c r="B16" s="4" t="s">
        <v>25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26</v>
      </c>
      <c r="B17" s="4" t="s">
        <v>27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29</v>
      </c>
      <c r="AT17" s="2"/>
    </row>
    <row r="18" s="1" customFormat="1" spans="1:46">
      <c r="A18" s="4" t="s">
        <v>30</v>
      </c>
      <c r="B18" s="4" t="s">
        <v>31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33</v>
      </c>
      <c r="B19" s="4" t="s">
        <v>31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36</v>
      </c>
      <c r="B20" s="4" t="s">
        <v>37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38</v>
      </c>
      <c r="B21" s="4" t="s">
        <v>39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40</v>
      </c>
      <c r="B22" s="4" t="s">
        <v>35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41</v>
      </c>
      <c r="B23" s="4" t="s">
        <v>42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4" t="s">
        <v>43</v>
      </c>
      <c r="T25" s="24"/>
      <c r="U25" s="24"/>
      <c r="V25" s="24" t="s">
        <v>44</v>
      </c>
      <c r="W25" s="24"/>
      <c r="X25" s="24"/>
      <c r="Y25" s="24" t="s">
        <v>45</v>
      </c>
      <c r="Z25" s="24"/>
      <c r="AA25" s="24"/>
      <c r="AB25" s="24" t="s">
        <v>46</v>
      </c>
      <c r="AC25" s="24"/>
      <c r="AD25" s="24"/>
      <c r="AE25" s="24" t="s">
        <v>47</v>
      </c>
      <c r="AF25" s="24"/>
      <c r="AG25" s="24"/>
      <c r="AH25" s="24" t="s">
        <v>48</v>
      </c>
      <c r="AI25" s="24"/>
      <c r="AJ25" s="24"/>
      <c r="AK25" s="32" t="s">
        <v>49</v>
      </c>
      <c r="AL25" s="33"/>
      <c r="AM25" s="34"/>
      <c r="AN25" s="24" t="s">
        <v>50</v>
      </c>
      <c r="AO25" s="24"/>
      <c r="AP25" s="24"/>
      <c r="AT25" s="2"/>
    </row>
    <row r="26" s="1" customFormat="1" spans="1:47">
      <c r="A26" s="15" t="s">
        <v>4</v>
      </c>
      <c r="B26" s="15"/>
      <c r="C26" s="16" t="s">
        <v>51</v>
      </c>
      <c r="D26" s="16" t="s">
        <v>52</v>
      </c>
      <c r="E26" s="16" t="s">
        <v>53</v>
      </c>
      <c r="F26" s="16" t="s">
        <v>54</v>
      </c>
      <c r="G26" s="13" t="s">
        <v>51</v>
      </c>
      <c r="H26" s="13" t="s">
        <v>53</v>
      </c>
      <c r="I26" s="13" t="s">
        <v>55</v>
      </c>
      <c r="J26" s="13" t="s">
        <v>56</v>
      </c>
      <c r="K26" s="23" t="s">
        <v>57</v>
      </c>
      <c r="L26" s="23" t="s">
        <v>58</v>
      </c>
      <c r="M26" s="13" t="s">
        <v>59</v>
      </c>
      <c r="N26" s="23" t="s">
        <v>60</v>
      </c>
      <c r="O26" s="13" t="s">
        <v>61</v>
      </c>
      <c r="P26" s="13" t="s">
        <v>62</v>
      </c>
      <c r="Q26" s="23" t="s">
        <v>63</v>
      </c>
      <c r="R26" s="23" t="s">
        <v>64</v>
      </c>
      <c r="S26" s="4" t="s">
        <v>65</v>
      </c>
      <c r="T26" s="3" t="s">
        <v>66</v>
      </c>
      <c r="U26" s="3"/>
      <c r="V26" s="4" t="s">
        <v>65</v>
      </c>
      <c r="W26" s="3" t="s">
        <v>66</v>
      </c>
      <c r="X26" s="3"/>
      <c r="Y26" s="4" t="s">
        <v>65</v>
      </c>
      <c r="Z26" s="3" t="s">
        <v>66</v>
      </c>
      <c r="AA26" s="3"/>
      <c r="AB26" s="4" t="s">
        <v>65</v>
      </c>
      <c r="AC26" s="3" t="s">
        <v>66</v>
      </c>
      <c r="AD26" s="3"/>
      <c r="AE26" s="4" t="s">
        <v>65</v>
      </c>
      <c r="AF26" s="3" t="s">
        <v>66</v>
      </c>
      <c r="AG26" s="3"/>
      <c r="AH26" s="4" t="s">
        <v>65</v>
      </c>
      <c r="AI26" s="3" t="s">
        <v>66</v>
      </c>
      <c r="AJ26" s="3"/>
      <c r="AK26" s="4" t="s">
        <v>65</v>
      </c>
      <c r="AL26" s="3" t="s">
        <v>66</v>
      </c>
      <c r="AM26" s="3"/>
      <c r="AN26" s="35" t="s">
        <v>65</v>
      </c>
      <c r="AO26" s="35" t="s">
        <v>66</v>
      </c>
      <c r="AP26" s="35"/>
      <c r="AQ26" s="1" t="s">
        <v>67</v>
      </c>
      <c r="AR26" s="1" t="s">
        <v>68</v>
      </c>
      <c r="AS26" s="1" t="s">
        <v>36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1305.751</v>
      </c>
      <c r="C27" s="16" t="s">
        <v>72</v>
      </c>
      <c r="D27" s="17">
        <v>12</v>
      </c>
      <c r="E27" s="16"/>
      <c r="F27" s="16"/>
      <c r="G27" s="13">
        <v>1</v>
      </c>
      <c r="H27" s="18">
        <f t="shared" ref="H27:H38" si="0">E28</f>
        <v>12</v>
      </c>
      <c r="I27" s="18">
        <f t="shared" ref="I27:I38" si="1">H27+273.15</f>
        <v>285.15</v>
      </c>
      <c r="J27" s="18">
        <f t="shared" ref="J27:J38" si="2">EXP(($C$16*(I27-$C$14))/($C$17*I27*$C$14))</f>
        <v>0.0781080022050146</v>
      </c>
      <c r="K27" s="18">
        <f t="shared" ref="K27:K38" si="3">$B$27/12</f>
        <v>108.812583333333</v>
      </c>
      <c r="L27" s="18">
        <f t="shared" ref="L27:L38" si="4">K27*$B$28/100</f>
        <v>1.08812583333333</v>
      </c>
      <c r="M27" s="13" t="s">
        <v>73</v>
      </c>
      <c r="N27" s="13"/>
      <c r="O27" s="18">
        <f>L27</f>
        <v>1.08812583333333</v>
      </c>
      <c r="P27" s="18">
        <f t="shared" ref="P27:P38" si="5">O27*J27</f>
        <v>0.0849913349893334</v>
      </c>
      <c r="Q27" s="25">
        <f t="shared" ref="Q27:Q38" si="6">P27*$B$29</f>
        <v>0.01019896019872</v>
      </c>
      <c r="R27" s="18">
        <f t="shared" ref="R27:R38" si="7">L27*$B$29</f>
        <v>0.1305751</v>
      </c>
      <c r="S27" s="26">
        <f t="shared" ref="S27:S38" si="8">Q27/R27</f>
        <v>0.0781080022050146</v>
      </c>
      <c r="T27" s="3">
        <v>0.01</v>
      </c>
      <c r="U27" s="27">
        <f t="shared" ref="U27:U38" si="9">S27*T27</f>
        <v>0.000781080022050146</v>
      </c>
      <c r="V27" s="26"/>
      <c r="W27" s="3"/>
      <c r="X27" s="27"/>
      <c r="Y27" s="29">
        <v>0.02</v>
      </c>
      <c r="Z27" s="3">
        <v>0.21</v>
      </c>
      <c r="AA27" s="28">
        <f t="shared" ref="AA27:AA38" si="10">Y27*Z27</f>
        <v>0.0042</v>
      </c>
      <c r="AB27" s="3">
        <v>0.01</v>
      </c>
      <c r="AC27" s="3">
        <v>0.29</v>
      </c>
      <c r="AD27" s="28">
        <f t="shared" ref="AD27:AD38" si="11">AB27*AC27</f>
        <v>0.0029</v>
      </c>
      <c r="AE27" s="26"/>
      <c r="AF27" s="3"/>
      <c r="AG27" s="27"/>
      <c r="AH27" s="26"/>
      <c r="AI27" s="3"/>
      <c r="AJ27" s="27"/>
      <c r="AK27" s="1">
        <v>0.1</v>
      </c>
      <c r="AL27" s="28">
        <v>0.11</v>
      </c>
      <c r="AM27" s="28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0.0226810800220501</v>
      </c>
      <c r="AR27" s="30">
        <f t="shared" ref="AR27:AR38" si="15">$B$27/12</f>
        <v>108.812583333333</v>
      </c>
      <c r="AS27" s="1">
        <f t="shared" ref="AS27:AS38" si="16">$B$29</f>
        <v>0.12</v>
      </c>
      <c r="AT27" s="2">
        <f>$E$2/12</f>
        <v>16.9766666666667</v>
      </c>
      <c r="AU27" s="1">
        <f t="shared" ref="AU27:AU38" si="17">AT27*10000*AS27*0.67*AR27*AQ27</f>
        <v>33686.1456513028</v>
      </c>
    </row>
    <row r="28" s="1" customFormat="1" spans="1:47">
      <c r="A28" s="13" t="s">
        <v>74</v>
      </c>
      <c r="B28" s="13">
        <v>1</v>
      </c>
      <c r="C28" s="16">
        <v>1</v>
      </c>
      <c r="D28" s="19">
        <v>14.4377741935484</v>
      </c>
      <c r="E28" s="20">
        <f t="shared" ref="E28:E39" si="18">D27</f>
        <v>12</v>
      </c>
      <c r="F28" s="16" t="s">
        <v>73</v>
      </c>
      <c r="G28" s="13">
        <v>2</v>
      </c>
      <c r="H28" s="18">
        <f t="shared" si="0"/>
        <v>14.4377741935484</v>
      </c>
      <c r="I28" s="18">
        <f t="shared" si="1"/>
        <v>287.587774193548</v>
      </c>
      <c r="J28" s="18">
        <f t="shared" si="2"/>
        <v>0.104327720965259</v>
      </c>
      <c r="K28" s="18">
        <f t="shared" si="3"/>
        <v>108.812583333333</v>
      </c>
      <c r="L28" s="18">
        <f t="shared" si="4"/>
        <v>1.08812583333333</v>
      </c>
      <c r="M28" s="13" t="s">
        <v>73</v>
      </c>
      <c r="N28" s="13"/>
      <c r="O28" s="18">
        <f t="shared" ref="O28:O38" si="19">L28+O27-P27-N28</f>
        <v>2.09126033167733</v>
      </c>
      <c r="P28" s="18">
        <f t="shared" si="5"/>
        <v>0.218176424348948</v>
      </c>
      <c r="Q28" s="25">
        <f t="shared" si="6"/>
        <v>0.0261811709218737</v>
      </c>
      <c r="R28" s="18">
        <f t="shared" si="7"/>
        <v>0.1305751</v>
      </c>
      <c r="S28" s="26">
        <f t="shared" si="8"/>
        <v>0.200506612071319</v>
      </c>
      <c r="T28" s="3">
        <v>0.01</v>
      </c>
      <c r="U28" s="27">
        <f t="shared" si="9"/>
        <v>0.00200506612071319</v>
      </c>
      <c r="V28" s="26"/>
      <c r="W28" s="3"/>
      <c r="X28" s="27"/>
      <c r="Y28" s="29">
        <v>0.02</v>
      </c>
      <c r="Z28" s="3">
        <v>0.21</v>
      </c>
      <c r="AA28" s="28">
        <f t="shared" si="10"/>
        <v>0.0042</v>
      </c>
      <c r="AB28" s="3">
        <v>0.01</v>
      </c>
      <c r="AC28" s="3">
        <v>0.29</v>
      </c>
      <c r="AD28" s="28">
        <f t="shared" si="11"/>
        <v>0.0029</v>
      </c>
      <c r="AE28" s="26"/>
      <c r="AF28" s="3"/>
      <c r="AG28" s="27"/>
      <c r="AH28" s="26"/>
      <c r="AI28" s="3"/>
      <c r="AJ28" s="27"/>
      <c r="AK28" s="28">
        <v>0.1</v>
      </c>
      <c r="AL28" s="28">
        <v>0.11</v>
      </c>
      <c r="AM28" s="28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0.0239050661207132</v>
      </c>
      <c r="AR28" s="30">
        <f t="shared" si="15"/>
        <v>108.812583333333</v>
      </c>
      <c r="AS28" s="1">
        <f t="shared" si="16"/>
        <v>0.12</v>
      </c>
      <c r="AT28" s="2">
        <f t="shared" ref="AT28:AT38" si="20">$E$2/12</f>
        <v>16.9766666666667</v>
      </c>
      <c r="AU28" s="1">
        <f t="shared" si="17"/>
        <v>35504.0209003936</v>
      </c>
    </row>
    <row r="29" s="1" customFormat="1" spans="1:47">
      <c r="A29" s="13" t="s">
        <v>36</v>
      </c>
      <c r="B29" s="13">
        <f>I2</f>
        <v>0.12</v>
      </c>
      <c r="C29" s="16">
        <v>2</v>
      </c>
      <c r="D29" s="21">
        <v>15.0491071428571</v>
      </c>
      <c r="E29" s="20">
        <f t="shared" si="18"/>
        <v>14.4377741935484</v>
      </c>
      <c r="F29" s="16" t="s">
        <v>73</v>
      </c>
      <c r="G29" s="13">
        <v>3</v>
      </c>
      <c r="H29" s="18">
        <f t="shared" si="0"/>
        <v>15.0491071428571</v>
      </c>
      <c r="I29" s="18">
        <f t="shared" si="1"/>
        <v>288.199107142857</v>
      </c>
      <c r="J29" s="18">
        <f t="shared" si="2"/>
        <v>0.112095887854465</v>
      </c>
      <c r="K29" s="18">
        <f t="shared" si="3"/>
        <v>108.812583333333</v>
      </c>
      <c r="L29" s="18">
        <f t="shared" si="4"/>
        <v>1.08812583333333</v>
      </c>
      <c r="M29" s="13" t="s">
        <v>73</v>
      </c>
      <c r="N29" s="13"/>
      <c r="O29" s="18">
        <f t="shared" si="19"/>
        <v>2.96120974066172</v>
      </c>
      <c r="P29" s="18">
        <f t="shared" si="5"/>
        <v>0.331939435002766</v>
      </c>
      <c r="Q29" s="25">
        <f t="shared" si="6"/>
        <v>0.0398327322003319</v>
      </c>
      <c r="R29" s="18">
        <f t="shared" si="7"/>
        <v>0.1305751</v>
      </c>
      <c r="S29" s="26">
        <f t="shared" si="8"/>
        <v>0.30505611100686</v>
      </c>
      <c r="T29" s="3">
        <v>0.01</v>
      </c>
      <c r="U29" s="27">
        <f t="shared" si="9"/>
        <v>0.0030505611100686</v>
      </c>
      <c r="V29" s="26"/>
      <c r="W29" s="3"/>
      <c r="X29" s="27"/>
      <c r="Y29" s="29">
        <v>0.02</v>
      </c>
      <c r="Z29" s="3">
        <v>0.21</v>
      </c>
      <c r="AA29" s="28">
        <f t="shared" si="10"/>
        <v>0.0042</v>
      </c>
      <c r="AB29" s="3">
        <v>0.01</v>
      </c>
      <c r="AC29" s="3">
        <v>0.29</v>
      </c>
      <c r="AD29" s="28">
        <f t="shared" si="11"/>
        <v>0.0029</v>
      </c>
      <c r="AE29" s="26"/>
      <c r="AF29" s="3"/>
      <c r="AG29" s="27"/>
      <c r="AH29" s="26"/>
      <c r="AI29" s="3"/>
      <c r="AJ29" s="27"/>
      <c r="AK29" s="1">
        <v>0.1</v>
      </c>
      <c r="AL29" s="28">
        <v>0.11</v>
      </c>
      <c r="AM29" s="28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0.0249505611100686</v>
      </c>
      <c r="AR29" s="30">
        <f t="shared" si="15"/>
        <v>108.812583333333</v>
      </c>
      <c r="AS29" s="1">
        <f t="shared" si="16"/>
        <v>0.12</v>
      </c>
      <c r="AT29" s="2">
        <f t="shared" si="20"/>
        <v>16.9766666666667</v>
      </c>
      <c r="AU29" s="1">
        <f t="shared" si="17"/>
        <v>37056.7995359301</v>
      </c>
    </row>
    <row r="30" s="1" customFormat="1" spans="1:47">
      <c r="A30" s="13"/>
      <c r="B30" s="13"/>
      <c r="C30" s="16">
        <v>3</v>
      </c>
      <c r="D30" s="21">
        <v>14.9194838709677</v>
      </c>
      <c r="E30" s="20">
        <f t="shared" si="18"/>
        <v>15.0491071428571</v>
      </c>
      <c r="F30" s="16" t="s">
        <v>73</v>
      </c>
      <c r="G30" s="13">
        <v>4</v>
      </c>
      <c r="H30" s="18">
        <f t="shared" si="0"/>
        <v>14.9194838709677</v>
      </c>
      <c r="I30" s="18">
        <f t="shared" si="1"/>
        <v>288.069483870968</v>
      </c>
      <c r="J30" s="18">
        <f t="shared" si="2"/>
        <v>0.110404662084331</v>
      </c>
      <c r="K30" s="18">
        <f t="shared" si="3"/>
        <v>108.812583333333</v>
      </c>
      <c r="L30" s="18">
        <f t="shared" si="4"/>
        <v>1.08812583333333</v>
      </c>
      <c r="M30" s="13" t="s">
        <v>73</v>
      </c>
      <c r="N30" s="13"/>
      <c r="O30" s="18">
        <f t="shared" si="19"/>
        <v>3.71739613899229</v>
      </c>
      <c r="P30" s="18">
        <f t="shared" si="5"/>
        <v>0.41041786455904</v>
      </c>
      <c r="Q30" s="25">
        <f t="shared" si="6"/>
        <v>0.0492501437470848</v>
      </c>
      <c r="R30" s="18">
        <f t="shared" si="7"/>
        <v>0.1305751</v>
      </c>
      <c r="S30" s="26">
        <f t="shared" si="8"/>
        <v>0.377178679143917</v>
      </c>
      <c r="T30" s="3">
        <v>0.01</v>
      </c>
      <c r="U30" s="27">
        <f t="shared" si="9"/>
        <v>0.00377178679143917</v>
      </c>
      <c r="V30" s="26"/>
      <c r="W30" s="3"/>
      <c r="X30" s="27"/>
      <c r="Y30" s="29">
        <v>0.02</v>
      </c>
      <c r="Z30" s="3">
        <v>0.21</v>
      </c>
      <c r="AA30" s="28">
        <f t="shared" si="10"/>
        <v>0.0042</v>
      </c>
      <c r="AB30" s="3">
        <v>0.01</v>
      </c>
      <c r="AC30" s="3">
        <v>0.29</v>
      </c>
      <c r="AD30" s="28">
        <f t="shared" si="11"/>
        <v>0.0029</v>
      </c>
      <c r="AE30" s="26"/>
      <c r="AF30" s="3"/>
      <c r="AG30" s="27"/>
      <c r="AH30" s="26"/>
      <c r="AI30" s="3"/>
      <c r="AJ30" s="27"/>
      <c r="AK30" s="28">
        <v>0.1</v>
      </c>
      <c r="AL30" s="28">
        <v>0.11</v>
      </c>
      <c r="AM30" s="28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0.0256717867914392</v>
      </c>
      <c r="AR30" s="30">
        <f t="shared" si="15"/>
        <v>108.812583333333</v>
      </c>
      <c r="AS30" s="1">
        <f t="shared" si="16"/>
        <v>0.12</v>
      </c>
      <c r="AT30" s="2">
        <f t="shared" si="20"/>
        <v>16.9766666666667</v>
      </c>
      <c r="AU30" s="1">
        <f t="shared" si="17"/>
        <v>38127.9704557668</v>
      </c>
    </row>
    <row r="31" s="1" customFormat="1" spans="1:47">
      <c r="A31" s="13"/>
      <c r="B31" s="13"/>
      <c r="C31" s="16">
        <v>4</v>
      </c>
      <c r="D31" s="21">
        <v>17.7749333333333</v>
      </c>
      <c r="E31" s="20">
        <f t="shared" si="18"/>
        <v>14.9194838709677</v>
      </c>
      <c r="F31" s="16" t="s">
        <v>73</v>
      </c>
      <c r="G31" s="13">
        <v>5</v>
      </c>
      <c r="H31" s="18">
        <f t="shared" si="0"/>
        <v>17.7749333333333</v>
      </c>
      <c r="I31" s="18">
        <f t="shared" si="1"/>
        <v>290.924933333333</v>
      </c>
      <c r="J31" s="18">
        <f t="shared" si="2"/>
        <v>0.153838478688567</v>
      </c>
      <c r="K31" s="18">
        <f t="shared" si="3"/>
        <v>108.812583333333</v>
      </c>
      <c r="L31" s="18">
        <f t="shared" si="4"/>
        <v>1.08812583333333</v>
      </c>
      <c r="M31" s="13" t="s">
        <v>75</v>
      </c>
      <c r="N31" s="18">
        <f>(O30-P30)*C22/100</f>
        <v>3.14162936071158</v>
      </c>
      <c r="O31" s="18">
        <f t="shared" si="19"/>
        <v>1.253474747055</v>
      </c>
      <c r="P31" s="18">
        <f t="shared" si="5"/>
        <v>0.192832648161477</v>
      </c>
      <c r="Q31" s="25">
        <f t="shared" si="6"/>
        <v>0.0231399177793772</v>
      </c>
      <c r="R31" s="18">
        <f t="shared" si="7"/>
        <v>0.1305751</v>
      </c>
      <c r="S31" s="26">
        <f t="shared" si="8"/>
        <v>0.177215393894986</v>
      </c>
      <c r="T31" s="3">
        <v>0.01</v>
      </c>
      <c r="U31" s="27">
        <f t="shared" si="9"/>
        <v>0.00177215393894986</v>
      </c>
      <c r="V31" s="26"/>
      <c r="W31" s="3"/>
      <c r="X31" s="27"/>
      <c r="Y31" s="29">
        <v>0.04</v>
      </c>
      <c r="Z31" s="3">
        <v>0.21</v>
      </c>
      <c r="AA31" s="28">
        <f t="shared" si="10"/>
        <v>0.0084</v>
      </c>
      <c r="AB31" s="3">
        <v>0.015</v>
      </c>
      <c r="AC31" s="3">
        <v>0.29</v>
      </c>
      <c r="AD31" s="28">
        <f t="shared" si="11"/>
        <v>0.00435</v>
      </c>
      <c r="AE31" s="26"/>
      <c r="AF31" s="3"/>
      <c r="AG31" s="27"/>
      <c r="AH31" s="26"/>
      <c r="AI31" s="3"/>
      <c r="AJ31" s="27"/>
      <c r="AK31" s="1">
        <v>0.1</v>
      </c>
      <c r="AL31" s="28">
        <v>0.11</v>
      </c>
      <c r="AM31" s="28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0.0312221539389499</v>
      </c>
      <c r="AR31" s="30">
        <f t="shared" si="15"/>
        <v>108.812583333333</v>
      </c>
      <c r="AS31" s="1">
        <f t="shared" si="16"/>
        <v>0.12</v>
      </c>
      <c r="AT31" s="2">
        <f t="shared" si="20"/>
        <v>16.9766666666667</v>
      </c>
      <c r="AU31" s="1">
        <f t="shared" si="17"/>
        <v>46371.4260569764</v>
      </c>
    </row>
    <row r="32" s="1" customFormat="1" spans="1:47">
      <c r="A32" s="13"/>
      <c r="B32" s="13"/>
      <c r="C32" s="16">
        <v>5</v>
      </c>
      <c r="D32" s="21">
        <v>20.5599032258065</v>
      </c>
      <c r="E32" s="20">
        <f t="shared" si="18"/>
        <v>17.7749333333333</v>
      </c>
      <c r="F32" s="16" t="s">
        <v>75</v>
      </c>
      <c r="G32" s="13">
        <v>6</v>
      </c>
      <c r="H32" s="18">
        <f t="shared" si="0"/>
        <v>20.5599032258065</v>
      </c>
      <c r="I32" s="18">
        <f t="shared" si="1"/>
        <v>293.709903225806</v>
      </c>
      <c r="J32" s="18">
        <f t="shared" si="2"/>
        <v>0.21129429419742</v>
      </c>
      <c r="K32" s="18">
        <f t="shared" si="3"/>
        <v>108.812583333333</v>
      </c>
      <c r="L32" s="18">
        <f t="shared" si="4"/>
        <v>1.08812583333333</v>
      </c>
      <c r="M32" s="13" t="s">
        <v>73</v>
      </c>
      <c r="N32" s="13"/>
      <c r="O32" s="18">
        <f t="shared" si="19"/>
        <v>2.14876793222685</v>
      </c>
      <c r="P32" s="18">
        <f t="shared" si="5"/>
        <v>0.454022403633922</v>
      </c>
      <c r="Q32" s="25">
        <f t="shared" si="6"/>
        <v>0.0544826884360707</v>
      </c>
      <c r="R32" s="18">
        <f t="shared" si="7"/>
        <v>0.1305751</v>
      </c>
      <c r="S32" s="26">
        <f t="shared" si="8"/>
        <v>0.417251745823443</v>
      </c>
      <c r="T32" s="3">
        <v>0.01</v>
      </c>
      <c r="U32" s="27">
        <f t="shared" si="9"/>
        <v>0.00417251745823443</v>
      </c>
      <c r="V32" s="26"/>
      <c r="W32" s="3"/>
      <c r="X32" s="27"/>
      <c r="Y32" s="29">
        <v>0.04</v>
      </c>
      <c r="Z32" s="3">
        <v>0.21</v>
      </c>
      <c r="AA32" s="28">
        <f t="shared" si="10"/>
        <v>0.0084</v>
      </c>
      <c r="AB32" s="3">
        <v>0.015</v>
      </c>
      <c r="AC32" s="3">
        <v>0.29</v>
      </c>
      <c r="AD32" s="28">
        <f t="shared" si="11"/>
        <v>0.00435</v>
      </c>
      <c r="AE32" s="26"/>
      <c r="AF32" s="3"/>
      <c r="AG32" s="27"/>
      <c r="AH32" s="26"/>
      <c r="AI32" s="3"/>
      <c r="AJ32" s="27"/>
      <c r="AK32" s="28">
        <v>0.1</v>
      </c>
      <c r="AL32" s="28">
        <v>0.11</v>
      </c>
      <c r="AM32" s="28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0.0336225174582344</v>
      </c>
      <c r="AR32" s="30">
        <f t="shared" si="15"/>
        <v>108.812583333333</v>
      </c>
      <c r="AS32" s="1">
        <f t="shared" si="16"/>
        <v>0.12</v>
      </c>
      <c r="AT32" s="2">
        <f t="shared" si="20"/>
        <v>16.9766666666667</v>
      </c>
      <c r="AU32" s="1">
        <f t="shared" si="17"/>
        <v>49936.4677149611</v>
      </c>
    </row>
    <row r="33" s="1" customFormat="1" spans="1:47">
      <c r="A33" s="13"/>
      <c r="B33" s="13"/>
      <c r="C33" s="16">
        <v>6</v>
      </c>
      <c r="D33" s="21">
        <v>23.2814</v>
      </c>
      <c r="E33" s="20">
        <f t="shared" si="18"/>
        <v>20.5599032258065</v>
      </c>
      <c r="F33" s="16" t="s">
        <v>73</v>
      </c>
      <c r="G33" s="13">
        <v>7</v>
      </c>
      <c r="H33" s="18">
        <f t="shared" si="0"/>
        <v>23.2814</v>
      </c>
      <c r="I33" s="18">
        <f t="shared" si="1"/>
        <v>296.4314</v>
      </c>
      <c r="J33" s="18">
        <f t="shared" si="2"/>
        <v>0.28646236544576</v>
      </c>
      <c r="K33" s="18">
        <f t="shared" si="3"/>
        <v>108.812583333333</v>
      </c>
      <c r="L33" s="18">
        <f t="shared" si="4"/>
        <v>1.08812583333333</v>
      </c>
      <c r="M33" s="13" t="s">
        <v>73</v>
      </c>
      <c r="N33" s="13"/>
      <c r="O33" s="18">
        <f t="shared" si="19"/>
        <v>2.78287136192626</v>
      </c>
      <c r="P33" s="18">
        <f t="shared" si="5"/>
        <v>0.797187913068661</v>
      </c>
      <c r="Q33" s="25">
        <f t="shared" si="6"/>
        <v>0.0956625495682393</v>
      </c>
      <c r="R33" s="18">
        <f t="shared" si="7"/>
        <v>0.1305751</v>
      </c>
      <c r="S33" s="26">
        <f t="shared" si="8"/>
        <v>0.732624746741449</v>
      </c>
      <c r="T33" s="3">
        <v>0.01</v>
      </c>
      <c r="U33" s="27">
        <f t="shared" si="9"/>
        <v>0.00732624746741449</v>
      </c>
      <c r="V33" s="26"/>
      <c r="W33" s="3"/>
      <c r="X33" s="27"/>
      <c r="Y33" s="29">
        <v>0.04</v>
      </c>
      <c r="Z33" s="3">
        <v>0.21</v>
      </c>
      <c r="AA33" s="28">
        <f t="shared" si="10"/>
        <v>0.0084</v>
      </c>
      <c r="AB33" s="3">
        <v>0.015</v>
      </c>
      <c r="AC33" s="3">
        <v>0.29</v>
      </c>
      <c r="AD33" s="28">
        <f t="shared" si="11"/>
        <v>0.00435</v>
      </c>
      <c r="AE33" s="26"/>
      <c r="AF33" s="3"/>
      <c r="AG33" s="27"/>
      <c r="AH33" s="26"/>
      <c r="AI33" s="3"/>
      <c r="AJ33" s="27"/>
      <c r="AK33" s="1">
        <v>0.1</v>
      </c>
      <c r="AL33" s="28">
        <v>0.11</v>
      </c>
      <c r="AM33" s="28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0.0367762474674145</v>
      </c>
      <c r="AR33" s="30">
        <f t="shared" si="15"/>
        <v>108.812583333333</v>
      </c>
      <c r="AS33" s="1">
        <f t="shared" si="16"/>
        <v>0.12</v>
      </c>
      <c r="AT33" s="2">
        <f t="shared" si="20"/>
        <v>16.9766666666667</v>
      </c>
      <c r="AU33" s="1">
        <f t="shared" si="17"/>
        <v>54620.4161129581</v>
      </c>
    </row>
    <row r="34" s="1" customFormat="1" spans="1:47">
      <c r="A34" s="13"/>
      <c r="B34" s="13"/>
      <c r="C34" s="16">
        <v>7</v>
      </c>
      <c r="D34" s="21">
        <v>25.4425483870968</v>
      </c>
      <c r="E34" s="20">
        <f t="shared" si="18"/>
        <v>23.2814</v>
      </c>
      <c r="F34" s="16" t="s">
        <v>73</v>
      </c>
      <c r="G34" s="13">
        <v>8</v>
      </c>
      <c r="H34" s="18">
        <f t="shared" si="0"/>
        <v>25.4425483870968</v>
      </c>
      <c r="I34" s="18">
        <f t="shared" si="1"/>
        <v>298.592548387097</v>
      </c>
      <c r="J34" s="18">
        <f t="shared" si="2"/>
        <v>0.363341945139059</v>
      </c>
      <c r="K34" s="18">
        <f t="shared" si="3"/>
        <v>108.812583333333</v>
      </c>
      <c r="L34" s="18">
        <f t="shared" si="4"/>
        <v>1.08812583333333</v>
      </c>
      <c r="M34" s="13" t="s">
        <v>73</v>
      </c>
      <c r="N34" s="13"/>
      <c r="O34" s="18">
        <f t="shared" si="19"/>
        <v>3.07380928219094</v>
      </c>
      <c r="P34" s="18">
        <f t="shared" si="5"/>
        <v>1.11684384357775</v>
      </c>
      <c r="Q34" s="25">
        <f t="shared" si="6"/>
        <v>0.13402126122933</v>
      </c>
      <c r="R34" s="18">
        <f t="shared" si="7"/>
        <v>0.1305751</v>
      </c>
      <c r="S34" s="26">
        <f t="shared" si="8"/>
        <v>1.02639217759994</v>
      </c>
      <c r="T34" s="3">
        <v>0.01</v>
      </c>
      <c r="U34" s="27">
        <f t="shared" si="9"/>
        <v>0.0102639217759994</v>
      </c>
      <c r="V34" s="26"/>
      <c r="W34" s="3"/>
      <c r="X34" s="27"/>
      <c r="Y34" s="29">
        <v>0.04</v>
      </c>
      <c r="Z34" s="3">
        <v>0.21</v>
      </c>
      <c r="AA34" s="28">
        <f t="shared" si="10"/>
        <v>0.0084</v>
      </c>
      <c r="AB34" s="3">
        <v>0.015</v>
      </c>
      <c r="AC34" s="3">
        <v>0.29</v>
      </c>
      <c r="AD34" s="28">
        <f t="shared" si="11"/>
        <v>0.00435</v>
      </c>
      <c r="AE34" s="26"/>
      <c r="AF34" s="3"/>
      <c r="AG34" s="27"/>
      <c r="AH34" s="26"/>
      <c r="AI34" s="3"/>
      <c r="AJ34" s="27"/>
      <c r="AK34" s="28">
        <v>0.1</v>
      </c>
      <c r="AL34" s="28">
        <v>0.11</v>
      </c>
      <c r="AM34" s="28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0.0397139217759994</v>
      </c>
      <c r="AR34" s="30">
        <f t="shared" si="15"/>
        <v>108.812583333333</v>
      </c>
      <c r="AS34" s="1">
        <f t="shared" si="16"/>
        <v>0.12</v>
      </c>
      <c r="AT34" s="2">
        <f t="shared" si="20"/>
        <v>16.9766666666667</v>
      </c>
      <c r="AU34" s="1">
        <f t="shared" si="17"/>
        <v>58983.4766259</v>
      </c>
    </row>
    <row r="35" s="1" customFormat="1" spans="1:47">
      <c r="A35" s="13"/>
      <c r="B35" s="13"/>
      <c r="C35" s="16">
        <v>8</v>
      </c>
      <c r="D35" s="21">
        <v>25.4247096774194</v>
      </c>
      <c r="E35" s="20">
        <f t="shared" si="18"/>
        <v>25.4425483870968</v>
      </c>
      <c r="F35" s="16" t="s">
        <v>73</v>
      </c>
      <c r="G35" s="13">
        <v>9</v>
      </c>
      <c r="H35" s="18">
        <f t="shared" si="0"/>
        <v>25.4247096774194</v>
      </c>
      <c r="I35" s="18">
        <f t="shared" si="1"/>
        <v>298.574709677419</v>
      </c>
      <c r="J35" s="18">
        <f t="shared" si="2"/>
        <v>0.36263474919062</v>
      </c>
      <c r="K35" s="18">
        <f t="shared" si="3"/>
        <v>108.812583333333</v>
      </c>
      <c r="L35" s="18">
        <f t="shared" si="4"/>
        <v>1.08812583333333</v>
      </c>
      <c r="M35" s="13" t="s">
        <v>73</v>
      </c>
      <c r="N35" s="13"/>
      <c r="O35" s="18">
        <f t="shared" si="19"/>
        <v>3.04509127194652</v>
      </c>
      <c r="P35" s="18">
        <f t="shared" si="5"/>
        <v>1.10425590966487</v>
      </c>
      <c r="Q35" s="25">
        <f t="shared" si="6"/>
        <v>0.132510709159785</v>
      </c>
      <c r="R35" s="18">
        <f t="shared" si="7"/>
        <v>0.1305751</v>
      </c>
      <c r="S35" s="26">
        <f t="shared" si="8"/>
        <v>1.01482372335755</v>
      </c>
      <c r="T35" s="3">
        <v>0.01</v>
      </c>
      <c r="U35" s="27">
        <f t="shared" si="9"/>
        <v>0.0101482372335755</v>
      </c>
      <c r="V35" s="26"/>
      <c r="W35" s="3"/>
      <c r="X35" s="27"/>
      <c r="Y35" s="29">
        <v>0.04</v>
      </c>
      <c r="Z35" s="3">
        <v>0.21</v>
      </c>
      <c r="AA35" s="28">
        <f t="shared" si="10"/>
        <v>0.0084</v>
      </c>
      <c r="AB35" s="3">
        <v>0.015</v>
      </c>
      <c r="AC35" s="3">
        <v>0.29</v>
      </c>
      <c r="AD35" s="28">
        <f t="shared" si="11"/>
        <v>0.00435</v>
      </c>
      <c r="AE35" s="26"/>
      <c r="AF35" s="3"/>
      <c r="AG35" s="27"/>
      <c r="AH35" s="26"/>
      <c r="AI35" s="3"/>
      <c r="AJ35" s="27"/>
      <c r="AK35" s="1">
        <v>0.1</v>
      </c>
      <c r="AL35" s="28">
        <v>0.11</v>
      </c>
      <c r="AM35" s="28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0.0395982372335755</v>
      </c>
      <c r="AR35" s="30">
        <f t="shared" si="15"/>
        <v>108.812583333333</v>
      </c>
      <c r="AS35" s="1">
        <f t="shared" si="16"/>
        <v>0.12</v>
      </c>
      <c r="AT35" s="2">
        <f t="shared" si="20"/>
        <v>16.9766666666667</v>
      </c>
      <c r="AU35" s="1">
        <f t="shared" si="17"/>
        <v>58811.660894819</v>
      </c>
    </row>
    <row r="36" s="1" customFormat="1" spans="1:47">
      <c r="A36" s="13"/>
      <c r="B36" s="13"/>
      <c r="C36" s="16">
        <v>9</v>
      </c>
      <c r="D36" s="21">
        <v>25.0747</v>
      </c>
      <c r="E36" s="20">
        <f t="shared" si="18"/>
        <v>25.4247096774194</v>
      </c>
      <c r="F36" s="16" t="s">
        <v>73</v>
      </c>
      <c r="G36" s="13">
        <v>10</v>
      </c>
      <c r="H36" s="18">
        <f t="shared" si="0"/>
        <v>25.0747</v>
      </c>
      <c r="I36" s="18">
        <f t="shared" si="1"/>
        <v>298.2247</v>
      </c>
      <c r="J36" s="18">
        <f t="shared" si="2"/>
        <v>0.349017665438627</v>
      </c>
      <c r="K36" s="18">
        <f t="shared" si="3"/>
        <v>108.812583333333</v>
      </c>
      <c r="L36" s="18">
        <f t="shared" si="4"/>
        <v>1.08812583333333</v>
      </c>
      <c r="M36" s="13" t="s">
        <v>73</v>
      </c>
      <c r="N36" s="13"/>
      <c r="O36" s="18">
        <f t="shared" si="19"/>
        <v>3.02896119561498</v>
      </c>
      <c r="P36" s="18">
        <f t="shared" si="5"/>
        <v>1.05716096519773</v>
      </c>
      <c r="Q36" s="25">
        <f t="shared" si="6"/>
        <v>0.126859315823728</v>
      </c>
      <c r="R36" s="18">
        <f t="shared" si="7"/>
        <v>0.1305751</v>
      </c>
      <c r="S36" s="26">
        <f t="shared" si="8"/>
        <v>0.971542934477768</v>
      </c>
      <c r="T36" s="3">
        <v>0.01</v>
      </c>
      <c r="U36" s="27">
        <f t="shared" si="9"/>
        <v>0.00971542934477767</v>
      </c>
      <c r="V36" s="26"/>
      <c r="W36" s="3"/>
      <c r="X36" s="27"/>
      <c r="Y36" s="29">
        <v>0.04</v>
      </c>
      <c r="Z36" s="3">
        <v>0.21</v>
      </c>
      <c r="AA36" s="28">
        <f t="shared" si="10"/>
        <v>0.0084</v>
      </c>
      <c r="AB36" s="3">
        <v>0.015</v>
      </c>
      <c r="AC36" s="3">
        <v>0.29</v>
      </c>
      <c r="AD36" s="28">
        <f t="shared" si="11"/>
        <v>0.00435</v>
      </c>
      <c r="AE36" s="26"/>
      <c r="AF36" s="3"/>
      <c r="AG36" s="27"/>
      <c r="AH36" s="26"/>
      <c r="AI36" s="3"/>
      <c r="AJ36" s="27"/>
      <c r="AK36" s="28">
        <v>0.1</v>
      </c>
      <c r="AL36" s="28">
        <v>0.11</v>
      </c>
      <c r="AM36" s="28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0.0391654293447777</v>
      </c>
      <c r="AR36" s="30">
        <f t="shared" si="15"/>
        <v>108.812583333333</v>
      </c>
      <c r="AS36" s="1">
        <f t="shared" si="16"/>
        <v>0.12</v>
      </c>
      <c r="AT36" s="2">
        <f t="shared" si="20"/>
        <v>16.9766666666667</v>
      </c>
      <c r="AU36" s="1">
        <f t="shared" si="17"/>
        <v>58168.8506950003</v>
      </c>
    </row>
    <row r="37" s="1" customFormat="1" spans="1:47">
      <c r="A37" s="13"/>
      <c r="B37" s="13"/>
      <c r="C37" s="16">
        <v>10</v>
      </c>
      <c r="D37" s="21">
        <v>22.2961290322581</v>
      </c>
      <c r="E37" s="20">
        <f t="shared" si="18"/>
        <v>25.0747</v>
      </c>
      <c r="F37" s="16" t="s">
        <v>73</v>
      </c>
      <c r="G37" s="13">
        <v>11</v>
      </c>
      <c r="H37" s="18">
        <f t="shared" si="0"/>
        <v>22.2961290322581</v>
      </c>
      <c r="I37" s="18">
        <f t="shared" si="1"/>
        <v>295.446129032258</v>
      </c>
      <c r="J37" s="18">
        <f t="shared" si="2"/>
        <v>0.256741084847501</v>
      </c>
      <c r="K37" s="18">
        <f t="shared" si="3"/>
        <v>108.812583333333</v>
      </c>
      <c r="L37" s="18">
        <f t="shared" si="4"/>
        <v>1.08812583333333</v>
      </c>
      <c r="M37" s="13" t="s">
        <v>75</v>
      </c>
      <c r="N37" s="18">
        <f>(O36-P36)*C22/100</f>
        <v>1.87321021889639</v>
      </c>
      <c r="O37" s="18">
        <f t="shared" si="19"/>
        <v>1.1867158448542</v>
      </c>
      <c r="P37" s="18">
        <f t="shared" si="5"/>
        <v>0.304678713413585</v>
      </c>
      <c r="Q37" s="25">
        <f t="shared" si="6"/>
        <v>0.0365614456096302</v>
      </c>
      <c r="R37" s="18">
        <f t="shared" si="7"/>
        <v>0.1305751</v>
      </c>
      <c r="S37" s="26">
        <f t="shared" si="8"/>
        <v>0.280003198233279</v>
      </c>
      <c r="T37" s="3">
        <v>0.01</v>
      </c>
      <c r="U37" s="27">
        <f t="shared" si="9"/>
        <v>0.00280003198233279</v>
      </c>
      <c r="V37" s="26"/>
      <c r="W37" s="3"/>
      <c r="X37" s="27"/>
      <c r="Y37" s="29">
        <v>0.04</v>
      </c>
      <c r="Z37" s="3">
        <v>0.21</v>
      </c>
      <c r="AA37" s="28">
        <f t="shared" si="10"/>
        <v>0.0084</v>
      </c>
      <c r="AB37" s="3">
        <v>0.015</v>
      </c>
      <c r="AC37" s="3">
        <v>0.29</v>
      </c>
      <c r="AD37" s="28">
        <f t="shared" si="11"/>
        <v>0.00435</v>
      </c>
      <c r="AE37" s="26"/>
      <c r="AF37" s="3"/>
      <c r="AG37" s="27"/>
      <c r="AH37" s="26"/>
      <c r="AI37" s="3"/>
      <c r="AJ37" s="27"/>
      <c r="AK37" s="1">
        <v>0.1</v>
      </c>
      <c r="AL37" s="28">
        <v>0.11</v>
      </c>
      <c r="AM37" s="28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0.0322500319823328</v>
      </c>
      <c r="AR37" s="30">
        <f t="shared" si="15"/>
        <v>108.812583333333</v>
      </c>
      <c r="AS37" s="1">
        <f t="shared" si="16"/>
        <v>0.12</v>
      </c>
      <c r="AT37" s="2">
        <f t="shared" si="20"/>
        <v>16.9766666666667</v>
      </c>
      <c r="AU37" s="1">
        <f t="shared" si="17"/>
        <v>47898.0398446581</v>
      </c>
    </row>
    <row r="38" s="1" customFormat="1" spans="1:48">
      <c r="A38" s="13"/>
      <c r="B38" s="13"/>
      <c r="C38" s="16">
        <v>11</v>
      </c>
      <c r="D38" s="21">
        <v>18.1454</v>
      </c>
      <c r="E38" s="20">
        <f t="shared" si="18"/>
        <v>22.2961290322581</v>
      </c>
      <c r="F38" s="16" t="s">
        <v>75</v>
      </c>
      <c r="G38" s="13">
        <v>12</v>
      </c>
      <c r="H38" s="18">
        <f t="shared" si="0"/>
        <v>18.1454</v>
      </c>
      <c r="I38" s="18">
        <f t="shared" si="1"/>
        <v>291.2954</v>
      </c>
      <c r="J38" s="18">
        <f t="shared" si="2"/>
        <v>0.160527936459007</v>
      </c>
      <c r="K38" s="18">
        <f t="shared" si="3"/>
        <v>108.812583333333</v>
      </c>
      <c r="L38" s="18">
        <f t="shared" si="4"/>
        <v>1.08812583333333</v>
      </c>
      <c r="M38" s="13" t="s">
        <v>73</v>
      </c>
      <c r="N38" s="13"/>
      <c r="O38" s="18">
        <f t="shared" si="19"/>
        <v>1.97016296477394</v>
      </c>
      <c r="P38" s="18">
        <f t="shared" si="5"/>
        <v>0.316266195223121</v>
      </c>
      <c r="Q38" s="25">
        <f t="shared" si="6"/>
        <v>0.0379519434267745</v>
      </c>
      <c r="R38" s="18">
        <f t="shared" si="7"/>
        <v>0.1305751</v>
      </c>
      <c r="S38" s="26">
        <f t="shared" si="8"/>
        <v>0.290652225629346</v>
      </c>
      <c r="T38" s="3">
        <v>0.01</v>
      </c>
      <c r="U38" s="27">
        <f t="shared" si="9"/>
        <v>0.00290652225629346</v>
      </c>
      <c r="V38" s="26"/>
      <c r="W38" s="3"/>
      <c r="X38" s="27"/>
      <c r="Y38" s="29">
        <v>0.04</v>
      </c>
      <c r="Z38" s="3">
        <v>0.21</v>
      </c>
      <c r="AA38" s="28">
        <f t="shared" si="10"/>
        <v>0.0084</v>
      </c>
      <c r="AB38" s="3">
        <v>0.015</v>
      </c>
      <c r="AC38" s="3">
        <v>0.29</v>
      </c>
      <c r="AD38" s="28">
        <f t="shared" si="11"/>
        <v>0.00435</v>
      </c>
      <c r="AE38" s="26"/>
      <c r="AF38" s="3"/>
      <c r="AG38" s="27"/>
      <c r="AH38" s="26"/>
      <c r="AI38" s="3"/>
      <c r="AJ38" s="27"/>
      <c r="AK38" s="28">
        <v>0.1</v>
      </c>
      <c r="AL38" s="28">
        <v>0.11</v>
      </c>
      <c r="AM38" s="28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0.0323565222562935</v>
      </c>
      <c r="AR38" s="30">
        <f t="shared" si="15"/>
        <v>108.812583333333</v>
      </c>
      <c r="AS38" s="1">
        <f t="shared" si="16"/>
        <v>0.12</v>
      </c>
      <c r="AT38" s="2">
        <f t="shared" si="20"/>
        <v>16.9766666666667</v>
      </c>
      <c r="AU38" s="1">
        <f t="shared" si="17"/>
        <v>48056.200164872</v>
      </c>
      <c r="AV38" s="1">
        <f>SUM(AU27:AU38)</f>
        <v>567221.474653538</v>
      </c>
    </row>
    <row r="39" s="1" customFormat="1" spans="1:46">
      <c r="A39" s="13"/>
      <c r="B39" s="13"/>
      <c r="C39" s="16">
        <v>12</v>
      </c>
      <c r="D39" s="21">
        <v>17.0481935483871</v>
      </c>
      <c r="E39" s="20">
        <f t="shared" si="18"/>
        <v>18.1454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4" t="s">
        <v>43</v>
      </c>
      <c r="T40" s="24"/>
      <c r="U40" s="24"/>
      <c r="V40" s="24" t="s">
        <v>44</v>
      </c>
      <c r="W40" s="24"/>
      <c r="X40" s="24"/>
      <c r="Y40" s="24" t="s">
        <v>45</v>
      </c>
      <c r="Z40" s="24"/>
      <c r="AA40" s="24"/>
      <c r="AB40" s="24" t="s">
        <v>46</v>
      </c>
      <c r="AC40" s="24"/>
      <c r="AD40" s="24"/>
      <c r="AE40" s="24" t="s">
        <v>47</v>
      </c>
      <c r="AF40" s="24"/>
      <c r="AG40" s="24"/>
      <c r="AH40" s="24" t="s">
        <v>48</v>
      </c>
      <c r="AI40" s="24"/>
      <c r="AJ40" s="24"/>
      <c r="AK40" s="32" t="s">
        <v>49</v>
      </c>
      <c r="AL40" s="33"/>
      <c r="AM40" s="34"/>
      <c r="AN40" s="24" t="s">
        <v>50</v>
      </c>
      <c r="AO40" s="24"/>
      <c r="AP40" s="24"/>
      <c r="AT40" s="2"/>
    </row>
    <row r="41" s="1" customFormat="1" spans="1:47">
      <c r="A41" s="15" t="s">
        <v>8</v>
      </c>
      <c r="B41" s="15"/>
      <c r="C41" s="16" t="s">
        <v>51</v>
      </c>
      <c r="D41" s="16" t="s">
        <v>52</v>
      </c>
      <c r="E41" s="16" t="s">
        <v>53</v>
      </c>
      <c r="F41" s="16" t="s">
        <v>54</v>
      </c>
      <c r="G41" s="13" t="s">
        <v>51</v>
      </c>
      <c r="H41" s="13" t="s">
        <v>53</v>
      </c>
      <c r="I41" s="13" t="s">
        <v>55</v>
      </c>
      <c r="J41" s="13" t="s">
        <v>56</v>
      </c>
      <c r="K41" s="23" t="s">
        <v>57</v>
      </c>
      <c r="L41" s="23" t="s">
        <v>58</v>
      </c>
      <c r="M41" s="13" t="s">
        <v>59</v>
      </c>
      <c r="N41" s="23" t="s">
        <v>60</v>
      </c>
      <c r="O41" s="13" t="s">
        <v>61</v>
      </c>
      <c r="P41" s="13" t="s">
        <v>62</v>
      </c>
      <c r="Q41" s="23" t="s">
        <v>63</v>
      </c>
      <c r="R41" s="23" t="s">
        <v>64</v>
      </c>
      <c r="S41" s="4" t="s">
        <v>65</v>
      </c>
      <c r="T41" s="3" t="s">
        <v>66</v>
      </c>
      <c r="U41" s="3"/>
      <c r="V41" s="4" t="s">
        <v>65</v>
      </c>
      <c r="W41" s="3" t="s">
        <v>66</v>
      </c>
      <c r="X41" s="3"/>
      <c r="Y41" s="4" t="s">
        <v>65</v>
      </c>
      <c r="Z41" s="3" t="s">
        <v>66</v>
      </c>
      <c r="AA41" s="3"/>
      <c r="AB41" s="4" t="s">
        <v>65</v>
      </c>
      <c r="AC41" s="3" t="s">
        <v>66</v>
      </c>
      <c r="AD41" s="3"/>
      <c r="AE41" s="4" t="s">
        <v>65</v>
      </c>
      <c r="AF41" s="3" t="s">
        <v>66</v>
      </c>
      <c r="AG41" s="3"/>
      <c r="AH41" s="4" t="s">
        <v>65</v>
      </c>
      <c r="AI41" s="3" t="s">
        <v>66</v>
      </c>
      <c r="AJ41" s="3"/>
      <c r="AK41" s="4" t="s">
        <v>65</v>
      </c>
      <c r="AL41" s="3" t="s">
        <v>66</v>
      </c>
      <c r="AM41" s="3"/>
      <c r="AN41" s="35" t="s">
        <v>65</v>
      </c>
      <c r="AO41" s="35" t="s">
        <v>66</v>
      </c>
      <c r="AP41" s="35"/>
      <c r="AQ41" s="1" t="s">
        <v>67</v>
      </c>
      <c r="AR41" s="1" t="s">
        <v>68</v>
      </c>
      <c r="AS41" s="1" t="s">
        <v>36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12</v>
      </c>
      <c r="E42" s="16"/>
      <c r="F42" s="16"/>
      <c r="G42" s="13">
        <v>1</v>
      </c>
      <c r="H42" s="18">
        <f t="shared" ref="H42:H53" si="21">E43</f>
        <v>12</v>
      </c>
      <c r="I42" s="18">
        <f t="shared" ref="I42:I53" si="22">H42+273.15</f>
        <v>285.15</v>
      </c>
      <c r="J42" s="18">
        <f t="shared" ref="J42:J53" si="23">EXP(($C$16*(I42-$C$14))/($C$17*I42*$C$14))</f>
        <v>0.0781080022050146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0.00602142725248687</v>
      </c>
      <c r="Q42" s="25">
        <f t="shared" ref="Q42:Q53" si="27">P42*$B$44</f>
        <v>0.000933321224135465</v>
      </c>
      <c r="R42" s="18">
        <f t="shared" ref="R42:R53" si="28">L42*$B$44</f>
        <v>0.0119491114583333</v>
      </c>
      <c r="S42" s="26">
        <f t="shared" ref="S42:S53" si="29">Q42/R42</f>
        <v>0.0781080022050146</v>
      </c>
      <c r="T42" s="3">
        <v>0.01</v>
      </c>
      <c r="U42" s="27">
        <f t="shared" ref="U42:U53" si="30">S42*T42</f>
        <v>0.000781080022050146</v>
      </c>
      <c r="V42" s="26"/>
      <c r="W42" s="3"/>
      <c r="X42" s="27"/>
      <c r="Y42" s="29">
        <v>0.02</v>
      </c>
      <c r="Z42" s="3">
        <v>0.49</v>
      </c>
      <c r="AA42" s="28">
        <f t="shared" ref="AA42:AA53" si="31">Y42*Z42</f>
        <v>0.0098</v>
      </c>
      <c r="AB42" s="3"/>
      <c r="AC42" s="3"/>
      <c r="AD42" s="28"/>
      <c r="AE42" s="26"/>
      <c r="AF42" s="3"/>
      <c r="AG42" s="27"/>
      <c r="AH42" s="26"/>
      <c r="AI42" s="3"/>
      <c r="AJ42" s="27"/>
      <c r="AL42" s="28"/>
      <c r="AM42" s="28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0.0155810800220501</v>
      </c>
      <c r="AR42" s="30">
        <f t="shared" ref="AR42:AR53" si="34">$B$42/12</f>
        <v>7.70910416666667</v>
      </c>
      <c r="AS42" s="1">
        <f t="shared" ref="AS42:AS53" si="35">$B$44</f>
        <v>0.155</v>
      </c>
      <c r="AT42" s="2">
        <f t="shared" ref="AT42:AT53" si="36">$E$5/12</f>
        <v>120.802054794521</v>
      </c>
      <c r="AU42" s="1">
        <f t="shared" ref="AU42:AU53" si="37">AT42*10000*AS42*0.67*AR42*AQ42</f>
        <v>15068.9258002295</v>
      </c>
    </row>
    <row r="43" s="1" customFormat="1" spans="1:47">
      <c r="A43" s="13" t="s">
        <v>74</v>
      </c>
      <c r="B43" s="13">
        <v>1</v>
      </c>
      <c r="C43" s="16">
        <v>1</v>
      </c>
      <c r="D43" s="19">
        <v>14.4377741935484</v>
      </c>
      <c r="E43" s="20">
        <f t="shared" ref="E43:E54" si="38">D42</f>
        <v>12</v>
      </c>
      <c r="F43" s="16" t="s">
        <v>73</v>
      </c>
      <c r="G43" s="13">
        <v>2</v>
      </c>
      <c r="H43" s="18">
        <f t="shared" si="21"/>
        <v>14.4377741935484</v>
      </c>
      <c r="I43" s="18">
        <f t="shared" si="22"/>
        <v>287.587774193548</v>
      </c>
      <c r="J43" s="18">
        <f t="shared" si="23"/>
        <v>0.104327720965259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9">L43+O42-P42-N43</f>
        <v>0.148160656080846</v>
      </c>
      <c r="P43" s="18">
        <f t="shared" si="26"/>
        <v>0.0154572635856323</v>
      </c>
      <c r="Q43" s="25">
        <f t="shared" si="27"/>
        <v>0.002395875855773</v>
      </c>
      <c r="R43" s="18">
        <f t="shared" si="28"/>
        <v>0.0119491114583333</v>
      </c>
      <c r="S43" s="26">
        <f t="shared" si="29"/>
        <v>0.200506612071319</v>
      </c>
      <c r="T43" s="3">
        <v>0.01</v>
      </c>
      <c r="U43" s="27">
        <f t="shared" si="30"/>
        <v>0.00200506612071319</v>
      </c>
      <c r="V43" s="26"/>
      <c r="W43" s="3"/>
      <c r="X43" s="27"/>
      <c r="Y43" s="29">
        <v>0.02</v>
      </c>
      <c r="Z43" s="3">
        <v>0.49</v>
      </c>
      <c r="AA43" s="28">
        <f t="shared" si="31"/>
        <v>0.0098</v>
      </c>
      <c r="AB43" s="3"/>
      <c r="AC43" s="3"/>
      <c r="AD43" s="28"/>
      <c r="AE43" s="26"/>
      <c r="AF43" s="3"/>
      <c r="AG43" s="27"/>
      <c r="AH43" s="26"/>
      <c r="AI43" s="3"/>
      <c r="AJ43" s="27"/>
      <c r="AK43" s="28"/>
      <c r="AL43" s="28"/>
      <c r="AM43" s="28"/>
      <c r="AN43" s="3">
        <v>0.01</v>
      </c>
      <c r="AO43" s="3">
        <v>0.5</v>
      </c>
      <c r="AP43" s="3">
        <f t="shared" si="32"/>
        <v>0.005</v>
      </c>
      <c r="AQ43" s="1">
        <f t="shared" si="33"/>
        <v>0.0168050661207132</v>
      </c>
      <c r="AR43" s="30">
        <f t="shared" si="34"/>
        <v>7.70910416666667</v>
      </c>
      <c r="AS43" s="1">
        <f t="shared" si="35"/>
        <v>0.155</v>
      </c>
      <c r="AT43" s="2">
        <f t="shared" si="36"/>
        <v>120.802054794521</v>
      </c>
      <c r="AU43" s="1">
        <f t="shared" si="37"/>
        <v>16252.6791520616</v>
      </c>
    </row>
    <row r="44" s="1" customFormat="1" spans="1:47">
      <c r="A44" s="13" t="s">
        <v>36</v>
      </c>
      <c r="B44" s="13">
        <f>I5</f>
        <v>0.155</v>
      </c>
      <c r="C44" s="16">
        <v>2</v>
      </c>
      <c r="D44" s="21">
        <v>15.0491071428571</v>
      </c>
      <c r="E44" s="20">
        <f t="shared" si="38"/>
        <v>14.4377741935484</v>
      </c>
      <c r="F44" s="16" t="s">
        <v>73</v>
      </c>
      <c r="G44" s="13">
        <v>3</v>
      </c>
      <c r="H44" s="18">
        <f t="shared" si="21"/>
        <v>15.0491071428571</v>
      </c>
      <c r="I44" s="18">
        <f t="shared" si="22"/>
        <v>288.199107142857</v>
      </c>
      <c r="J44" s="18">
        <f t="shared" si="23"/>
        <v>0.112095887854465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9"/>
        <v>0.209794434161881</v>
      </c>
      <c r="P44" s="18">
        <f t="shared" si="26"/>
        <v>0.0235170933643011</v>
      </c>
      <c r="Q44" s="25">
        <f t="shared" si="27"/>
        <v>0.00364514947146668</v>
      </c>
      <c r="R44" s="18">
        <f t="shared" si="28"/>
        <v>0.0119491114583333</v>
      </c>
      <c r="S44" s="26">
        <f t="shared" si="29"/>
        <v>0.30505611100686</v>
      </c>
      <c r="T44" s="3">
        <v>0.01</v>
      </c>
      <c r="U44" s="27">
        <f t="shared" si="30"/>
        <v>0.0030505611100686</v>
      </c>
      <c r="V44" s="26"/>
      <c r="W44" s="3"/>
      <c r="X44" s="27"/>
      <c r="Y44" s="29">
        <v>0.02</v>
      </c>
      <c r="Z44" s="3">
        <v>0.49</v>
      </c>
      <c r="AA44" s="28">
        <f t="shared" si="31"/>
        <v>0.0098</v>
      </c>
      <c r="AB44" s="3"/>
      <c r="AC44" s="3"/>
      <c r="AD44" s="28"/>
      <c r="AE44" s="26"/>
      <c r="AF44" s="3"/>
      <c r="AG44" s="27"/>
      <c r="AH44" s="26"/>
      <c r="AI44" s="3"/>
      <c r="AJ44" s="27"/>
      <c r="AL44" s="28"/>
      <c r="AM44" s="28"/>
      <c r="AN44" s="3">
        <v>0.01</v>
      </c>
      <c r="AO44" s="3">
        <v>0.5</v>
      </c>
      <c r="AP44" s="3">
        <f t="shared" si="32"/>
        <v>0.005</v>
      </c>
      <c r="AQ44" s="1">
        <f t="shared" si="33"/>
        <v>0.0178505611100686</v>
      </c>
      <c r="AR44" s="30">
        <f t="shared" si="34"/>
        <v>7.70910416666667</v>
      </c>
      <c r="AS44" s="1">
        <f t="shared" si="35"/>
        <v>0.155</v>
      </c>
      <c r="AT44" s="2">
        <f t="shared" si="36"/>
        <v>120.802054794521</v>
      </c>
      <c r="AU44" s="1">
        <f t="shared" si="37"/>
        <v>17263.8084445633</v>
      </c>
    </row>
    <row r="45" s="1" customFormat="1" spans="1:47">
      <c r="A45" s="13"/>
      <c r="B45" s="13"/>
      <c r="C45" s="16">
        <v>3</v>
      </c>
      <c r="D45" s="21">
        <v>14.9194838709677</v>
      </c>
      <c r="E45" s="20">
        <f t="shared" si="38"/>
        <v>15.0491071428571</v>
      </c>
      <c r="F45" s="16" t="s">
        <v>73</v>
      </c>
      <c r="G45" s="13">
        <v>4</v>
      </c>
      <c r="H45" s="18">
        <f t="shared" si="21"/>
        <v>14.9194838709677</v>
      </c>
      <c r="I45" s="18">
        <f t="shared" si="22"/>
        <v>288.069483870968</v>
      </c>
      <c r="J45" s="18">
        <f t="shared" si="23"/>
        <v>0.110404662084331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9"/>
        <v>0.263368382464246</v>
      </c>
      <c r="P45" s="18">
        <f t="shared" si="26"/>
        <v>0.029077097269662</v>
      </c>
      <c r="Q45" s="25">
        <f t="shared" si="27"/>
        <v>0.0045069500767976</v>
      </c>
      <c r="R45" s="18">
        <f t="shared" si="28"/>
        <v>0.0119491114583333</v>
      </c>
      <c r="S45" s="26">
        <f t="shared" si="29"/>
        <v>0.377178679143917</v>
      </c>
      <c r="T45" s="3">
        <v>0.01</v>
      </c>
      <c r="U45" s="27">
        <f t="shared" si="30"/>
        <v>0.00377178679143917</v>
      </c>
      <c r="V45" s="26"/>
      <c r="W45" s="3"/>
      <c r="X45" s="27"/>
      <c r="Y45" s="29">
        <v>0.02</v>
      </c>
      <c r="Z45" s="3">
        <v>0.49</v>
      </c>
      <c r="AA45" s="28">
        <f t="shared" si="31"/>
        <v>0.0098</v>
      </c>
      <c r="AB45" s="3"/>
      <c r="AC45" s="3"/>
      <c r="AD45" s="28"/>
      <c r="AE45" s="26"/>
      <c r="AF45" s="3"/>
      <c r="AG45" s="27"/>
      <c r="AH45" s="26"/>
      <c r="AI45" s="3"/>
      <c r="AJ45" s="27"/>
      <c r="AK45" s="28"/>
      <c r="AL45" s="28"/>
      <c r="AM45" s="28"/>
      <c r="AN45" s="3">
        <v>0.01</v>
      </c>
      <c r="AO45" s="3">
        <v>0.5</v>
      </c>
      <c r="AP45" s="3">
        <f t="shared" si="32"/>
        <v>0.005</v>
      </c>
      <c r="AQ45" s="1">
        <f t="shared" si="33"/>
        <v>0.0185717867914392</v>
      </c>
      <c r="AR45" s="30">
        <f t="shared" si="34"/>
        <v>7.70910416666667</v>
      </c>
      <c r="AS45" s="1">
        <f t="shared" si="35"/>
        <v>0.155</v>
      </c>
      <c r="AT45" s="2">
        <f t="shared" si="36"/>
        <v>120.802054794521</v>
      </c>
      <c r="AU45" s="1">
        <f t="shared" si="37"/>
        <v>17961.3272470091</v>
      </c>
    </row>
    <row r="46" s="1" customFormat="1" spans="1:47">
      <c r="A46" s="13"/>
      <c r="B46" s="13"/>
      <c r="C46" s="16">
        <v>4</v>
      </c>
      <c r="D46" s="21">
        <v>17.7749333333333</v>
      </c>
      <c r="E46" s="20">
        <f t="shared" si="38"/>
        <v>14.9194838709677</v>
      </c>
      <c r="F46" s="16" t="s">
        <v>73</v>
      </c>
      <c r="G46" s="13">
        <v>5</v>
      </c>
      <c r="H46" s="18">
        <f t="shared" si="21"/>
        <v>17.7749333333333</v>
      </c>
      <c r="I46" s="18">
        <f t="shared" si="22"/>
        <v>290.924933333333</v>
      </c>
      <c r="J46" s="18">
        <f t="shared" si="23"/>
        <v>0.153838478688567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0.222576720934855</v>
      </c>
      <c r="O46" s="18">
        <f t="shared" si="39"/>
        <v>0.0888056059263959</v>
      </c>
      <c r="P46" s="18">
        <f t="shared" si="26"/>
        <v>0.0136617193147331</v>
      </c>
      <c r="Q46" s="25">
        <f t="shared" si="27"/>
        <v>0.00211756649378364</v>
      </c>
      <c r="R46" s="18">
        <f t="shared" si="28"/>
        <v>0.0119491114583333</v>
      </c>
      <c r="S46" s="26">
        <f t="shared" si="29"/>
        <v>0.177215393894986</v>
      </c>
      <c r="T46" s="3">
        <v>0.01</v>
      </c>
      <c r="U46" s="27">
        <f t="shared" si="30"/>
        <v>0.00177215393894986</v>
      </c>
      <c r="V46" s="26"/>
      <c r="W46" s="3"/>
      <c r="X46" s="27"/>
      <c r="Y46" s="29">
        <v>0.04</v>
      </c>
      <c r="Z46" s="3">
        <v>0.49</v>
      </c>
      <c r="AA46" s="28">
        <f t="shared" si="31"/>
        <v>0.0196</v>
      </c>
      <c r="AB46" s="3"/>
      <c r="AC46" s="3"/>
      <c r="AD46" s="28"/>
      <c r="AE46" s="26"/>
      <c r="AF46" s="3"/>
      <c r="AG46" s="27"/>
      <c r="AH46" s="26"/>
      <c r="AI46" s="3"/>
      <c r="AJ46" s="27"/>
      <c r="AL46" s="28"/>
      <c r="AM46" s="28"/>
      <c r="AN46" s="3">
        <v>0.015</v>
      </c>
      <c r="AO46" s="3">
        <v>0.5</v>
      </c>
      <c r="AP46" s="3">
        <f t="shared" si="32"/>
        <v>0.0075</v>
      </c>
      <c r="AQ46" s="1">
        <f t="shared" si="33"/>
        <v>0.0288721539389499</v>
      </c>
      <c r="AR46" s="30">
        <f t="shared" si="34"/>
        <v>7.70910416666667</v>
      </c>
      <c r="AS46" s="1">
        <f t="shared" si="35"/>
        <v>0.155</v>
      </c>
      <c r="AT46" s="2">
        <f t="shared" si="36"/>
        <v>120.802054794521</v>
      </c>
      <c r="AU46" s="1">
        <f t="shared" si="37"/>
        <v>27923.1186017355</v>
      </c>
    </row>
    <row r="47" s="1" customFormat="1" spans="1:47">
      <c r="A47" s="13"/>
      <c r="B47" s="13"/>
      <c r="C47" s="16">
        <v>5</v>
      </c>
      <c r="D47" s="21">
        <v>20.5599032258065</v>
      </c>
      <c r="E47" s="20">
        <f t="shared" si="38"/>
        <v>17.7749333333333</v>
      </c>
      <c r="F47" s="16" t="s">
        <v>75</v>
      </c>
      <c r="G47" s="13">
        <v>6</v>
      </c>
      <c r="H47" s="18">
        <f t="shared" si="21"/>
        <v>20.5599032258065</v>
      </c>
      <c r="I47" s="18">
        <f t="shared" si="22"/>
        <v>293.709903225806</v>
      </c>
      <c r="J47" s="18">
        <f t="shared" si="23"/>
        <v>0.21129429419742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9"/>
        <v>0.152234928278329</v>
      </c>
      <c r="P47" s="18">
        <f t="shared" si="26"/>
        <v>0.0321663717227645</v>
      </c>
      <c r="Q47" s="25">
        <f t="shared" si="27"/>
        <v>0.00498578761702849</v>
      </c>
      <c r="R47" s="18">
        <f t="shared" si="28"/>
        <v>0.0119491114583333</v>
      </c>
      <c r="S47" s="26">
        <f t="shared" si="29"/>
        <v>0.417251745823443</v>
      </c>
      <c r="T47" s="3">
        <v>0.01</v>
      </c>
      <c r="U47" s="27">
        <f t="shared" si="30"/>
        <v>0.00417251745823443</v>
      </c>
      <c r="V47" s="26"/>
      <c r="W47" s="3"/>
      <c r="X47" s="27"/>
      <c r="Y47" s="29">
        <v>0.04</v>
      </c>
      <c r="Z47" s="3">
        <v>0.49</v>
      </c>
      <c r="AA47" s="28">
        <f t="shared" si="31"/>
        <v>0.0196</v>
      </c>
      <c r="AB47" s="3"/>
      <c r="AC47" s="3"/>
      <c r="AD47" s="28"/>
      <c r="AE47" s="26"/>
      <c r="AF47" s="3"/>
      <c r="AG47" s="27"/>
      <c r="AH47" s="26"/>
      <c r="AI47" s="3"/>
      <c r="AJ47" s="27"/>
      <c r="AK47" s="28"/>
      <c r="AL47" s="28"/>
      <c r="AM47" s="28"/>
      <c r="AN47" s="3">
        <v>0.015</v>
      </c>
      <c r="AO47" s="3">
        <v>0.5</v>
      </c>
      <c r="AP47" s="3">
        <f t="shared" si="32"/>
        <v>0.0075</v>
      </c>
      <c r="AQ47" s="1">
        <f t="shared" si="33"/>
        <v>0.0312725174582344</v>
      </c>
      <c r="AR47" s="30">
        <f t="shared" si="34"/>
        <v>7.70910416666667</v>
      </c>
      <c r="AS47" s="1">
        <f t="shared" si="35"/>
        <v>0.155</v>
      </c>
      <c r="AT47" s="2">
        <f t="shared" si="36"/>
        <v>120.802054794521</v>
      </c>
      <c r="AU47" s="1">
        <f t="shared" si="37"/>
        <v>30244.5815371988</v>
      </c>
    </row>
    <row r="48" s="1" customFormat="1" spans="1:47">
      <c r="A48" s="13"/>
      <c r="B48" s="13"/>
      <c r="C48" s="16">
        <v>6</v>
      </c>
      <c r="D48" s="21">
        <v>23.2814</v>
      </c>
      <c r="E48" s="20">
        <f t="shared" si="38"/>
        <v>20.5599032258065</v>
      </c>
      <c r="F48" s="16" t="s">
        <v>73</v>
      </c>
      <c r="G48" s="13">
        <v>7</v>
      </c>
      <c r="H48" s="18">
        <f t="shared" si="21"/>
        <v>23.2814</v>
      </c>
      <c r="I48" s="18">
        <f t="shared" si="22"/>
        <v>296.4314</v>
      </c>
      <c r="J48" s="18">
        <f t="shared" si="23"/>
        <v>0.28646236544576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9"/>
        <v>0.197159598222232</v>
      </c>
      <c r="P48" s="18">
        <f t="shared" si="26"/>
        <v>0.0564788048770761</v>
      </c>
      <c r="Q48" s="25">
        <f t="shared" si="27"/>
        <v>0.0087542147559468</v>
      </c>
      <c r="R48" s="18">
        <f t="shared" si="28"/>
        <v>0.0119491114583333</v>
      </c>
      <c r="S48" s="26">
        <f t="shared" si="29"/>
        <v>0.732624746741448</v>
      </c>
      <c r="T48" s="3">
        <v>0.01</v>
      </c>
      <c r="U48" s="27">
        <f t="shared" si="30"/>
        <v>0.00732624746741448</v>
      </c>
      <c r="V48" s="26"/>
      <c r="W48" s="3"/>
      <c r="X48" s="27"/>
      <c r="Y48" s="29">
        <v>0.04</v>
      </c>
      <c r="Z48" s="3">
        <v>0.49</v>
      </c>
      <c r="AA48" s="28">
        <f t="shared" si="31"/>
        <v>0.0196</v>
      </c>
      <c r="AB48" s="3"/>
      <c r="AC48" s="3"/>
      <c r="AD48" s="28"/>
      <c r="AE48" s="26"/>
      <c r="AF48" s="3"/>
      <c r="AG48" s="27"/>
      <c r="AH48" s="26"/>
      <c r="AI48" s="3"/>
      <c r="AJ48" s="27"/>
      <c r="AL48" s="28"/>
      <c r="AM48" s="28"/>
      <c r="AN48" s="3">
        <v>0.015</v>
      </c>
      <c r="AO48" s="3">
        <v>0.5</v>
      </c>
      <c r="AP48" s="3">
        <f t="shared" si="32"/>
        <v>0.0075</v>
      </c>
      <c r="AQ48" s="1">
        <f t="shared" si="33"/>
        <v>0.0344262474674145</v>
      </c>
      <c r="AR48" s="30">
        <f t="shared" si="34"/>
        <v>7.70910416666667</v>
      </c>
      <c r="AS48" s="1">
        <f t="shared" si="35"/>
        <v>0.155</v>
      </c>
      <c r="AT48" s="2">
        <f t="shared" si="36"/>
        <v>120.802054794521</v>
      </c>
      <c r="AU48" s="1">
        <f t="shared" si="37"/>
        <v>33294.6476067548</v>
      </c>
    </row>
    <row r="49" s="1" customFormat="1" spans="1:47">
      <c r="A49" s="13"/>
      <c r="B49" s="13"/>
      <c r="C49" s="16">
        <v>7</v>
      </c>
      <c r="D49" s="21">
        <v>25.4425483870968</v>
      </c>
      <c r="E49" s="20">
        <f t="shared" si="38"/>
        <v>23.2814</v>
      </c>
      <c r="F49" s="16" t="s">
        <v>73</v>
      </c>
      <c r="G49" s="13">
        <v>8</v>
      </c>
      <c r="H49" s="18">
        <f t="shared" si="21"/>
        <v>25.4425483870968</v>
      </c>
      <c r="I49" s="18">
        <f t="shared" si="22"/>
        <v>298.592548387097</v>
      </c>
      <c r="J49" s="18">
        <f t="shared" si="23"/>
        <v>0.363341945139059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9"/>
        <v>0.217771835011822</v>
      </c>
      <c r="P49" s="18">
        <f t="shared" si="26"/>
        <v>0.0791256421296977</v>
      </c>
      <c r="Q49" s="25">
        <f t="shared" si="27"/>
        <v>0.0122644745301031</v>
      </c>
      <c r="R49" s="18">
        <f t="shared" si="28"/>
        <v>0.0119491114583333</v>
      </c>
      <c r="S49" s="26">
        <f t="shared" si="29"/>
        <v>1.02639217759994</v>
      </c>
      <c r="T49" s="3">
        <v>0.01</v>
      </c>
      <c r="U49" s="27">
        <f t="shared" si="30"/>
        <v>0.0102639217759994</v>
      </c>
      <c r="V49" s="26"/>
      <c r="W49" s="3"/>
      <c r="X49" s="27"/>
      <c r="Y49" s="29">
        <v>0.04</v>
      </c>
      <c r="Z49" s="3">
        <v>0.49</v>
      </c>
      <c r="AA49" s="28">
        <f t="shared" si="31"/>
        <v>0.0196</v>
      </c>
      <c r="AB49" s="3"/>
      <c r="AC49" s="3"/>
      <c r="AD49" s="28"/>
      <c r="AE49" s="26"/>
      <c r="AF49" s="3"/>
      <c r="AG49" s="27"/>
      <c r="AH49" s="26"/>
      <c r="AI49" s="3"/>
      <c r="AJ49" s="27"/>
      <c r="AK49" s="28"/>
      <c r="AL49" s="28"/>
      <c r="AM49" s="28"/>
      <c r="AN49" s="3">
        <v>0.015</v>
      </c>
      <c r="AO49" s="3">
        <v>0.5</v>
      </c>
      <c r="AP49" s="3">
        <f t="shared" si="32"/>
        <v>0.0075</v>
      </c>
      <c r="AQ49" s="1">
        <f t="shared" si="33"/>
        <v>0.0373639217759994</v>
      </c>
      <c r="AR49" s="30">
        <f t="shared" si="34"/>
        <v>7.70910416666667</v>
      </c>
      <c r="AS49" s="1">
        <f t="shared" si="35"/>
        <v>0.155</v>
      </c>
      <c r="AT49" s="2">
        <f t="shared" si="36"/>
        <v>120.802054794521</v>
      </c>
      <c r="AU49" s="1">
        <f t="shared" si="37"/>
        <v>36135.759783745</v>
      </c>
    </row>
    <row r="50" s="1" customFormat="1" spans="1:47">
      <c r="A50" s="13"/>
      <c r="B50" s="13"/>
      <c r="C50" s="16">
        <v>8</v>
      </c>
      <c r="D50" s="21">
        <v>25.4247096774194</v>
      </c>
      <c r="E50" s="20">
        <f t="shared" si="38"/>
        <v>25.4425483870968</v>
      </c>
      <c r="F50" s="16" t="s">
        <v>73</v>
      </c>
      <c r="G50" s="13">
        <v>9</v>
      </c>
      <c r="H50" s="18">
        <f t="shared" si="21"/>
        <v>25.4247096774194</v>
      </c>
      <c r="I50" s="18">
        <f t="shared" si="22"/>
        <v>298.574709677419</v>
      </c>
      <c r="J50" s="18">
        <f t="shared" si="23"/>
        <v>0.36263474919062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9"/>
        <v>0.215737234548791</v>
      </c>
      <c r="P50" s="18">
        <f t="shared" si="26"/>
        <v>0.0782338179416788</v>
      </c>
      <c r="Q50" s="25">
        <f t="shared" si="27"/>
        <v>0.0121262417809602</v>
      </c>
      <c r="R50" s="18">
        <f t="shared" si="28"/>
        <v>0.0119491114583333</v>
      </c>
      <c r="S50" s="26">
        <f t="shared" si="29"/>
        <v>1.01482372335755</v>
      </c>
      <c r="T50" s="3">
        <v>0.01</v>
      </c>
      <c r="U50" s="27">
        <f t="shared" si="30"/>
        <v>0.0101482372335755</v>
      </c>
      <c r="V50" s="26"/>
      <c r="W50" s="3"/>
      <c r="X50" s="27"/>
      <c r="Y50" s="29">
        <v>0.04</v>
      </c>
      <c r="Z50" s="3">
        <v>0.49</v>
      </c>
      <c r="AA50" s="28">
        <f t="shared" si="31"/>
        <v>0.0196</v>
      </c>
      <c r="AB50" s="3"/>
      <c r="AC50" s="3"/>
      <c r="AD50" s="28"/>
      <c r="AE50" s="26"/>
      <c r="AF50" s="3"/>
      <c r="AG50" s="27"/>
      <c r="AH50" s="26"/>
      <c r="AI50" s="3"/>
      <c r="AJ50" s="27"/>
      <c r="AL50" s="28"/>
      <c r="AM50" s="28"/>
      <c r="AN50" s="3">
        <v>0.015</v>
      </c>
      <c r="AO50" s="3">
        <v>0.5</v>
      </c>
      <c r="AP50" s="3">
        <f t="shared" si="32"/>
        <v>0.0075</v>
      </c>
      <c r="AQ50" s="1">
        <f t="shared" si="33"/>
        <v>0.0372482372335755</v>
      </c>
      <c r="AR50" s="30">
        <f t="shared" si="34"/>
        <v>7.70910416666667</v>
      </c>
      <c r="AS50" s="1">
        <f t="shared" si="35"/>
        <v>0.155</v>
      </c>
      <c r="AT50" s="2">
        <f t="shared" si="36"/>
        <v>120.802054794521</v>
      </c>
      <c r="AU50" s="1">
        <f t="shared" si="37"/>
        <v>36023.8778228314</v>
      </c>
    </row>
    <row r="51" s="1" customFormat="1" spans="1:47">
      <c r="A51" s="13"/>
      <c r="B51" s="13"/>
      <c r="C51" s="16">
        <v>9</v>
      </c>
      <c r="D51" s="21">
        <v>25.0747</v>
      </c>
      <c r="E51" s="20">
        <f t="shared" si="38"/>
        <v>25.4247096774194</v>
      </c>
      <c r="F51" s="16" t="s">
        <v>73</v>
      </c>
      <c r="G51" s="13">
        <v>10</v>
      </c>
      <c r="H51" s="18">
        <f t="shared" si="21"/>
        <v>25.0747</v>
      </c>
      <c r="I51" s="18">
        <f t="shared" si="22"/>
        <v>298.2247</v>
      </c>
      <c r="J51" s="18">
        <f t="shared" si="23"/>
        <v>0.349017665438627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9"/>
        <v>0.214594458273779</v>
      </c>
      <c r="P51" s="18">
        <f t="shared" si="26"/>
        <v>0.0748972568427812</v>
      </c>
      <c r="Q51" s="25">
        <f t="shared" si="27"/>
        <v>0.0116090748106311</v>
      </c>
      <c r="R51" s="18">
        <f t="shared" si="28"/>
        <v>0.0119491114583333</v>
      </c>
      <c r="S51" s="26">
        <f t="shared" si="29"/>
        <v>0.971542934477768</v>
      </c>
      <c r="T51" s="3">
        <v>0.01</v>
      </c>
      <c r="U51" s="27">
        <f t="shared" si="30"/>
        <v>0.00971542934477768</v>
      </c>
      <c r="V51" s="26"/>
      <c r="W51" s="3"/>
      <c r="X51" s="27"/>
      <c r="Y51" s="29">
        <v>0.04</v>
      </c>
      <c r="Z51" s="3">
        <v>0.49</v>
      </c>
      <c r="AA51" s="28">
        <f t="shared" si="31"/>
        <v>0.0196</v>
      </c>
      <c r="AB51" s="3"/>
      <c r="AC51" s="3"/>
      <c r="AD51" s="28"/>
      <c r="AE51" s="26"/>
      <c r="AF51" s="3"/>
      <c r="AG51" s="27"/>
      <c r="AH51" s="26"/>
      <c r="AI51" s="3"/>
      <c r="AJ51" s="27"/>
      <c r="AK51" s="28"/>
      <c r="AL51" s="28"/>
      <c r="AM51" s="28"/>
      <c r="AN51" s="3">
        <v>0.015</v>
      </c>
      <c r="AO51" s="3">
        <v>0.5</v>
      </c>
      <c r="AP51" s="3">
        <f t="shared" si="32"/>
        <v>0.0075</v>
      </c>
      <c r="AQ51" s="1">
        <f t="shared" si="33"/>
        <v>0.0368154293447777</v>
      </c>
      <c r="AR51" s="30">
        <f t="shared" si="34"/>
        <v>7.70910416666667</v>
      </c>
      <c r="AS51" s="1">
        <f t="shared" si="35"/>
        <v>0.155</v>
      </c>
      <c r="AT51" s="2">
        <f t="shared" si="36"/>
        <v>120.802054794521</v>
      </c>
      <c r="AU51" s="1">
        <f t="shared" si="37"/>
        <v>35605.2964438244</v>
      </c>
    </row>
    <row r="52" s="1" customFormat="1" spans="1:47">
      <c r="A52" s="13"/>
      <c r="B52" s="13"/>
      <c r="C52" s="16">
        <v>10</v>
      </c>
      <c r="D52" s="21">
        <v>22.2961290322581</v>
      </c>
      <c r="E52" s="20">
        <f t="shared" si="38"/>
        <v>25.0747</v>
      </c>
      <c r="F52" s="16" t="s">
        <v>73</v>
      </c>
      <c r="G52" s="13">
        <v>11</v>
      </c>
      <c r="H52" s="18">
        <f t="shared" si="21"/>
        <v>22.2961290322581</v>
      </c>
      <c r="I52" s="18">
        <f t="shared" si="22"/>
        <v>295.446129032258</v>
      </c>
      <c r="J52" s="18">
        <f t="shared" si="23"/>
        <v>0.256741084847501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0.132712341359448</v>
      </c>
      <c r="O52" s="18">
        <f t="shared" si="39"/>
        <v>0.0840759017382166</v>
      </c>
      <c r="P52" s="18">
        <f t="shared" si="26"/>
        <v>0.0215857382218016</v>
      </c>
      <c r="Q52" s="25">
        <f t="shared" si="27"/>
        <v>0.00334578942437925</v>
      </c>
      <c r="R52" s="18">
        <f t="shared" si="28"/>
        <v>0.0119491114583333</v>
      </c>
      <c r="S52" s="26">
        <f t="shared" si="29"/>
        <v>0.280003198233279</v>
      </c>
      <c r="T52" s="3">
        <v>0.01</v>
      </c>
      <c r="U52" s="27">
        <f t="shared" si="30"/>
        <v>0.00280003198233279</v>
      </c>
      <c r="V52" s="26"/>
      <c r="W52" s="3"/>
      <c r="X52" s="27"/>
      <c r="Y52" s="29">
        <v>0.04</v>
      </c>
      <c r="Z52" s="3">
        <v>0.49</v>
      </c>
      <c r="AA52" s="28">
        <f t="shared" si="31"/>
        <v>0.0196</v>
      </c>
      <c r="AB52" s="3"/>
      <c r="AC52" s="3"/>
      <c r="AD52" s="28"/>
      <c r="AE52" s="26"/>
      <c r="AF52" s="3"/>
      <c r="AG52" s="27"/>
      <c r="AH52" s="26"/>
      <c r="AI52" s="3"/>
      <c r="AJ52" s="27"/>
      <c r="AL52" s="28"/>
      <c r="AM52" s="28"/>
      <c r="AN52" s="3">
        <v>0.015</v>
      </c>
      <c r="AO52" s="3">
        <v>0.5</v>
      </c>
      <c r="AP52" s="3">
        <f t="shared" si="32"/>
        <v>0.0075</v>
      </c>
      <c r="AQ52" s="1">
        <f t="shared" si="33"/>
        <v>0.0299000319823328</v>
      </c>
      <c r="AR52" s="30">
        <f t="shared" si="34"/>
        <v>7.70910416666667</v>
      </c>
      <c r="AS52" s="1">
        <f t="shared" si="35"/>
        <v>0.155</v>
      </c>
      <c r="AT52" s="2">
        <f t="shared" si="36"/>
        <v>120.802054794521</v>
      </c>
      <c r="AU52" s="1">
        <f t="shared" si="37"/>
        <v>28917.2100219389</v>
      </c>
    </row>
    <row r="53" s="1" customFormat="1" spans="1:48">
      <c r="A53" s="13"/>
      <c r="B53" s="13"/>
      <c r="C53" s="16">
        <v>11</v>
      </c>
      <c r="D53" s="21">
        <v>18.1454</v>
      </c>
      <c r="E53" s="20">
        <f t="shared" si="38"/>
        <v>22.2961290322581</v>
      </c>
      <c r="F53" s="16" t="s">
        <v>75</v>
      </c>
      <c r="G53" s="13">
        <v>12</v>
      </c>
      <c r="H53" s="18">
        <f t="shared" si="21"/>
        <v>18.1454</v>
      </c>
      <c r="I53" s="18">
        <f t="shared" si="22"/>
        <v>291.2954</v>
      </c>
      <c r="J53" s="18">
        <f t="shared" si="23"/>
        <v>0.160527936459007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9"/>
        <v>0.139581205183082</v>
      </c>
      <c r="P53" s="18">
        <f t="shared" si="26"/>
        <v>0.0224066828365013</v>
      </c>
      <c r="Q53" s="25">
        <f t="shared" si="27"/>
        <v>0.00347303583965771</v>
      </c>
      <c r="R53" s="18">
        <f t="shared" si="28"/>
        <v>0.0119491114583333</v>
      </c>
      <c r="S53" s="26">
        <f t="shared" si="29"/>
        <v>0.290652225629346</v>
      </c>
      <c r="T53" s="3">
        <v>0.01</v>
      </c>
      <c r="U53" s="27">
        <f t="shared" si="30"/>
        <v>0.00290652225629346</v>
      </c>
      <c r="V53" s="26"/>
      <c r="W53" s="3"/>
      <c r="X53" s="27"/>
      <c r="Y53" s="29">
        <v>0.04</v>
      </c>
      <c r="Z53" s="3">
        <v>0.49</v>
      </c>
      <c r="AA53" s="28">
        <f t="shared" si="31"/>
        <v>0.0196</v>
      </c>
      <c r="AB53" s="3"/>
      <c r="AC53" s="3"/>
      <c r="AD53" s="28"/>
      <c r="AE53" s="26"/>
      <c r="AF53" s="3"/>
      <c r="AG53" s="27"/>
      <c r="AH53" s="26"/>
      <c r="AI53" s="3"/>
      <c r="AJ53" s="27"/>
      <c r="AK53" s="28"/>
      <c r="AL53" s="28"/>
      <c r="AM53" s="28"/>
      <c r="AN53" s="3">
        <v>0.015</v>
      </c>
      <c r="AO53" s="3">
        <v>0.5</v>
      </c>
      <c r="AP53" s="3">
        <f t="shared" si="32"/>
        <v>0.0075</v>
      </c>
      <c r="AQ53" s="1">
        <f t="shared" si="33"/>
        <v>0.0300065222562935</v>
      </c>
      <c r="AR53" s="30">
        <f t="shared" si="34"/>
        <v>7.70910416666667</v>
      </c>
      <c r="AS53" s="1">
        <f t="shared" si="35"/>
        <v>0.155</v>
      </c>
      <c r="AT53" s="2">
        <f t="shared" si="36"/>
        <v>120.802054794521</v>
      </c>
      <c r="AU53" s="1">
        <f t="shared" si="37"/>
        <v>29020.1999324258</v>
      </c>
      <c r="AV53" s="1">
        <f>SUM(AU42:AU53)</f>
        <v>323711.432394318</v>
      </c>
    </row>
    <row r="54" s="1" customFormat="1" spans="1:46">
      <c r="A54" s="13"/>
      <c r="B54" s="13"/>
      <c r="C54" s="16">
        <v>12</v>
      </c>
      <c r="D54" s="21">
        <v>17.0481935483871</v>
      </c>
      <c r="E54" s="20">
        <f t="shared" si="38"/>
        <v>18.1454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7">
      <c r="S56" s="24" t="s">
        <v>43</v>
      </c>
      <c r="T56" s="24"/>
      <c r="U56" s="24"/>
      <c r="V56" s="24" t="s">
        <v>44</v>
      </c>
      <c r="W56" s="24" t="s">
        <v>45</v>
      </c>
      <c r="X56" s="24" t="s">
        <v>46</v>
      </c>
      <c r="Y56" s="24" t="s">
        <v>47</v>
      </c>
      <c r="Z56" s="24" t="s">
        <v>48</v>
      </c>
      <c r="AA56" s="24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11</v>
      </c>
      <c r="B57" s="15"/>
      <c r="C57" s="16" t="s">
        <v>51</v>
      </c>
      <c r="D57" s="16" t="s">
        <v>52</v>
      </c>
      <c r="E57" s="16" t="s">
        <v>53</v>
      </c>
      <c r="F57" s="16" t="s">
        <v>54</v>
      </c>
      <c r="G57" s="13" t="s">
        <v>51</v>
      </c>
      <c r="H57" s="13" t="s">
        <v>53</v>
      </c>
      <c r="I57" s="13" t="s">
        <v>55</v>
      </c>
      <c r="J57" s="13" t="s">
        <v>56</v>
      </c>
      <c r="K57" s="23" t="s">
        <v>57</v>
      </c>
      <c r="L57" s="23" t="s">
        <v>58</v>
      </c>
      <c r="M57" s="13" t="s">
        <v>59</v>
      </c>
      <c r="N57" s="23" t="s">
        <v>60</v>
      </c>
      <c r="O57" s="13" t="s">
        <v>61</v>
      </c>
      <c r="P57" s="13" t="s">
        <v>62</v>
      </c>
      <c r="Q57" s="23" t="s">
        <v>63</v>
      </c>
      <c r="R57" s="23" t="s">
        <v>64</v>
      </c>
      <c r="S57" s="4" t="s">
        <v>65</v>
      </c>
      <c r="T57" s="3" t="s">
        <v>66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71</v>
      </c>
      <c r="B58" s="13">
        <f>F7</f>
        <v>122.786</v>
      </c>
      <c r="C58" s="16" t="s">
        <v>72</v>
      </c>
      <c r="D58" s="17">
        <v>12</v>
      </c>
      <c r="E58" s="16"/>
      <c r="F58" s="16"/>
      <c r="G58" s="13">
        <v>1</v>
      </c>
      <c r="H58" s="18">
        <f t="shared" ref="H58:H69" si="40">E59</f>
        <v>12</v>
      </c>
      <c r="I58" s="18">
        <f t="shared" ref="I58:I69" si="41">H58+273.15</f>
        <v>285.15</v>
      </c>
      <c r="J58" s="18">
        <f t="shared" ref="J58:J69" si="42">EXP(($C$16*(I58-$C$14))/($C$17*I58*$C$14))</f>
        <v>0.0781080022050146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73</v>
      </c>
      <c r="N58" s="13"/>
      <c r="O58" s="18">
        <f>L58</f>
        <v>2.762685</v>
      </c>
      <c r="P58" s="18">
        <f t="shared" ref="P58:P69" si="45">O58*J58</f>
        <v>0.215787806071761</v>
      </c>
      <c r="Q58" s="25">
        <f t="shared" ref="Q58:Q69" si="46">P58*$B$60</f>
        <v>0.0625784637608106</v>
      </c>
      <c r="R58" s="18">
        <f t="shared" ref="R58:R69" si="47">L58*$B$60</f>
        <v>0.80117865</v>
      </c>
      <c r="S58" s="26">
        <f t="shared" ref="S58:S69" si="48">Q58/R58</f>
        <v>0.0781080022050146</v>
      </c>
      <c r="T58" s="3">
        <v>0.27</v>
      </c>
      <c r="U58" s="27">
        <f t="shared" ref="U58:U69" si="49">S58*T58</f>
        <v>0.0210891605953539</v>
      </c>
      <c r="V58" s="3">
        <v>220.1</v>
      </c>
      <c r="W58" s="28">
        <v>12.1</v>
      </c>
      <c r="X58" s="28">
        <v>4.5</v>
      </c>
      <c r="Y58" s="28">
        <v>1.5</v>
      </c>
      <c r="Z58" s="28">
        <v>6.8</v>
      </c>
      <c r="AA58" s="3">
        <v>30.2</v>
      </c>
      <c r="AB58" s="2">
        <f t="shared" ref="AB58:AB69" si="50">U58*0.67*AD58+(V58+W58+X58+Y58+Z58+AA58)/1000</f>
        <v>0.279297623903677</v>
      </c>
      <c r="AC58" s="30">
        <f t="shared" ref="AC58:AC69" si="51">$B$58/12</f>
        <v>10.2321666666667</v>
      </c>
      <c r="AD58" s="1">
        <f t="shared" ref="AD58:AD69" si="52">$B$60</f>
        <v>0.29</v>
      </c>
      <c r="AE58" s="31">
        <f t="shared" ref="AE58:AE69" si="53">$E$7/12</f>
        <v>139.942362569531</v>
      </c>
      <c r="AF58" s="1">
        <f t="shared" ref="AF58:AF69" si="54">AE58*10000*AC58*AB58</f>
        <v>3999300.59841927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74</v>
      </c>
      <c r="B59" s="13">
        <v>27</v>
      </c>
      <c r="C59" s="16">
        <v>1</v>
      </c>
      <c r="D59" s="19">
        <v>14.4377741935484</v>
      </c>
      <c r="E59" s="20">
        <f t="shared" ref="E59:E70" si="55">D58</f>
        <v>12</v>
      </c>
      <c r="F59" s="16" t="s">
        <v>73</v>
      </c>
      <c r="G59" s="13">
        <v>2</v>
      </c>
      <c r="H59" s="18">
        <f t="shared" si="40"/>
        <v>14.4377741935484</v>
      </c>
      <c r="I59" s="18">
        <f t="shared" si="41"/>
        <v>287.587774193548</v>
      </c>
      <c r="J59" s="18">
        <f t="shared" si="42"/>
        <v>0.104327720965259</v>
      </c>
      <c r="K59" s="18">
        <f t="shared" si="43"/>
        <v>10.2321666666667</v>
      </c>
      <c r="L59" s="18">
        <f t="shared" si="44"/>
        <v>2.762685</v>
      </c>
      <c r="M59" s="13" t="s">
        <v>73</v>
      </c>
      <c r="N59" s="13"/>
      <c r="O59" s="18">
        <f t="shared" ref="O59:O69" si="56">L59+O58-P58-N59</f>
        <v>5.30958219392824</v>
      </c>
      <c r="P59" s="18">
        <f t="shared" si="45"/>
        <v>0.553936609570253</v>
      </c>
      <c r="Q59" s="25">
        <f t="shared" si="46"/>
        <v>0.160641616775373</v>
      </c>
      <c r="R59" s="18">
        <f t="shared" si="47"/>
        <v>0.80117865</v>
      </c>
      <c r="S59" s="26">
        <f t="shared" si="48"/>
        <v>0.200506612071319</v>
      </c>
      <c r="T59" s="3">
        <v>0.27</v>
      </c>
      <c r="U59" s="27">
        <f t="shared" si="49"/>
        <v>0.0541367852592562</v>
      </c>
      <c r="V59" s="3">
        <v>220.1</v>
      </c>
      <c r="W59" s="28">
        <v>12.1</v>
      </c>
      <c r="X59" s="28">
        <v>4.5</v>
      </c>
      <c r="Y59" s="28">
        <v>1.5</v>
      </c>
      <c r="Z59" s="28">
        <v>6.8</v>
      </c>
      <c r="AA59" s="3">
        <v>30.2</v>
      </c>
      <c r="AB59" s="2">
        <f t="shared" si="50"/>
        <v>0.285718777375873</v>
      </c>
      <c r="AC59" s="30">
        <f t="shared" si="51"/>
        <v>10.2321666666667</v>
      </c>
      <c r="AD59" s="1">
        <f t="shared" si="52"/>
        <v>0.29</v>
      </c>
      <c r="AE59" s="31">
        <f t="shared" si="53"/>
        <v>139.942362569531</v>
      </c>
      <c r="AF59" s="1">
        <f t="shared" si="54"/>
        <v>4091245.96682223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36</v>
      </c>
      <c r="B60" s="13">
        <f>H7</f>
        <v>0.29</v>
      </c>
      <c r="C60" s="16">
        <v>2</v>
      </c>
      <c r="D60" s="21">
        <v>15.0491071428571</v>
      </c>
      <c r="E60" s="20">
        <f t="shared" si="55"/>
        <v>14.4377741935484</v>
      </c>
      <c r="F60" s="16" t="s">
        <v>73</v>
      </c>
      <c r="G60" s="13">
        <v>3</v>
      </c>
      <c r="H60" s="18">
        <f t="shared" si="40"/>
        <v>15.0491071428571</v>
      </c>
      <c r="I60" s="18">
        <f t="shared" si="41"/>
        <v>288.199107142857</v>
      </c>
      <c r="J60" s="18">
        <f t="shared" si="42"/>
        <v>0.112095887854465</v>
      </c>
      <c r="K60" s="18">
        <f t="shared" si="43"/>
        <v>10.2321666666667</v>
      </c>
      <c r="L60" s="18">
        <f t="shared" si="44"/>
        <v>2.762685</v>
      </c>
      <c r="M60" s="13" t="s">
        <v>73</v>
      </c>
      <c r="N60" s="13"/>
      <c r="O60" s="18">
        <f t="shared" si="56"/>
        <v>7.51833058435798</v>
      </c>
      <c r="P60" s="18">
        <f t="shared" si="45"/>
        <v>0.842773942036987</v>
      </c>
      <c r="Q60" s="25">
        <f t="shared" si="46"/>
        <v>0.244404443190726</v>
      </c>
      <c r="R60" s="18">
        <f t="shared" si="47"/>
        <v>0.80117865</v>
      </c>
      <c r="S60" s="26">
        <f t="shared" si="48"/>
        <v>0.30505611100686</v>
      </c>
      <c r="T60" s="3">
        <v>0.27</v>
      </c>
      <c r="U60" s="27">
        <f t="shared" si="49"/>
        <v>0.0823651499718522</v>
      </c>
      <c r="V60" s="3">
        <v>220.1</v>
      </c>
      <c r="W60" s="28">
        <v>12.1</v>
      </c>
      <c r="X60" s="28">
        <v>4.5</v>
      </c>
      <c r="Y60" s="28">
        <v>1.5</v>
      </c>
      <c r="Z60" s="28">
        <v>6.8</v>
      </c>
      <c r="AA60" s="3">
        <v>30.2</v>
      </c>
      <c r="AB60" s="2">
        <f t="shared" si="50"/>
        <v>0.291203548639531</v>
      </c>
      <c r="AC60" s="30">
        <f t="shared" si="51"/>
        <v>10.2321666666667</v>
      </c>
      <c r="AD60" s="1">
        <f t="shared" si="52"/>
        <v>0.29</v>
      </c>
      <c r="AE60" s="31">
        <f t="shared" si="53"/>
        <v>139.942362569531</v>
      </c>
      <c r="AF60" s="1">
        <f t="shared" si="54"/>
        <v>4169783.15124347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21">
        <v>14.9194838709677</v>
      </c>
      <c r="E61" s="20">
        <f t="shared" si="55"/>
        <v>15.0491071428571</v>
      </c>
      <c r="F61" s="16" t="s">
        <v>73</v>
      </c>
      <c r="G61" s="13">
        <v>4</v>
      </c>
      <c r="H61" s="18">
        <f t="shared" si="40"/>
        <v>14.9194838709677</v>
      </c>
      <c r="I61" s="18">
        <f t="shared" si="41"/>
        <v>288.069483870968</v>
      </c>
      <c r="J61" s="18">
        <f t="shared" si="42"/>
        <v>0.110404662084331</v>
      </c>
      <c r="K61" s="18">
        <f t="shared" si="43"/>
        <v>10.2321666666667</v>
      </c>
      <c r="L61" s="18">
        <f t="shared" si="44"/>
        <v>2.762685</v>
      </c>
      <c r="M61" s="13" t="s">
        <v>73</v>
      </c>
      <c r="N61" s="13"/>
      <c r="O61" s="18">
        <f t="shared" si="56"/>
        <v>9.438241642321</v>
      </c>
      <c r="P61" s="18">
        <f t="shared" si="45"/>
        <v>1.04202587919071</v>
      </c>
      <c r="Q61" s="25">
        <f t="shared" si="46"/>
        <v>0.302187504965306</v>
      </c>
      <c r="R61" s="18">
        <f t="shared" si="47"/>
        <v>0.80117865</v>
      </c>
      <c r="S61" s="26">
        <f t="shared" si="48"/>
        <v>0.377178679143917</v>
      </c>
      <c r="T61" s="3">
        <v>0.27</v>
      </c>
      <c r="U61" s="27">
        <f t="shared" si="49"/>
        <v>0.101838243368858</v>
      </c>
      <c r="V61" s="3">
        <v>220.1</v>
      </c>
      <c r="W61" s="28">
        <v>12.1</v>
      </c>
      <c r="X61" s="28">
        <v>4.5</v>
      </c>
      <c r="Y61" s="28">
        <v>1.5</v>
      </c>
      <c r="Z61" s="28">
        <v>6.8</v>
      </c>
      <c r="AA61" s="3">
        <v>30.2</v>
      </c>
      <c r="AB61" s="2">
        <f t="shared" si="50"/>
        <v>0.294987170686569</v>
      </c>
      <c r="AC61" s="30">
        <f t="shared" si="51"/>
        <v>10.2321666666667</v>
      </c>
      <c r="AD61" s="1">
        <f t="shared" si="52"/>
        <v>0.29</v>
      </c>
      <c r="AE61" s="31">
        <f t="shared" si="53"/>
        <v>139.942362569531</v>
      </c>
      <c r="AF61" s="1">
        <f t="shared" si="54"/>
        <v>4223961.34905775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21">
        <v>17.7749333333333</v>
      </c>
      <c r="E62" s="20">
        <f t="shared" si="55"/>
        <v>14.9194838709677</v>
      </c>
      <c r="F62" s="16" t="s">
        <v>73</v>
      </c>
      <c r="G62" s="13">
        <v>5</v>
      </c>
      <c r="H62" s="18">
        <f t="shared" si="40"/>
        <v>17.7749333333333</v>
      </c>
      <c r="I62" s="18">
        <f t="shared" si="41"/>
        <v>290.924933333333</v>
      </c>
      <c r="J62" s="18">
        <f t="shared" si="42"/>
        <v>0.153838478688567</v>
      </c>
      <c r="K62" s="18">
        <f t="shared" si="43"/>
        <v>10.2321666666667</v>
      </c>
      <c r="L62" s="18">
        <f t="shared" si="44"/>
        <v>2.762685</v>
      </c>
      <c r="M62" s="13" t="s">
        <v>75</v>
      </c>
      <c r="N62" s="18">
        <f>(O61-P61)*$C$22/100</f>
        <v>7.97640497497377</v>
      </c>
      <c r="O62" s="18">
        <f t="shared" si="56"/>
        <v>3.18249578815652</v>
      </c>
      <c r="P62" s="18">
        <f t="shared" si="45"/>
        <v>0.48959031048277</v>
      </c>
      <c r="Q62" s="25">
        <f t="shared" si="46"/>
        <v>0.141981190040003</v>
      </c>
      <c r="R62" s="18">
        <f t="shared" si="47"/>
        <v>0.80117865</v>
      </c>
      <c r="S62" s="26">
        <f t="shared" si="48"/>
        <v>0.177215393894986</v>
      </c>
      <c r="T62" s="3">
        <v>0.27</v>
      </c>
      <c r="U62" s="27">
        <f t="shared" si="49"/>
        <v>0.0478481563516463</v>
      </c>
      <c r="V62" s="3">
        <v>220.1</v>
      </c>
      <c r="W62" s="28">
        <v>12.1</v>
      </c>
      <c r="X62" s="28">
        <v>4.5</v>
      </c>
      <c r="Y62" s="28">
        <v>1.5</v>
      </c>
      <c r="Z62" s="28">
        <v>6.8</v>
      </c>
      <c r="AA62" s="3">
        <v>30.2</v>
      </c>
      <c r="AB62" s="2">
        <f t="shared" si="50"/>
        <v>0.284496896779125</v>
      </c>
      <c r="AC62" s="30">
        <f t="shared" si="51"/>
        <v>10.2321666666667</v>
      </c>
      <c r="AD62" s="1">
        <f t="shared" si="52"/>
        <v>0.29</v>
      </c>
      <c r="AE62" s="31">
        <f t="shared" si="53"/>
        <v>139.942362569531</v>
      </c>
      <c r="AF62" s="1">
        <f t="shared" si="54"/>
        <v>4073749.69265608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21">
        <v>20.5599032258065</v>
      </c>
      <c r="E63" s="20">
        <f t="shared" si="55"/>
        <v>17.7749333333333</v>
      </c>
      <c r="F63" s="16" t="s">
        <v>75</v>
      </c>
      <c r="G63" s="13">
        <v>6</v>
      </c>
      <c r="H63" s="18">
        <f t="shared" si="40"/>
        <v>20.5599032258065</v>
      </c>
      <c r="I63" s="18">
        <f t="shared" si="41"/>
        <v>293.709903225806</v>
      </c>
      <c r="J63" s="18">
        <f t="shared" si="42"/>
        <v>0.21129429419742</v>
      </c>
      <c r="K63" s="18">
        <f t="shared" si="43"/>
        <v>10.2321666666667</v>
      </c>
      <c r="L63" s="18">
        <f t="shared" si="44"/>
        <v>2.762685</v>
      </c>
      <c r="M63" s="13" t="s">
        <v>73</v>
      </c>
      <c r="N63" s="13"/>
      <c r="O63" s="18">
        <f t="shared" si="56"/>
        <v>5.45559047767374</v>
      </c>
      <c r="P63" s="18">
        <f t="shared" si="45"/>
        <v>1.15273513941024</v>
      </c>
      <c r="Q63" s="25">
        <f t="shared" si="46"/>
        <v>0.334293190428969</v>
      </c>
      <c r="R63" s="18">
        <f t="shared" si="47"/>
        <v>0.80117865</v>
      </c>
      <c r="S63" s="26">
        <f t="shared" si="48"/>
        <v>0.417251745823443</v>
      </c>
      <c r="T63" s="3">
        <v>0.27</v>
      </c>
      <c r="U63" s="27">
        <f t="shared" si="49"/>
        <v>0.11265797137233</v>
      </c>
      <c r="V63" s="3">
        <v>220.1</v>
      </c>
      <c r="W63" s="28">
        <v>12.1</v>
      </c>
      <c r="X63" s="28">
        <v>4.5</v>
      </c>
      <c r="Y63" s="28">
        <v>1.5</v>
      </c>
      <c r="Z63" s="28">
        <v>6.8</v>
      </c>
      <c r="AA63" s="3">
        <v>30.2</v>
      </c>
      <c r="AB63" s="2">
        <f t="shared" si="50"/>
        <v>0.297089443837644</v>
      </c>
      <c r="AC63" s="30">
        <f t="shared" si="51"/>
        <v>10.2321666666667</v>
      </c>
      <c r="AD63" s="1">
        <f t="shared" si="52"/>
        <v>0.29</v>
      </c>
      <c r="AE63" s="31">
        <f t="shared" si="53"/>
        <v>139.942362569531</v>
      </c>
      <c r="AF63" s="1">
        <f t="shared" si="54"/>
        <v>4254064.08374494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21">
        <v>23.2814</v>
      </c>
      <c r="E64" s="20">
        <f t="shared" si="55"/>
        <v>20.5599032258065</v>
      </c>
      <c r="F64" s="16" t="s">
        <v>73</v>
      </c>
      <c r="G64" s="13">
        <v>7</v>
      </c>
      <c r="H64" s="18">
        <f t="shared" si="40"/>
        <v>23.2814</v>
      </c>
      <c r="I64" s="18">
        <f t="shared" si="41"/>
        <v>296.4314</v>
      </c>
      <c r="J64" s="18">
        <f t="shared" si="42"/>
        <v>0.28646236544576</v>
      </c>
      <c r="K64" s="18">
        <f t="shared" si="43"/>
        <v>10.2321666666667</v>
      </c>
      <c r="L64" s="18">
        <f t="shared" si="44"/>
        <v>2.762685</v>
      </c>
      <c r="M64" s="13" t="s">
        <v>73</v>
      </c>
      <c r="N64" s="13"/>
      <c r="O64" s="18">
        <f t="shared" si="56"/>
        <v>7.0655403382635</v>
      </c>
      <c r="P64" s="18">
        <f t="shared" si="45"/>
        <v>2.0240113984514</v>
      </c>
      <c r="Q64" s="25">
        <f t="shared" si="46"/>
        <v>0.586963305550906</v>
      </c>
      <c r="R64" s="18">
        <f t="shared" si="47"/>
        <v>0.80117865</v>
      </c>
      <c r="S64" s="26">
        <f t="shared" si="48"/>
        <v>0.732624746741449</v>
      </c>
      <c r="T64" s="3">
        <v>0.27</v>
      </c>
      <c r="U64" s="27">
        <f t="shared" si="49"/>
        <v>0.197808681620191</v>
      </c>
      <c r="V64" s="3">
        <v>229.1</v>
      </c>
      <c r="W64" s="28">
        <v>15.1</v>
      </c>
      <c r="X64" s="28">
        <v>6</v>
      </c>
      <c r="Y64" s="28">
        <v>3</v>
      </c>
      <c r="Z64" s="28">
        <v>7</v>
      </c>
      <c r="AA64" s="3">
        <v>30.2</v>
      </c>
      <c r="AB64" s="2">
        <f t="shared" si="50"/>
        <v>0.328834226838803</v>
      </c>
      <c r="AC64" s="30">
        <f t="shared" si="51"/>
        <v>10.2321666666667</v>
      </c>
      <c r="AD64" s="1">
        <f t="shared" si="52"/>
        <v>0.29</v>
      </c>
      <c r="AE64" s="31">
        <f t="shared" si="53"/>
        <v>139.942362569531</v>
      </c>
      <c r="AF64" s="1">
        <f t="shared" si="54"/>
        <v>4708621.94169869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21">
        <v>25.4425483870968</v>
      </c>
      <c r="E65" s="20">
        <f t="shared" si="55"/>
        <v>23.2814</v>
      </c>
      <c r="F65" s="16" t="s">
        <v>73</v>
      </c>
      <c r="G65" s="13">
        <v>8</v>
      </c>
      <c r="H65" s="18">
        <f t="shared" si="40"/>
        <v>25.4425483870968</v>
      </c>
      <c r="I65" s="18">
        <f t="shared" si="41"/>
        <v>298.592548387097</v>
      </c>
      <c r="J65" s="18">
        <f t="shared" si="42"/>
        <v>0.363341945139059</v>
      </c>
      <c r="K65" s="18">
        <f t="shared" si="43"/>
        <v>10.2321666666667</v>
      </c>
      <c r="L65" s="18">
        <f t="shared" si="44"/>
        <v>2.762685</v>
      </c>
      <c r="M65" s="13" t="s">
        <v>73</v>
      </c>
      <c r="N65" s="13"/>
      <c r="O65" s="18">
        <f t="shared" si="56"/>
        <v>7.80421393981211</v>
      </c>
      <c r="P65" s="18">
        <f t="shared" si="45"/>
        <v>2.83559827317269</v>
      </c>
      <c r="Q65" s="25">
        <f t="shared" si="46"/>
        <v>0.82232349922008</v>
      </c>
      <c r="R65" s="18">
        <f t="shared" si="47"/>
        <v>0.80117865</v>
      </c>
      <c r="S65" s="26">
        <f t="shared" si="48"/>
        <v>1.02639217759994</v>
      </c>
      <c r="T65" s="3">
        <v>0.27</v>
      </c>
      <c r="U65" s="27">
        <f t="shared" si="49"/>
        <v>0.277125887951984</v>
      </c>
      <c r="V65" s="3">
        <v>229.1</v>
      </c>
      <c r="W65" s="28">
        <v>15.1</v>
      </c>
      <c r="X65" s="28">
        <v>6</v>
      </c>
      <c r="Y65" s="28">
        <v>3</v>
      </c>
      <c r="Z65" s="28">
        <v>7</v>
      </c>
      <c r="AA65" s="3">
        <v>30.2</v>
      </c>
      <c r="AB65" s="2">
        <f t="shared" si="50"/>
        <v>0.34424556002907</v>
      </c>
      <c r="AC65" s="30">
        <f t="shared" si="51"/>
        <v>10.2321666666667</v>
      </c>
      <c r="AD65" s="1">
        <f t="shared" si="52"/>
        <v>0.29</v>
      </c>
      <c r="AE65" s="31">
        <f t="shared" si="53"/>
        <v>139.942362569531</v>
      </c>
      <c r="AF65" s="1">
        <f t="shared" si="54"/>
        <v>4929298.91412983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21">
        <v>25.4247096774194</v>
      </c>
      <c r="E66" s="20">
        <f t="shared" si="55"/>
        <v>25.4425483870968</v>
      </c>
      <c r="F66" s="16" t="s">
        <v>73</v>
      </c>
      <c r="G66" s="13">
        <v>9</v>
      </c>
      <c r="H66" s="18">
        <f t="shared" si="40"/>
        <v>25.4247096774194</v>
      </c>
      <c r="I66" s="18">
        <f t="shared" si="41"/>
        <v>298.574709677419</v>
      </c>
      <c r="J66" s="18">
        <f t="shared" si="42"/>
        <v>0.36263474919062</v>
      </c>
      <c r="K66" s="18">
        <f t="shared" si="43"/>
        <v>10.2321666666667</v>
      </c>
      <c r="L66" s="18">
        <f t="shared" si="44"/>
        <v>2.762685</v>
      </c>
      <c r="M66" s="13" t="s">
        <v>73</v>
      </c>
      <c r="N66" s="13"/>
      <c r="O66" s="18">
        <f t="shared" si="56"/>
        <v>7.73130066663942</v>
      </c>
      <c r="P66" s="18">
        <f t="shared" si="45"/>
        <v>2.80363827816406</v>
      </c>
      <c r="Q66" s="25">
        <f t="shared" si="46"/>
        <v>0.813055100667577</v>
      </c>
      <c r="R66" s="18">
        <f t="shared" si="47"/>
        <v>0.80117865</v>
      </c>
      <c r="S66" s="26">
        <f t="shared" si="48"/>
        <v>1.01482372335755</v>
      </c>
      <c r="T66" s="3">
        <v>0.27</v>
      </c>
      <c r="U66" s="27">
        <f t="shared" si="49"/>
        <v>0.274002405306539</v>
      </c>
      <c r="V66" s="3">
        <v>229.1</v>
      </c>
      <c r="W66" s="28">
        <v>15.1</v>
      </c>
      <c r="X66" s="28">
        <v>6</v>
      </c>
      <c r="Y66" s="28">
        <v>3</v>
      </c>
      <c r="Z66" s="28">
        <v>7</v>
      </c>
      <c r="AA66" s="3">
        <v>30.2</v>
      </c>
      <c r="AB66" s="2">
        <f t="shared" si="50"/>
        <v>0.343638667351061</v>
      </c>
      <c r="AC66" s="30">
        <f t="shared" si="51"/>
        <v>10.2321666666667</v>
      </c>
      <c r="AD66" s="1">
        <f t="shared" si="52"/>
        <v>0.29</v>
      </c>
      <c r="AE66" s="31">
        <f t="shared" si="53"/>
        <v>139.942362569531</v>
      </c>
      <c r="AF66" s="1">
        <f t="shared" si="54"/>
        <v>4920608.73547231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21">
        <v>25.0747</v>
      </c>
      <c r="E67" s="20">
        <f t="shared" si="55"/>
        <v>25.4247096774194</v>
      </c>
      <c r="F67" s="16" t="s">
        <v>73</v>
      </c>
      <c r="G67" s="13">
        <v>10</v>
      </c>
      <c r="H67" s="18">
        <f t="shared" si="40"/>
        <v>25.0747</v>
      </c>
      <c r="I67" s="18">
        <f t="shared" si="41"/>
        <v>298.2247</v>
      </c>
      <c r="J67" s="18">
        <f t="shared" si="42"/>
        <v>0.349017665438627</v>
      </c>
      <c r="K67" s="18">
        <f t="shared" si="43"/>
        <v>10.2321666666667</v>
      </c>
      <c r="L67" s="18">
        <f t="shared" si="44"/>
        <v>2.762685</v>
      </c>
      <c r="M67" s="13" t="s">
        <v>73</v>
      </c>
      <c r="N67" s="13"/>
      <c r="O67" s="18">
        <f t="shared" si="56"/>
        <v>7.69034738847536</v>
      </c>
      <c r="P67" s="18">
        <f t="shared" si="45"/>
        <v>2.68406709193771</v>
      </c>
      <c r="Q67" s="25">
        <f t="shared" si="46"/>
        <v>0.778379456661936</v>
      </c>
      <c r="R67" s="18">
        <f t="shared" si="47"/>
        <v>0.80117865</v>
      </c>
      <c r="S67" s="26">
        <f t="shared" si="48"/>
        <v>0.971542934477768</v>
      </c>
      <c r="T67" s="3">
        <v>0.27</v>
      </c>
      <c r="U67" s="27">
        <f t="shared" si="49"/>
        <v>0.262316592308997</v>
      </c>
      <c r="V67" s="3">
        <v>220.1</v>
      </c>
      <c r="W67" s="28">
        <v>12.1</v>
      </c>
      <c r="X67" s="28">
        <v>4.5</v>
      </c>
      <c r="Y67" s="28">
        <v>1.5</v>
      </c>
      <c r="Z67" s="28">
        <v>6.8</v>
      </c>
      <c r="AA67" s="3">
        <v>30.2</v>
      </c>
      <c r="AB67" s="2">
        <f t="shared" si="50"/>
        <v>0.326168113885638</v>
      </c>
      <c r="AC67" s="30">
        <f t="shared" si="51"/>
        <v>10.2321666666667</v>
      </c>
      <c r="AD67" s="1">
        <f t="shared" si="52"/>
        <v>0.29</v>
      </c>
      <c r="AE67" s="31">
        <f t="shared" si="53"/>
        <v>139.942362569531</v>
      </c>
      <c r="AF67" s="1">
        <f t="shared" si="54"/>
        <v>4670445.5083298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21">
        <v>22.2961290322581</v>
      </c>
      <c r="E68" s="20">
        <f t="shared" si="55"/>
        <v>25.0747</v>
      </c>
      <c r="F68" s="16" t="s">
        <v>73</v>
      </c>
      <c r="G68" s="13">
        <v>11</v>
      </c>
      <c r="H68" s="18">
        <f t="shared" si="40"/>
        <v>22.2961290322581</v>
      </c>
      <c r="I68" s="18">
        <f t="shared" si="41"/>
        <v>295.446129032258</v>
      </c>
      <c r="J68" s="18">
        <f t="shared" si="42"/>
        <v>0.256741084847501</v>
      </c>
      <c r="K68" s="18">
        <f t="shared" si="43"/>
        <v>10.2321666666667</v>
      </c>
      <c r="L68" s="18">
        <f t="shared" si="44"/>
        <v>2.762685</v>
      </c>
      <c r="M68" s="13" t="s">
        <v>75</v>
      </c>
      <c r="N68" s="18">
        <f>(O67-P67)*$C$22/100</f>
        <v>4.75596628171076</v>
      </c>
      <c r="O68" s="18">
        <f t="shared" si="56"/>
        <v>3.01299901482688</v>
      </c>
      <c r="P68" s="18">
        <f t="shared" si="45"/>
        <v>0.773560635711105</v>
      </c>
      <c r="Q68" s="25">
        <f t="shared" si="46"/>
        <v>0.224332584356221</v>
      </c>
      <c r="R68" s="18">
        <f t="shared" si="47"/>
        <v>0.80117865</v>
      </c>
      <c r="S68" s="26">
        <f t="shared" si="48"/>
        <v>0.280003198233279</v>
      </c>
      <c r="T68" s="3">
        <v>0.27</v>
      </c>
      <c r="U68" s="27">
        <f t="shared" si="49"/>
        <v>0.0756008635229852</v>
      </c>
      <c r="V68" s="3">
        <v>220.1</v>
      </c>
      <c r="W68" s="28">
        <v>12.1</v>
      </c>
      <c r="X68" s="28">
        <v>4.5</v>
      </c>
      <c r="Y68" s="28">
        <v>1.5</v>
      </c>
      <c r="Z68" s="28">
        <v>6.8</v>
      </c>
      <c r="AA68" s="3">
        <v>30.2</v>
      </c>
      <c r="AB68" s="2">
        <f t="shared" si="50"/>
        <v>0.289889247782516</v>
      </c>
      <c r="AC68" s="30">
        <f t="shared" si="51"/>
        <v>10.2321666666667</v>
      </c>
      <c r="AD68" s="1">
        <f t="shared" si="52"/>
        <v>0.29</v>
      </c>
      <c r="AE68" s="31">
        <f t="shared" si="53"/>
        <v>139.942362569531</v>
      </c>
      <c r="AF68" s="1">
        <f t="shared" si="54"/>
        <v>4150963.49882217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21">
        <v>18.1454</v>
      </c>
      <c r="E69" s="20">
        <f t="shared" si="55"/>
        <v>22.2961290322581</v>
      </c>
      <c r="F69" s="16" t="s">
        <v>75</v>
      </c>
      <c r="G69" s="13">
        <v>12</v>
      </c>
      <c r="H69" s="18">
        <f t="shared" si="40"/>
        <v>18.1454</v>
      </c>
      <c r="I69" s="18">
        <f t="shared" si="41"/>
        <v>291.2954</v>
      </c>
      <c r="J69" s="18">
        <f t="shared" si="42"/>
        <v>0.160527936459007</v>
      </c>
      <c r="K69" s="18">
        <f t="shared" si="43"/>
        <v>10.2321666666667</v>
      </c>
      <c r="L69" s="18">
        <f t="shared" si="44"/>
        <v>2.762685</v>
      </c>
      <c r="M69" s="13" t="s">
        <v>73</v>
      </c>
      <c r="N69" s="13"/>
      <c r="O69" s="18">
        <f t="shared" si="56"/>
        <v>5.00212337911578</v>
      </c>
      <c r="P69" s="18">
        <f t="shared" si="45"/>
        <v>0.802980543962811</v>
      </c>
      <c r="Q69" s="25">
        <f t="shared" si="46"/>
        <v>0.232864357749215</v>
      </c>
      <c r="R69" s="18">
        <f t="shared" si="47"/>
        <v>0.80117865</v>
      </c>
      <c r="S69" s="26">
        <f t="shared" si="48"/>
        <v>0.290652225629346</v>
      </c>
      <c r="T69" s="3">
        <v>0.27</v>
      </c>
      <c r="U69" s="27">
        <f t="shared" si="49"/>
        <v>0.0784761009199235</v>
      </c>
      <c r="V69" s="3">
        <v>220.1</v>
      </c>
      <c r="W69" s="28">
        <v>12.1</v>
      </c>
      <c r="X69" s="28">
        <v>4.5</v>
      </c>
      <c r="Y69" s="28">
        <v>1.5</v>
      </c>
      <c r="Z69" s="28">
        <v>6.8</v>
      </c>
      <c r="AA69" s="3">
        <v>30.2</v>
      </c>
      <c r="AB69" s="2">
        <f t="shared" si="50"/>
        <v>0.290447906408741</v>
      </c>
      <c r="AC69" s="30">
        <f t="shared" si="51"/>
        <v>10.2321666666667</v>
      </c>
      <c r="AD69" s="1">
        <f t="shared" si="52"/>
        <v>0.29</v>
      </c>
      <c r="AE69" s="31">
        <f t="shared" si="53"/>
        <v>139.942362569531</v>
      </c>
      <c r="AF69" s="1">
        <f t="shared" si="54"/>
        <v>4158963.00754318</v>
      </c>
      <c r="AG69" s="1">
        <f>SUM(AF58:AF69)</f>
        <v>52351006.4479397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7">
      <c r="A70" s="13"/>
      <c r="B70" s="13"/>
      <c r="C70" s="16">
        <v>12</v>
      </c>
      <c r="D70" s="21">
        <v>17.0481935483871</v>
      </c>
      <c r="E70" s="20">
        <f t="shared" si="55"/>
        <v>18.1454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1" s="1" customFormat="1" spans="46:46">
      <c r="AT71" s="2"/>
    </row>
    <row r="72" s="1" customFormat="1" spans="19:46">
      <c r="S72" s="24" t="s">
        <v>43</v>
      </c>
      <c r="T72" s="24"/>
      <c r="U72" s="24"/>
      <c r="V72" s="24" t="s">
        <v>44</v>
      </c>
      <c r="W72" s="24"/>
      <c r="X72" s="24"/>
      <c r="Y72" s="24" t="s">
        <v>45</v>
      </c>
      <c r="Z72" s="24"/>
      <c r="AA72" s="24"/>
      <c r="AB72" s="24" t="s">
        <v>46</v>
      </c>
      <c r="AC72" s="24"/>
      <c r="AD72" s="24"/>
      <c r="AE72" s="24" t="s">
        <v>47</v>
      </c>
      <c r="AF72" s="24"/>
      <c r="AG72" s="24"/>
      <c r="AH72" s="24" t="s">
        <v>48</v>
      </c>
      <c r="AI72" s="24"/>
      <c r="AJ72" s="24"/>
      <c r="AK72" s="32" t="s">
        <v>78</v>
      </c>
      <c r="AL72" s="33"/>
      <c r="AM72" s="34"/>
      <c r="AN72" s="33" t="s">
        <v>79</v>
      </c>
      <c r="AO72" s="33"/>
      <c r="AP72" s="34"/>
      <c r="AQ72" s="24" t="s">
        <v>50</v>
      </c>
      <c r="AR72" s="24"/>
      <c r="AS72" s="24"/>
      <c r="AT72" s="2"/>
    </row>
    <row r="73" s="1" customFormat="1" spans="1:50">
      <c r="A73" s="15" t="s">
        <v>12</v>
      </c>
      <c r="B73" s="15"/>
      <c r="C73" s="16" t="s">
        <v>51</v>
      </c>
      <c r="D73" s="16" t="s">
        <v>52</v>
      </c>
      <c r="E73" s="16" t="s">
        <v>53</v>
      </c>
      <c r="F73" s="16" t="s">
        <v>54</v>
      </c>
      <c r="G73" s="13" t="s">
        <v>51</v>
      </c>
      <c r="H73" s="13" t="s">
        <v>53</v>
      </c>
      <c r="I73" s="13" t="s">
        <v>55</v>
      </c>
      <c r="J73" s="13" t="s">
        <v>56</v>
      </c>
      <c r="K73" s="23" t="s">
        <v>57</v>
      </c>
      <c r="L73" s="23" t="s">
        <v>58</v>
      </c>
      <c r="M73" s="13" t="s">
        <v>59</v>
      </c>
      <c r="N73" s="23" t="s">
        <v>60</v>
      </c>
      <c r="O73" s="13" t="s">
        <v>61</v>
      </c>
      <c r="P73" s="13" t="s">
        <v>62</v>
      </c>
      <c r="Q73" s="23" t="s">
        <v>63</v>
      </c>
      <c r="R73" s="23" t="s">
        <v>64</v>
      </c>
      <c r="S73" s="4" t="s">
        <v>65</v>
      </c>
      <c r="T73" s="3" t="s">
        <v>66</v>
      </c>
      <c r="U73" s="3"/>
      <c r="V73" s="4" t="s">
        <v>65</v>
      </c>
      <c r="W73" s="3" t="s">
        <v>66</v>
      </c>
      <c r="X73" s="3"/>
      <c r="Y73" s="4" t="s">
        <v>65</v>
      </c>
      <c r="Z73" s="3" t="s">
        <v>66</v>
      </c>
      <c r="AA73" s="3"/>
      <c r="AB73" s="4" t="s">
        <v>65</v>
      </c>
      <c r="AC73" s="3" t="s">
        <v>66</v>
      </c>
      <c r="AD73" s="3"/>
      <c r="AE73" s="4" t="s">
        <v>65</v>
      </c>
      <c r="AF73" s="3" t="s">
        <v>66</v>
      </c>
      <c r="AG73" s="3"/>
      <c r="AH73" s="4" t="s">
        <v>65</v>
      </c>
      <c r="AI73" s="3" t="s">
        <v>66</v>
      </c>
      <c r="AJ73" s="3"/>
      <c r="AK73" s="4" t="s">
        <v>65</v>
      </c>
      <c r="AL73" s="3" t="s">
        <v>66</v>
      </c>
      <c r="AM73" s="3"/>
      <c r="AN73" s="4" t="s">
        <v>65</v>
      </c>
      <c r="AO73" s="3" t="s">
        <v>66</v>
      </c>
      <c r="AP73" s="3"/>
      <c r="AQ73" s="35" t="s">
        <v>65</v>
      </c>
      <c r="AR73" s="35" t="s">
        <v>66</v>
      </c>
      <c r="AS73" s="35"/>
      <c r="AT73" s="2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12</v>
      </c>
      <c r="E74" s="16"/>
      <c r="F74" s="16"/>
      <c r="G74" s="13">
        <v>1</v>
      </c>
      <c r="H74" s="18">
        <f t="shared" ref="H74:H85" si="57">E75</f>
        <v>12</v>
      </c>
      <c r="I74" s="18">
        <f t="shared" ref="I74:I85" si="58">H74+273.15</f>
        <v>285.15</v>
      </c>
      <c r="J74" s="18">
        <f t="shared" ref="J74:J85" si="59">EXP(($C$16*(I74-$C$14))/($C$17*I74*$C$14))</f>
        <v>0.0781080022050146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0.0407114529092977</v>
      </c>
      <c r="Q74" s="25">
        <f t="shared" ref="Q74:Q85" si="63">P74*$B$76</f>
        <v>0.0105849777564174</v>
      </c>
      <c r="R74" s="18">
        <f t="shared" ref="R74:R85" si="64">L74*$B$76</f>
        <v>0.1355172</v>
      </c>
      <c r="S74" s="26">
        <f t="shared" ref="S74:S85" si="65">Q74/R74</f>
        <v>0.0781080022050146</v>
      </c>
      <c r="T74" s="3">
        <v>0.01</v>
      </c>
      <c r="U74" s="27">
        <f t="shared" ref="U74:U85" si="66">S74*T74</f>
        <v>0.000781080022050146</v>
      </c>
      <c r="V74" s="26"/>
      <c r="W74" s="3"/>
      <c r="X74" s="3"/>
      <c r="Y74" s="29"/>
      <c r="Z74" s="3"/>
      <c r="AA74" s="28"/>
      <c r="AB74" s="3"/>
      <c r="AC74" s="3"/>
      <c r="AD74" s="28"/>
      <c r="AE74" s="26">
        <v>0.001</v>
      </c>
      <c r="AF74" s="3">
        <v>0.49</v>
      </c>
      <c r="AG74" s="27">
        <f t="shared" ref="AG74:AG85" si="67">AF74*AE74</f>
        <v>0.00049</v>
      </c>
      <c r="AH74" s="36"/>
      <c r="AI74" s="3"/>
      <c r="AJ74" s="27"/>
      <c r="AK74" s="37"/>
      <c r="AL74" s="28"/>
      <c r="AM74" s="28"/>
      <c r="AN74" s="37"/>
      <c r="AO74" s="28"/>
      <c r="AP74" s="27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0.00627108002205015</v>
      </c>
      <c r="AU74" s="30">
        <f t="shared" ref="AU74:AU85" si="70">$B$74/12</f>
        <v>52.122</v>
      </c>
      <c r="AV74" s="1">
        <f t="shared" ref="AV74:AV85" si="71">$B$76</f>
        <v>0.26</v>
      </c>
      <c r="AW74" s="2">
        <f>$E$8/12</f>
        <v>0.172933333333333</v>
      </c>
      <c r="AX74" s="1">
        <f t="shared" ref="AX74:AX85" si="72">AW74*10000*AV74*0.67*AU74*AT74</f>
        <v>98.4669028324282</v>
      </c>
    </row>
    <row r="75" s="1" customFormat="1" spans="1:50">
      <c r="A75" s="13" t="s">
        <v>74</v>
      </c>
      <c r="B75" s="13">
        <v>1</v>
      </c>
      <c r="C75" s="16">
        <v>1</v>
      </c>
      <c r="D75" s="19">
        <v>14.4377741935484</v>
      </c>
      <c r="E75" s="20">
        <f t="shared" ref="E75:E86" si="73">D74</f>
        <v>12</v>
      </c>
      <c r="F75" s="16" t="s">
        <v>73</v>
      </c>
      <c r="G75" s="13">
        <v>2</v>
      </c>
      <c r="H75" s="18">
        <f t="shared" si="57"/>
        <v>14.4377741935484</v>
      </c>
      <c r="I75" s="18">
        <f t="shared" si="58"/>
        <v>287.587774193548</v>
      </c>
      <c r="J75" s="18">
        <f t="shared" si="59"/>
        <v>0.104327720965259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4">L75+O74-P74-N75</f>
        <v>1.0017285470907</v>
      </c>
      <c r="P75" s="18">
        <f t="shared" si="62"/>
        <v>0.104508056343813</v>
      </c>
      <c r="Q75" s="25">
        <f t="shared" si="63"/>
        <v>0.0271720946493914</v>
      </c>
      <c r="R75" s="18">
        <f t="shared" si="64"/>
        <v>0.1355172</v>
      </c>
      <c r="S75" s="26">
        <f t="shared" si="65"/>
        <v>0.200506612071319</v>
      </c>
      <c r="T75" s="3">
        <v>0.01</v>
      </c>
      <c r="U75" s="27">
        <f t="shared" si="66"/>
        <v>0.00200506612071319</v>
      </c>
      <c r="V75" s="26"/>
      <c r="W75" s="3"/>
      <c r="X75" s="3"/>
      <c r="Y75" s="29"/>
      <c r="Z75" s="3"/>
      <c r="AA75" s="28"/>
      <c r="AB75" s="3"/>
      <c r="AC75" s="3"/>
      <c r="AD75" s="28"/>
      <c r="AE75" s="26">
        <v>0.001</v>
      </c>
      <c r="AF75" s="3">
        <v>0.49</v>
      </c>
      <c r="AG75" s="27">
        <f t="shared" si="67"/>
        <v>0.00049</v>
      </c>
      <c r="AH75" s="36"/>
      <c r="AI75" s="3"/>
      <c r="AJ75" s="27"/>
      <c r="AK75" s="37"/>
      <c r="AL75" s="28"/>
      <c r="AM75" s="28"/>
      <c r="AN75" s="37"/>
      <c r="AO75" s="28"/>
      <c r="AP75" s="27"/>
      <c r="AQ75" s="3">
        <v>0.01</v>
      </c>
      <c r="AR75" s="3">
        <v>0.5</v>
      </c>
      <c r="AS75" s="3">
        <f t="shared" si="68"/>
        <v>0.005</v>
      </c>
      <c r="AT75" s="2">
        <f t="shared" si="69"/>
        <v>0.00749506612071319</v>
      </c>
      <c r="AU75" s="30">
        <f t="shared" si="70"/>
        <v>52.122</v>
      </c>
      <c r="AV75" s="1">
        <f t="shared" si="71"/>
        <v>0.26</v>
      </c>
      <c r="AW75" s="2">
        <f t="shared" ref="AW75:AW85" si="75">$E$8/12</f>
        <v>0.172933333333333</v>
      </c>
      <c r="AX75" s="1">
        <f t="shared" si="72"/>
        <v>117.685621110862</v>
      </c>
    </row>
    <row r="76" s="1" customFormat="1" spans="1:50">
      <c r="A76" s="13" t="s">
        <v>36</v>
      </c>
      <c r="B76" s="13">
        <f>H8</f>
        <v>0.26</v>
      </c>
      <c r="C76" s="16">
        <v>2</v>
      </c>
      <c r="D76" s="21">
        <v>15.0491071428571</v>
      </c>
      <c r="E76" s="20">
        <f t="shared" si="73"/>
        <v>14.4377741935484</v>
      </c>
      <c r="F76" s="16" t="s">
        <v>73</v>
      </c>
      <c r="G76" s="13">
        <v>3</v>
      </c>
      <c r="H76" s="18">
        <f t="shared" si="57"/>
        <v>15.0491071428571</v>
      </c>
      <c r="I76" s="18">
        <f t="shared" si="58"/>
        <v>288.199107142857</v>
      </c>
      <c r="J76" s="18">
        <f t="shared" si="59"/>
        <v>0.112095887854465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4"/>
        <v>1.41844049074689</v>
      </c>
      <c r="P76" s="18">
        <f t="shared" si="62"/>
        <v>0.159001346178996</v>
      </c>
      <c r="Q76" s="25">
        <f t="shared" si="63"/>
        <v>0.0413403500065389</v>
      </c>
      <c r="R76" s="18">
        <f t="shared" si="64"/>
        <v>0.1355172</v>
      </c>
      <c r="S76" s="26">
        <f t="shared" si="65"/>
        <v>0.30505611100686</v>
      </c>
      <c r="T76" s="3">
        <v>0.01</v>
      </c>
      <c r="U76" s="27">
        <f t="shared" si="66"/>
        <v>0.0030505611100686</v>
      </c>
      <c r="V76" s="26"/>
      <c r="W76" s="3"/>
      <c r="X76" s="3"/>
      <c r="Y76" s="29"/>
      <c r="Z76" s="3"/>
      <c r="AA76" s="28"/>
      <c r="AB76" s="3"/>
      <c r="AC76" s="3"/>
      <c r="AD76" s="28"/>
      <c r="AE76" s="26">
        <v>0.001</v>
      </c>
      <c r="AF76" s="3">
        <v>0.49</v>
      </c>
      <c r="AG76" s="27">
        <f t="shared" si="67"/>
        <v>0.00049</v>
      </c>
      <c r="AH76" s="36"/>
      <c r="AI76" s="3"/>
      <c r="AJ76" s="27"/>
      <c r="AK76" s="37"/>
      <c r="AL76" s="28"/>
      <c r="AM76" s="28"/>
      <c r="AN76" s="37"/>
      <c r="AO76" s="28"/>
      <c r="AP76" s="27"/>
      <c r="AQ76" s="3">
        <v>0.01</v>
      </c>
      <c r="AR76" s="3">
        <v>0.5</v>
      </c>
      <c r="AS76" s="3">
        <f t="shared" si="68"/>
        <v>0.005</v>
      </c>
      <c r="AT76" s="2">
        <f t="shared" si="69"/>
        <v>0.0085405611100686</v>
      </c>
      <c r="AU76" s="30">
        <f t="shared" si="70"/>
        <v>52.122</v>
      </c>
      <c r="AV76" s="1">
        <f t="shared" si="71"/>
        <v>0.26</v>
      </c>
      <c r="AW76" s="2">
        <f t="shared" si="75"/>
        <v>0.172933333333333</v>
      </c>
      <c r="AX76" s="1">
        <f t="shared" si="72"/>
        <v>134.101717407939</v>
      </c>
    </row>
    <row r="77" s="1" customFormat="1" spans="1:50">
      <c r="A77" s="13"/>
      <c r="B77" s="13"/>
      <c r="C77" s="16">
        <v>3</v>
      </c>
      <c r="D77" s="21">
        <v>14.9194838709677</v>
      </c>
      <c r="E77" s="20">
        <f t="shared" si="73"/>
        <v>15.0491071428571</v>
      </c>
      <c r="F77" s="16" t="s">
        <v>73</v>
      </c>
      <c r="G77" s="13">
        <v>4</v>
      </c>
      <c r="H77" s="18">
        <f t="shared" si="57"/>
        <v>14.9194838709677</v>
      </c>
      <c r="I77" s="18">
        <f t="shared" si="58"/>
        <v>288.069483870968</v>
      </c>
      <c r="J77" s="18">
        <f t="shared" si="59"/>
        <v>0.110404662084331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4"/>
        <v>1.78065914456789</v>
      </c>
      <c r="P77" s="18">
        <f t="shared" si="62"/>
        <v>0.196593071143392</v>
      </c>
      <c r="Q77" s="25">
        <f t="shared" si="63"/>
        <v>0.051114198497282</v>
      </c>
      <c r="R77" s="18">
        <f t="shared" si="64"/>
        <v>0.1355172</v>
      </c>
      <c r="S77" s="26">
        <f t="shared" si="65"/>
        <v>0.377178679143917</v>
      </c>
      <c r="T77" s="3">
        <v>0.01</v>
      </c>
      <c r="U77" s="27">
        <f t="shared" si="66"/>
        <v>0.00377178679143917</v>
      </c>
      <c r="V77" s="26"/>
      <c r="W77" s="3"/>
      <c r="X77" s="3"/>
      <c r="Y77" s="29"/>
      <c r="Z77" s="3"/>
      <c r="AA77" s="28"/>
      <c r="AB77" s="3"/>
      <c r="AC77" s="3"/>
      <c r="AD77" s="28"/>
      <c r="AE77" s="26">
        <v>0.001</v>
      </c>
      <c r="AF77" s="3">
        <v>0.49</v>
      </c>
      <c r="AG77" s="27">
        <f t="shared" si="67"/>
        <v>0.00049</v>
      </c>
      <c r="AH77" s="36"/>
      <c r="AI77" s="3"/>
      <c r="AJ77" s="27"/>
      <c r="AK77" s="37"/>
      <c r="AL77" s="28"/>
      <c r="AM77" s="28"/>
      <c r="AN77" s="37"/>
      <c r="AO77" s="28"/>
      <c r="AP77" s="27"/>
      <c r="AQ77" s="3">
        <v>0.01</v>
      </c>
      <c r="AR77" s="3">
        <v>0.5</v>
      </c>
      <c r="AS77" s="3">
        <f t="shared" si="68"/>
        <v>0.005</v>
      </c>
      <c r="AT77" s="2">
        <f t="shared" si="69"/>
        <v>0.00926178679143917</v>
      </c>
      <c r="AU77" s="30">
        <f t="shared" si="70"/>
        <v>52.122</v>
      </c>
      <c r="AV77" s="1">
        <f t="shared" si="71"/>
        <v>0.26</v>
      </c>
      <c r="AW77" s="2">
        <f t="shared" si="75"/>
        <v>0.172933333333333</v>
      </c>
      <c r="AX77" s="1">
        <f t="shared" si="72"/>
        <v>145.426219541233</v>
      </c>
    </row>
    <row r="78" s="1" customFormat="1" spans="1:50">
      <c r="A78" s="13"/>
      <c r="B78" s="13"/>
      <c r="C78" s="16">
        <v>4</v>
      </c>
      <c r="D78" s="21">
        <v>17.7749333333333</v>
      </c>
      <c r="E78" s="20">
        <f t="shared" si="73"/>
        <v>14.9194838709677</v>
      </c>
      <c r="F78" s="16" t="s">
        <v>73</v>
      </c>
      <c r="G78" s="13">
        <v>5</v>
      </c>
      <c r="H78" s="18">
        <f t="shared" si="57"/>
        <v>17.7749333333333</v>
      </c>
      <c r="I78" s="18">
        <f t="shared" si="58"/>
        <v>290.924933333333</v>
      </c>
      <c r="J78" s="18">
        <f t="shared" si="59"/>
        <v>0.153838478688567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1.50486276975328</v>
      </c>
      <c r="O78" s="18">
        <f t="shared" si="74"/>
        <v>0.600423303671225</v>
      </c>
      <c r="P78" s="18">
        <f t="shared" si="62"/>
        <v>0.0923682076059447</v>
      </c>
      <c r="Q78" s="25">
        <f t="shared" si="63"/>
        <v>0.0240157339775456</v>
      </c>
      <c r="R78" s="18">
        <f t="shared" si="64"/>
        <v>0.1355172</v>
      </c>
      <c r="S78" s="26">
        <f t="shared" si="65"/>
        <v>0.177215393894986</v>
      </c>
      <c r="T78" s="3">
        <v>0.01</v>
      </c>
      <c r="U78" s="27">
        <f t="shared" si="66"/>
        <v>0.00177215393894986</v>
      </c>
      <c r="V78" s="26"/>
      <c r="W78" s="3"/>
      <c r="X78" s="3"/>
      <c r="Y78" s="29"/>
      <c r="Z78" s="3"/>
      <c r="AA78" s="28"/>
      <c r="AB78" s="3"/>
      <c r="AC78" s="3"/>
      <c r="AD78" s="28"/>
      <c r="AE78" s="26">
        <v>0.005</v>
      </c>
      <c r="AF78" s="3">
        <v>0.49</v>
      </c>
      <c r="AG78" s="27">
        <f t="shared" si="67"/>
        <v>0.00245</v>
      </c>
      <c r="AH78" s="36"/>
      <c r="AI78" s="3"/>
      <c r="AJ78" s="27"/>
      <c r="AK78" s="37"/>
      <c r="AL78" s="28"/>
      <c r="AM78" s="28"/>
      <c r="AN78" s="37"/>
      <c r="AO78" s="28"/>
      <c r="AP78" s="27"/>
      <c r="AQ78" s="3">
        <v>0.015</v>
      </c>
      <c r="AR78" s="3">
        <v>0.5</v>
      </c>
      <c r="AS78" s="3">
        <f t="shared" si="68"/>
        <v>0.0075</v>
      </c>
      <c r="AT78" s="2">
        <f t="shared" si="69"/>
        <v>0.0117221539389499</v>
      </c>
      <c r="AU78" s="30">
        <f t="shared" si="70"/>
        <v>52.122</v>
      </c>
      <c r="AV78" s="1">
        <f t="shared" si="71"/>
        <v>0.26</v>
      </c>
      <c r="AW78" s="2">
        <f t="shared" si="75"/>
        <v>0.172933333333333</v>
      </c>
      <c r="AX78" s="1">
        <f t="shared" si="72"/>
        <v>184.05827845201</v>
      </c>
    </row>
    <row r="79" s="1" customFormat="1" spans="1:50">
      <c r="A79" s="13"/>
      <c r="B79" s="13"/>
      <c r="C79" s="16">
        <v>5</v>
      </c>
      <c r="D79" s="21">
        <v>20.5599032258065</v>
      </c>
      <c r="E79" s="20">
        <f t="shared" si="73"/>
        <v>17.7749333333333</v>
      </c>
      <c r="F79" s="16" t="s">
        <v>75</v>
      </c>
      <c r="G79" s="13">
        <v>6</v>
      </c>
      <c r="H79" s="18">
        <f t="shared" si="57"/>
        <v>20.5599032258065</v>
      </c>
      <c r="I79" s="18">
        <f t="shared" si="58"/>
        <v>293.709903225806</v>
      </c>
      <c r="J79" s="18">
        <f t="shared" si="59"/>
        <v>0.21129429419742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4"/>
        <v>1.02927509606528</v>
      </c>
      <c r="P79" s="18">
        <f t="shared" si="62"/>
        <v>0.217479954958095</v>
      </c>
      <c r="Q79" s="25">
        <f t="shared" si="63"/>
        <v>0.0565447882891047</v>
      </c>
      <c r="R79" s="18">
        <f t="shared" si="64"/>
        <v>0.1355172</v>
      </c>
      <c r="S79" s="26">
        <f t="shared" si="65"/>
        <v>0.417251745823443</v>
      </c>
      <c r="T79" s="3">
        <v>0.01</v>
      </c>
      <c r="U79" s="27">
        <f t="shared" si="66"/>
        <v>0.00417251745823443</v>
      </c>
      <c r="V79" s="26"/>
      <c r="W79" s="3"/>
      <c r="X79" s="3"/>
      <c r="Y79" s="29"/>
      <c r="Z79" s="3"/>
      <c r="AA79" s="28"/>
      <c r="AB79" s="3"/>
      <c r="AC79" s="3"/>
      <c r="AD79" s="28"/>
      <c r="AE79" s="26">
        <v>0.005</v>
      </c>
      <c r="AF79" s="3">
        <v>0.49</v>
      </c>
      <c r="AG79" s="27">
        <f t="shared" si="67"/>
        <v>0.00245</v>
      </c>
      <c r="AH79" s="36"/>
      <c r="AI79" s="3"/>
      <c r="AJ79" s="27"/>
      <c r="AK79" s="37"/>
      <c r="AL79" s="28"/>
      <c r="AM79" s="28"/>
      <c r="AN79" s="37"/>
      <c r="AO79" s="28"/>
      <c r="AP79" s="27"/>
      <c r="AQ79" s="3">
        <v>0.015</v>
      </c>
      <c r="AR79" s="3">
        <v>0.5</v>
      </c>
      <c r="AS79" s="3">
        <f t="shared" si="68"/>
        <v>0.0075</v>
      </c>
      <c r="AT79" s="2">
        <f t="shared" si="69"/>
        <v>0.0141225174582344</v>
      </c>
      <c r="AU79" s="30">
        <f t="shared" si="70"/>
        <v>52.122</v>
      </c>
      <c r="AV79" s="1">
        <f t="shared" si="71"/>
        <v>0.26</v>
      </c>
      <c r="AW79" s="2">
        <f t="shared" si="75"/>
        <v>0.172933333333333</v>
      </c>
      <c r="AX79" s="1">
        <f t="shared" si="72"/>
        <v>221.748175660279</v>
      </c>
    </row>
    <row r="80" s="1" customFormat="1" spans="1:50">
      <c r="A80" s="13"/>
      <c r="B80" s="13"/>
      <c r="C80" s="16">
        <v>6</v>
      </c>
      <c r="D80" s="21">
        <v>23.2814</v>
      </c>
      <c r="E80" s="20">
        <f t="shared" si="73"/>
        <v>20.5599032258065</v>
      </c>
      <c r="F80" s="16" t="s">
        <v>73</v>
      </c>
      <c r="G80" s="13">
        <v>7</v>
      </c>
      <c r="H80" s="18">
        <f t="shared" si="57"/>
        <v>23.2814</v>
      </c>
      <c r="I80" s="18">
        <f t="shared" si="58"/>
        <v>296.4314</v>
      </c>
      <c r="J80" s="18">
        <f t="shared" si="59"/>
        <v>0.28646236544576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4"/>
        <v>1.33301514110719</v>
      </c>
      <c r="P80" s="18">
        <f t="shared" si="62"/>
        <v>0.381858670496578</v>
      </c>
      <c r="Q80" s="25">
        <f t="shared" si="63"/>
        <v>0.0992832543291102</v>
      </c>
      <c r="R80" s="18">
        <f t="shared" si="64"/>
        <v>0.1355172</v>
      </c>
      <c r="S80" s="26">
        <f t="shared" si="65"/>
        <v>0.732624746741449</v>
      </c>
      <c r="T80" s="3">
        <v>0.01</v>
      </c>
      <c r="U80" s="27">
        <f t="shared" si="66"/>
        <v>0.00732624746741449</v>
      </c>
      <c r="V80" s="26"/>
      <c r="W80" s="3"/>
      <c r="X80" s="3"/>
      <c r="Y80" s="29"/>
      <c r="Z80" s="3"/>
      <c r="AA80" s="28"/>
      <c r="AB80" s="3"/>
      <c r="AC80" s="3"/>
      <c r="AD80" s="28"/>
      <c r="AE80" s="26">
        <v>0.005</v>
      </c>
      <c r="AF80" s="3">
        <v>0.49</v>
      </c>
      <c r="AG80" s="27">
        <f t="shared" si="67"/>
        <v>0.00245</v>
      </c>
      <c r="AH80" s="36"/>
      <c r="AI80" s="3"/>
      <c r="AJ80" s="27"/>
      <c r="AK80" s="37"/>
      <c r="AL80" s="28"/>
      <c r="AM80" s="28"/>
      <c r="AN80" s="37"/>
      <c r="AO80" s="28"/>
      <c r="AP80" s="27"/>
      <c r="AQ80" s="3">
        <v>0.015</v>
      </c>
      <c r="AR80" s="3">
        <v>0.5</v>
      </c>
      <c r="AS80" s="3">
        <f t="shared" si="68"/>
        <v>0.0075</v>
      </c>
      <c r="AT80" s="2">
        <f t="shared" si="69"/>
        <v>0.0172762474674145</v>
      </c>
      <c r="AU80" s="30">
        <f t="shared" si="70"/>
        <v>52.122</v>
      </c>
      <c r="AV80" s="1">
        <f t="shared" si="71"/>
        <v>0.26</v>
      </c>
      <c r="AW80" s="2">
        <f t="shared" si="75"/>
        <v>0.172933333333333</v>
      </c>
      <c r="AX80" s="1">
        <f t="shared" si="72"/>
        <v>271.267241799085</v>
      </c>
    </row>
    <row r="81" s="1" customFormat="1" spans="1:50">
      <c r="A81" s="13"/>
      <c r="B81" s="13"/>
      <c r="C81" s="16">
        <v>7</v>
      </c>
      <c r="D81" s="21">
        <v>25.4425483870968</v>
      </c>
      <c r="E81" s="20">
        <f t="shared" si="73"/>
        <v>23.2814</v>
      </c>
      <c r="F81" s="16" t="s">
        <v>73</v>
      </c>
      <c r="G81" s="13">
        <v>8</v>
      </c>
      <c r="H81" s="18">
        <f t="shared" si="57"/>
        <v>25.4425483870968</v>
      </c>
      <c r="I81" s="18">
        <f t="shared" si="58"/>
        <v>298.592548387097</v>
      </c>
      <c r="J81" s="18">
        <f t="shared" si="59"/>
        <v>0.363341945139059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4"/>
        <v>1.47237647061061</v>
      </c>
      <c r="P81" s="18">
        <f t="shared" si="62"/>
        <v>0.534976130808641</v>
      </c>
      <c r="Q81" s="25">
        <f t="shared" si="63"/>
        <v>0.139093794010247</v>
      </c>
      <c r="R81" s="18">
        <f t="shared" si="64"/>
        <v>0.1355172</v>
      </c>
      <c r="S81" s="26">
        <f t="shared" si="65"/>
        <v>1.02639217759994</v>
      </c>
      <c r="T81" s="3">
        <v>0.01</v>
      </c>
      <c r="U81" s="27">
        <f t="shared" si="66"/>
        <v>0.0102639217759994</v>
      </c>
      <c r="V81" s="26"/>
      <c r="W81" s="3"/>
      <c r="X81" s="3"/>
      <c r="Y81" s="29"/>
      <c r="Z81" s="3"/>
      <c r="AA81" s="28"/>
      <c r="AB81" s="3"/>
      <c r="AC81" s="3"/>
      <c r="AD81" s="28"/>
      <c r="AE81" s="26">
        <v>0.005</v>
      </c>
      <c r="AF81" s="3">
        <v>0.49</v>
      </c>
      <c r="AG81" s="27">
        <f t="shared" si="67"/>
        <v>0.00245</v>
      </c>
      <c r="AH81" s="36"/>
      <c r="AI81" s="3"/>
      <c r="AJ81" s="27"/>
      <c r="AK81" s="37"/>
      <c r="AL81" s="28"/>
      <c r="AM81" s="28"/>
      <c r="AN81" s="37"/>
      <c r="AO81" s="28"/>
      <c r="AP81" s="27"/>
      <c r="AQ81" s="3">
        <v>0.015</v>
      </c>
      <c r="AR81" s="3">
        <v>0.5</v>
      </c>
      <c r="AS81" s="3">
        <f t="shared" si="68"/>
        <v>0.0075</v>
      </c>
      <c r="AT81" s="2">
        <f t="shared" si="69"/>
        <v>0.0202139217759994</v>
      </c>
      <c r="AU81" s="30">
        <f t="shared" si="70"/>
        <v>52.122</v>
      </c>
      <c r="AV81" s="1">
        <f t="shared" si="71"/>
        <v>0.26</v>
      </c>
      <c r="AW81" s="2">
        <f t="shared" si="75"/>
        <v>0.172933333333333</v>
      </c>
      <c r="AX81" s="1">
        <f t="shared" si="72"/>
        <v>317.393856302432</v>
      </c>
    </row>
    <row r="82" s="1" customFormat="1" spans="1:50">
      <c r="A82" s="13"/>
      <c r="B82" s="13"/>
      <c r="C82" s="16">
        <v>8</v>
      </c>
      <c r="D82" s="21">
        <v>25.4247096774194</v>
      </c>
      <c r="E82" s="20">
        <f t="shared" si="73"/>
        <v>25.4425483870968</v>
      </c>
      <c r="F82" s="16" t="s">
        <v>73</v>
      </c>
      <c r="G82" s="13">
        <v>9</v>
      </c>
      <c r="H82" s="18">
        <f t="shared" si="57"/>
        <v>25.4247096774194</v>
      </c>
      <c r="I82" s="18">
        <f t="shared" si="58"/>
        <v>298.574709677419</v>
      </c>
      <c r="J82" s="18">
        <f t="shared" si="59"/>
        <v>0.36263474919062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4"/>
        <v>1.45862033980197</v>
      </c>
      <c r="P82" s="18">
        <f t="shared" si="62"/>
        <v>0.528946421088423</v>
      </c>
      <c r="Q82" s="25">
        <f t="shared" si="63"/>
        <v>0.13752606948299</v>
      </c>
      <c r="R82" s="18">
        <f t="shared" si="64"/>
        <v>0.1355172</v>
      </c>
      <c r="S82" s="26">
        <f t="shared" si="65"/>
        <v>1.01482372335755</v>
      </c>
      <c r="T82" s="3">
        <v>0.01</v>
      </c>
      <c r="U82" s="27">
        <f t="shared" si="66"/>
        <v>0.0101482372335755</v>
      </c>
      <c r="V82" s="26"/>
      <c r="W82" s="3"/>
      <c r="X82" s="3"/>
      <c r="Y82" s="29"/>
      <c r="Z82" s="3"/>
      <c r="AA82" s="28"/>
      <c r="AB82" s="3"/>
      <c r="AC82" s="3"/>
      <c r="AD82" s="28"/>
      <c r="AE82" s="26">
        <v>0.005</v>
      </c>
      <c r="AF82" s="3">
        <v>0.49</v>
      </c>
      <c r="AG82" s="27">
        <f t="shared" si="67"/>
        <v>0.00245</v>
      </c>
      <c r="AH82" s="36"/>
      <c r="AI82" s="3"/>
      <c r="AJ82" s="27"/>
      <c r="AK82" s="37"/>
      <c r="AL82" s="28"/>
      <c r="AM82" s="28"/>
      <c r="AN82" s="37"/>
      <c r="AO82" s="28"/>
      <c r="AP82" s="27"/>
      <c r="AQ82" s="3">
        <v>0.015</v>
      </c>
      <c r="AR82" s="3">
        <v>0.5</v>
      </c>
      <c r="AS82" s="3">
        <f t="shared" si="68"/>
        <v>0.0075</v>
      </c>
      <c r="AT82" s="2">
        <f t="shared" si="69"/>
        <v>0.0200982372335755</v>
      </c>
      <c r="AU82" s="30">
        <f t="shared" si="70"/>
        <v>52.122</v>
      </c>
      <c r="AV82" s="1">
        <f t="shared" si="71"/>
        <v>0.26</v>
      </c>
      <c r="AW82" s="2">
        <f t="shared" si="75"/>
        <v>0.172933333333333</v>
      </c>
      <c r="AX82" s="1">
        <f t="shared" si="72"/>
        <v>315.577407053178</v>
      </c>
    </row>
    <row r="83" s="1" customFormat="1" spans="1:50">
      <c r="A83" s="13"/>
      <c r="B83" s="13"/>
      <c r="C83" s="16">
        <v>9</v>
      </c>
      <c r="D83" s="21">
        <v>25.0747</v>
      </c>
      <c r="E83" s="20">
        <f t="shared" si="73"/>
        <v>25.4247096774194</v>
      </c>
      <c r="F83" s="16" t="s">
        <v>73</v>
      </c>
      <c r="G83" s="13">
        <v>10</v>
      </c>
      <c r="H83" s="18">
        <f t="shared" si="57"/>
        <v>25.0747</v>
      </c>
      <c r="I83" s="18">
        <f t="shared" si="58"/>
        <v>298.2247</v>
      </c>
      <c r="J83" s="18">
        <f t="shared" si="59"/>
        <v>0.349017665438627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4"/>
        <v>1.45089391871354</v>
      </c>
      <c r="P83" s="18">
        <f t="shared" si="62"/>
        <v>0.506387608308502</v>
      </c>
      <c r="Q83" s="25">
        <f t="shared" si="63"/>
        <v>0.131660778160211</v>
      </c>
      <c r="R83" s="18">
        <f t="shared" si="64"/>
        <v>0.1355172</v>
      </c>
      <c r="S83" s="26">
        <f t="shared" si="65"/>
        <v>0.971542934477768</v>
      </c>
      <c r="T83" s="3">
        <v>0.01</v>
      </c>
      <c r="U83" s="27">
        <f t="shared" si="66"/>
        <v>0.00971542934477768</v>
      </c>
      <c r="V83" s="26"/>
      <c r="W83" s="3"/>
      <c r="X83" s="3"/>
      <c r="Y83" s="29"/>
      <c r="Z83" s="3"/>
      <c r="AA83" s="28"/>
      <c r="AB83" s="3"/>
      <c r="AC83" s="3"/>
      <c r="AD83" s="28"/>
      <c r="AE83" s="26">
        <v>0.005</v>
      </c>
      <c r="AF83" s="3">
        <v>0.49</v>
      </c>
      <c r="AG83" s="27">
        <f t="shared" si="67"/>
        <v>0.00245</v>
      </c>
      <c r="AH83" s="36"/>
      <c r="AI83" s="3"/>
      <c r="AJ83" s="27"/>
      <c r="AK83" s="37"/>
      <c r="AL83" s="28"/>
      <c r="AM83" s="28"/>
      <c r="AN83" s="37"/>
      <c r="AO83" s="28"/>
      <c r="AP83" s="27"/>
      <c r="AQ83" s="3">
        <v>0.015</v>
      </c>
      <c r="AR83" s="3">
        <v>0.5</v>
      </c>
      <c r="AS83" s="3">
        <f t="shared" si="68"/>
        <v>0.0075</v>
      </c>
      <c r="AT83" s="2">
        <f t="shared" si="69"/>
        <v>0.0196654293447777</v>
      </c>
      <c r="AU83" s="30">
        <f t="shared" si="70"/>
        <v>52.122</v>
      </c>
      <c r="AV83" s="1">
        <f t="shared" si="71"/>
        <v>0.26</v>
      </c>
      <c r="AW83" s="2">
        <f t="shared" si="75"/>
        <v>0.172933333333333</v>
      </c>
      <c r="AX83" s="1">
        <f t="shared" si="72"/>
        <v>308.781567711069</v>
      </c>
    </row>
    <row r="84" s="1" customFormat="1" spans="1:50">
      <c r="A84" s="13"/>
      <c r="B84" s="13"/>
      <c r="C84" s="16">
        <v>10</v>
      </c>
      <c r="D84" s="21">
        <v>22.2961290322581</v>
      </c>
      <c r="E84" s="20">
        <f t="shared" si="73"/>
        <v>25.0747</v>
      </c>
      <c r="F84" s="16" t="s">
        <v>73</v>
      </c>
      <c r="G84" s="13">
        <v>11</v>
      </c>
      <c r="H84" s="18">
        <f t="shared" si="57"/>
        <v>22.2961290322581</v>
      </c>
      <c r="I84" s="18">
        <f t="shared" si="58"/>
        <v>295.446129032258</v>
      </c>
      <c r="J84" s="18">
        <f t="shared" si="59"/>
        <v>0.256741084847501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0.89728099488479</v>
      </c>
      <c r="O84" s="18">
        <f t="shared" si="74"/>
        <v>0.568445315520252</v>
      </c>
      <c r="P84" s="18">
        <f t="shared" si="62"/>
        <v>0.14594326698315</v>
      </c>
      <c r="Q84" s="25">
        <f t="shared" si="63"/>
        <v>0.0379452494156189</v>
      </c>
      <c r="R84" s="18">
        <f t="shared" si="64"/>
        <v>0.1355172</v>
      </c>
      <c r="S84" s="26">
        <f t="shared" si="65"/>
        <v>0.280003198233279</v>
      </c>
      <c r="T84" s="3">
        <v>0.01</v>
      </c>
      <c r="U84" s="27">
        <f t="shared" si="66"/>
        <v>0.00280003198233279</v>
      </c>
      <c r="V84" s="26"/>
      <c r="W84" s="3"/>
      <c r="X84" s="3"/>
      <c r="Y84" s="29"/>
      <c r="Z84" s="3"/>
      <c r="AA84" s="28"/>
      <c r="AB84" s="3"/>
      <c r="AC84" s="3"/>
      <c r="AD84" s="28"/>
      <c r="AE84" s="26">
        <v>0.005</v>
      </c>
      <c r="AF84" s="3">
        <v>0.49</v>
      </c>
      <c r="AG84" s="27">
        <f t="shared" si="67"/>
        <v>0.00245</v>
      </c>
      <c r="AH84" s="36"/>
      <c r="AI84" s="3"/>
      <c r="AJ84" s="27"/>
      <c r="AK84" s="37"/>
      <c r="AL84" s="28"/>
      <c r="AM84" s="28"/>
      <c r="AN84" s="37"/>
      <c r="AO84" s="28"/>
      <c r="AP84" s="27"/>
      <c r="AQ84" s="3">
        <v>0.015</v>
      </c>
      <c r="AR84" s="3">
        <v>0.5</v>
      </c>
      <c r="AS84" s="3">
        <f t="shared" si="68"/>
        <v>0.0075</v>
      </c>
      <c r="AT84" s="2">
        <f t="shared" si="69"/>
        <v>0.0127500319823328</v>
      </c>
      <c r="AU84" s="30">
        <f t="shared" si="70"/>
        <v>52.122</v>
      </c>
      <c r="AV84" s="1">
        <f t="shared" si="71"/>
        <v>0.26</v>
      </c>
      <c r="AW84" s="2">
        <f t="shared" si="75"/>
        <v>0.172933333333333</v>
      </c>
      <c r="AX84" s="1">
        <f t="shared" si="72"/>
        <v>200.197757946052</v>
      </c>
    </row>
    <row r="85" s="1" customFormat="1" spans="1:51">
      <c r="A85" s="13"/>
      <c r="B85" s="13"/>
      <c r="C85" s="16">
        <v>11</v>
      </c>
      <c r="D85" s="21">
        <v>18.1454</v>
      </c>
      <c r="E85" s="20">
        <f t="shared" si="73"/>
        <v>22.2961290322581</v>
      </c>
      <c r="F85" s="16" t="s">
        <v>75</v>
      </c>
      <c r="G85" s="13">
        <v>12</v>
      </c>
      <c r="H85" s="18">
        <f t="shared" si="57"/>
        <v>18.1454</v>
      </c>
      <c r="I85" s="18">
        <f t="shared" si="58"/>
        <v>291.2954</v>
      </c>
      <c r="J85" s="18">
        <f t="shared" si="59"/>
        <v>0.160527936459007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4"/>
        <v>0.943722048537103</v>
      </c>
      <c r="P85" s="18">
        <f t="shared" si="62"/>
        <v>0.151493753042528</v>
      </c>
      <c r="Q85" s="25">
        <f t="shared" si="63"/>
        <v>0.0393883757910573</v>
      </c>
      <c r="R85" s="18">
        <f t="shared" si="64"/>
        <v>0.1355172</v>
      </c>
      <c r="S85" s="26">
        <f t="shared" si="65"/>
        <v>0.290652225629346</v>
      </c>
      <c r="T85" s="3">
        <v>0.01</v>
      </c>
      <c r="U85" s="27">
        <f t="shared" si="66"/>
        <v>0.00290652225629346</v>
      </c>
      <c r="V85" s="26"/>
      <c r="W85" s="3"/>
      <c r="X85" s="3"/>
      <c r="Y85" s="29"/>
      <c r="Z85" s="3"/>
      <c r="AA85" s="28"/>
      <c r="AB85" s="3"/>
      <c r="AC85" s="3"/>
      <c r="AD85" s="28"/>
      <c r="AE85" s="26">
        <v>0.005</v>
      </c>
      <c r="AF85" s="3">
        <v>0.49</v>
      </c>
      <c r="AG85" s="27">
        <f t="shared" si="67"/>
        <v>0.00245</v>
      </c>
      <c r="AH85" s="36"/>
      <c r="AI85" s="3"/>
      <c r="AJ85" s="27"/>
      <c r="AK85" s="37"/>
      <c r="AL85" s="28"/>
      <c r="AM85" s="28"/>
      <c r="AN85" s="37"/>
      <c r="AO85" s="28"/>
      <c r="AP85" s="27"/>
      <c r="AQ85" s="3">
        <v>0.015</v>
      </c>
      <c r="AR85" s="3">
        <v>0.5</v>
      </c>
      <c r="AS85" s="3">
        <f t="shared" si="68"/>
        <v>0.0075</v>
      </c>
      <c r="AT85" s="2">
        <f t="shared" si="69"/>
        <v>0.0128565222562935</v>
      </c>
      <c r="AU85" s="30">
        <f t="shared" si="70"/>
        <v>52.122</v>
      </c>
      <c r="AV85" s="1">
        <f t="shared" si="71"/>
        <v>0.26</v>
      </c>
      <c r="AW85" s="2">
        <f t="shared" si="75"/>
        <v>0.172933333333333</v>
      </c>
      <c r="AX85" s="1">
        <f t="shared" si="72"/>
        <v>201.869841131375</v>
      </c>
      <c r="AY85" s="1">
        <f>SUM(AX74:AX85)</f>
        <v>2516.57458694794</v>
      </c>
    </row>
    <row r="86" s="1" customFormat="1" spans="1:46">
      <c r="A86" s="13"/>
      <c r="B86" s="13"/>
      <c r="C86" s="16">
        <v>12</v>
      </c>
      <c r="D86" s="21">
        <v>17.0481935483871</v>
      </c>
      <c r="E86" s="20">
        <f t="shared" si="73"/>
        <v>18.1454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4" t="s">
        <v>43</v>
      </c>
      <c r="T88" s="24"/>
      <c r="U88" s="24"/>
      <c r="V88" s="24" t="s">
        <v>44</v>
      </c>
      <c r="W88" s="24"/>
      <c r="X88" s="24"/>
      <c r="Y88" s="24" t="s">
        <v>45</v>
      </c>
      <c r="Z88" s="24"/>
      <c r="AA88" s="24"/>
      <c r="AB88" s="24" t="s">
        <v>46</v>
      </c>
      <c r="AC88" s="24"/>
      <c r="AD88" s="24"/>
      <c r="AE88" s="24" t="s">
        <v>47</v>
      </c>
      <c r="AF88" s="24"/>
      <c r="AG88" s="24"/>
      <c r="AH88" s="24" t="s">
        <v>48</v>
      </c>
      <c r="AI88" s="24"/>
      <c r="AJ88" s="24"/>
      <c r="AK88" s="32" t="s">
        <v>78</v>
      </c>
      <c r="AL88" s="33"/>
      <c r="AM88" s="34"/>
      <c r="AN88" s="33" t="s">
        <v>79</v>
      </c>
      <c r="AO88" s="33"/>
      <c r="AP88" s="34"/>
      <c r="AQ88" s="24" t="s">
        <v>50</v>
      </c>
      <c r="AR88" s="24"/>
      <c r="AS88" s="24"/>
      <c r="AT88" s="2"/>
    </row>
    <row r="89" s="1" customFormat="1" spans="1:53">
      <c r="A89" s="15" t="s">
        <v>80</v>
      </c>
      <c r="B89" s="15"/>
      <c r="C89" s="16" t="s">
        <v>51</v>
      </c>
      <c r="D89" s="16" t="s">
        <v>52</v>
      </c>
      <c r="E89" s="16" t="s">
        <v>53</v>
      </c>
      <c r="F89" s="16" t="s">
        <v>54</v>
      </c>
      <c r="G89" s="13" t="s">
        <v>51</v>
      </c>
      <c r="H89" s="13" t="s">
        <v>53</v>
      </c>
      <c r="I89" s="13" t="s">
        <v>55</v>
      </c>
      <c r="J89" s="13" t="s">
        <v>56</v>
      </c>
      <c r="K89" s="23" t="s">
        <v>57</v>
      </c>
      <c r="L89" s="23" t="s">
        <v>58</v>
      </c>
      <c r="M89" s="13" t="s">
        <v>59</v>
      </c>
      <c r="N89" s="23" t="s">
        <v>60</v>
      </c>
      <c r="O89" s="13" t="s">
        <v>61</v>
      </c>
      <c r="P89" s="13" t="s">
        <v>62</v>
      </c>
      <c r="Q89" s="23" t="s">
        <v>63</v>
      </c>
      <c r="R89" s="23" t="s">
        <v>64</v>
      </c>
      <c r="S89" s="4" t="s">
        <v>65</v>
      </c>
      <c r="T89" s="3" t="s">
        <v>66</v>
      </c>
      <c r="U89" s="3"/>
      <c r="V89" s="4" t="s">
        <v>65</v>
      </c>
      <c r="W89" s="3" t="s">
        <v>66</v>
      </c>
      <c r="X89" s="3"/>
      <c r="Y89" s="4" t="s">
        <v>65</v>
      </c>
      <c r="Z89" s="3" t="s">
        <v>66</v>
      </c>
      <c r="AA89" s="3"/>
      <c r="AB89" s="4" t="s">
        <v>65</v>
      </c>
      <c r="AC89" s="3" t="s">
        <v>66</v>
      </c>
      <c r="AD89" s="3"/>
      <c r="AE89" s="4" t="s">
        <v>65</v>
      </c>
      <c r="AF89" s="3" t="s">
        <v>66</v>
      </c>
      <c r="AG89" s="3"/>
      <c r="AH89" s="4" t="s">
        <v>65</v>
      </c>
      <c r="AI89" s="3" t="s">
        <v>66</v>
      </c>
      <c r="AJ89" s="3"/>
      <c r="AK89" s="4" t="s">
        <v>65</v>
      </c>
      <c r="AL89" s="3" t="s">
        <v>66</v>
      </c>
      <c r="AM89" s="3"/>
      <c r="AN89" s="4" t="s">
        <v>65</v>
      </c>
      <c r="AO89" s="3" t="s">
        <v>66</v>
      </c>
      <c r="AP89" s="3"/>
      <c r="AQ89" s="35" t="s">
        <v>65</v>
      </c>
      <c r="AR89" s="35" t="s">
        <v>66</v>
      </c>
      <c r="AS89" s="35"/>
      <c r="AT89" s="2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12</v>
      </c>
      <c r="E90" s="16"/>
      <c r="F90" s="16"/>
      <c r="G90" s="13">
        <v>1</v>
      </c>
      <c r="H90" s="18">
        <f t="shared" ref="H90:H101" si="76">E91</f>
        <v>12</v>
      </c>
      <c r="I90" s="18">
        <f t="shared" ref="I90:I101" si="77">H90+273.15</f>
        <v>285.15</v>
      </c>
      <c r="J90" s="18">
        <f t="shared" ref="J90:J101" si="78">EXP(($C$16*(I90-$C$14))/($C$17*I90*$C$14))</f>
        <v>0.0781080022050146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0.0222373482277677</v>
      </c>
      <c r="Q90" s="25">
        <f t="shared" ref="Q90:Q101" si="82">P90*$B$76</f>
        <v>0.00578171053921959</v>
      </c>
      <c r="R90" s="18">
        <f t="shared" ref="R90:R101" si="83">L90*$B$76</f>
        <v>0.074022</v>
      </c>
      <c r="S90" s="26">
        <f t="shared" ref="S90:S101" si="84">Q90/R90</f>
        <v>0.0781080022050146</v>
      </c>
      <c r="T90" s="3">
        <v>0.01</v>
      </c>
      <c r="U90" s="27">
        <f t="shared" ref="U90:U101" si="85">S90*T90</f>
        <v>0.000781080022050146</v>
      </c>
      <c r="V90" s="26"/>
      <c r="W90" s="3"/>
      <c r="X90" s="3"/>
      <c r="Y90" s="29"/>
      <c r="Z90" s="3"/>
      <c r="AA90" s="28"/>
      <c r="AB90" s="3"/>
      <c r="AC90" s="3"/>
      <c r="AD90" s="28"/>
      <c r="AE90" s="26">
        <v>0.001</v>
      </c>
      <c r="AF90" s="3">
        <v>0.49</v>
      </c>
      <c r="AG90" s="27">
        <f t="shared" ref="AG90:AG101" si="86">AF90*AE90</f>
        <v>0.00049</v>
      </c>
      <c r="AH90" s="36"/>
      <c r="AI90" s="3"/>
      <c r="AJ90" s="27"/>
      <c r="AK90" s="37"/>
      <c r="AL90" s="28"/>
      <c r="AM90" s="28"/>
      <c r="AN90" s="37"/>
      <c r="AO90" s="28"/>
      <c r="AP90" s="27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0.00627108002205015</v>
      </c>
      <c r="AU90" s="30">
        <f t="shared" ref="AU90:AU101" si="89">$B$90/12</f>
        <v>28.47</v>
      </c>
      <c r="AV90" s="1">
        <f t="shared" ref="AV90:AV101" si="90">$B$76</f>
        <v>0.26</v>
      </c>
      <c r="AW90" s="2">
        <f>$E$9/12</f>
        <v>0.1945</v>
      </c>
      <c r="AX90" s="1">
        <f t="shared" ref="AX90:AX101" si="91">AW90*10000*AV90*0.67*AU90*AT90</f>
        <v>60.491947434884</v>
      </c>
      <c r="AZ90" s="2">
        <f>$E$10/12</f>
        <v>0.032534159999704</v>
      </c>
      <c r="BA90" s="1">
        <f t="shared" ref="BA90:BA101" si="92">AZ90*10000*AV90*0.67*AU90*AT90</f>
        <v>10.1185331441656</v>
      </c>
    </row>
    <row r="91" s="1" customFormat="1" spans="1:53">
      <c r="A91" s="13" t="s">
        <v>74</v>
      </c>
      <c r="B91" s="13">
        <v>1</v>
      </c>
      <c r="C91" s="16">
        <v>1</v>
      </c>
      <c r="D91" s="19">
        <v>14.4377741935484</v>
      </c>
      <c r="E91" s="20">
        <f t="shared" ref="E91:E102" si="93">D90</f>
        <v>12</v>
      </c>
      <c r="F91" s="16" t="s">
        <v>73</v>
      </c>
      <c r="G91" s="13">
        <v>2</v>
      </c>
      <c r="H91" s="18">
        <f t="shared" si="76"/>
        <v>14.4377741935484</v>
      </c>
      <c r="I91" s="18">
        <f t="shared" si="77"/>
        <v>287.587774193548</v>
      </c>
      <c r="J91" s="18">
        <f t="shared" si="78"/>
        <v>0.104327720965259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4">L91+O90-P90-N91</f>
        <v>0.547162651772232</v>
      </c>
      <c r="P91" s="18">
        <f t="shared" si="81"/>
        <v>0.0570842324567046</v>
      </c>
      <c r="Q91" s="25">
        <f t="shared" si="82"/>
        <v>0.0148419004387432</v>
      </c>
      <c r="R91" s="18">
        <f t="shared" si="83"/>
        <v>0.074022</v>
      </c>
      <c r="S91" s="26">
        <f t="shared" si="84"/>
        <v>0.200506612071319</v>
      </c>
      <c r="T91" s="3">
        <v>0.01</v>
      </c>
      <c r="U91" s="27">
        <f t="shared" si="85"/>
        <v>0.00200506612071319</v>
      </c>
      <c r="V91" s="26"/>
      <c r="W91" s="3"/>
      <c r="X91" s="3"/>
      <c r="Y91" s="29"/>
      <c r="Z91" s="3"/>
      <c r="AA91" s="28"/>
      <c r="AB91" s="3"/>
      <c r="AC91" s="3"/>
      <c r="AD91" s="28"/>
      <c r="AE91" s="26">
        <v>0.001</v>
      </c>
      <c r="AF91" s="3">
        <v>0.49</v>
      </c>
      <c r="AG91" s="27">
        <f t="shared" si="86"/>
        <v>0.00049</v>
      </c>
      <c r="AH91" s="36"/>
      <c r="AI91" s="3"/>
      <c r="AJ91" s="27"/>
      <c r="AK91" s="37"/>
      <c r="AL91" s="28"/>
      <c r="AM91" s="28"/>
      <c r="AN91" s="37"/>
      <c r="AO91" s="28"/>
      <c r="AP91" s="27"/>
      <c r="AQ91" s="3">
        <v>0.01</v>
      </c>
      <c r="AR91" s="3">
        <v>0.5</v>
      </c>
      <c r="AS91" s="3">
        <f t="shared" si="87"/>
        <v>0.005</v>
      </c>
      <c r="AT91" s="2">
        <f t="shared" si="88"/>
        <v>0.00749506612071319</v>
      </c>
      <c r="AU91" s="30">
        <f t="shared" si="89"/>
        <v>28.47</v>
      </c>
      <c r="AV91" s="1">
        <f t="shared" si="90"/>
        <v>0.26</v>
      </c>
      <c r="AW91" s="2">
        <f t="shared" ref="AW91:AW101" si="95">$E$9/12</f>
        <v>0.1945</v>
      </c>
      <c r="AX91" s="1">
        <f t="shared" si="91"/>
        <v>72.2987339024482</v>
      </c>
      <c r="AZ91" s="2">
        <f t="shared" ref="AZ91:AZ101" si="96">$E$10/12</f>
        <v>0.032534159999704</v>
      </c>
      <c r="BA91" s="1">
        <f t="shared" si="92"/>
        <v>12.0934631185515</v>
      </c>
    </row>
    <row r="92" s="1" customFormat="1" spans="1:53">
      <c r="A92" s="13" t="s">
        <v>36</v>
      </c>
      <c r="B92" s="13">
        <f>H9</f>
        <v>0.26</v>
      </c>
      <c r="C92" s="16">
        <v>2</v>
      </c>
      <c r="D92" s="21">
        <v>15.0491071428571</v>
      </c>
      <c r="E92" s="20">
        <f t="shared" si="93"/>
        <v>14.4377741935484</v>
      </c>
      <c r="F92" s="16" t="s">
        <v>73</v>
      </c>
      <c r="G92" s="13">
        <v>3</v>
      </c>
      <c r="H92" s="18">
        <f t="shared" si="76"/>
        <v>15.0491071428571</v>
      </c>
      <c r="I92" s="18">
        <f t="shared" si="77"/>
        <v>288.199107142857</v>
      </c>
      <c r="J92" s="18">
        <f t="shared" si="78"/>
        <v>0.112095887854465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4"/>
        <v>0.774778419315528</v>
      </c>
      <c r="P92" s="18">
        <f t="shared" si="81"/>
        <v>0.086849474803653</v>
      </c>
      <c r="Q92" s="25">
        <f t="shared" si="82"/>
        <v>0.0225808634489498</v>
      </c>
      <c r="R92" s="18">
        <f t="shared" si="83"/>
        <v>0.074022</v>
      </c>
      <c r="S92" s="26">
        <f t="shared" si="84"/>
        <v>0.30505611100686</v>
      </c>
      <c r="T92" s="3">
        <v>0.01</v>
      </c>
      <c r="U92" s="27">
        <f t="shared" si="85"/>
        <v>0.0030505611100686</v>
      </c>
      <c r="V92" s="26"/>
      <c r="W92" s="3"/>
      <c r="X92" s="3"/>
      <c r="Y92" s="29"/>
      <c r="Z92" s="3"/>
      <c r="AA92" s="28"/>
      <c r="AB92" s="3"/>
      <c r="AC92" s="3"/>
      <c r="AD92" s="28"/>
      <c r="AE92" s="26">
        <v>0.001</v>
      </c>
      <c r="AF92" s="3">
        <v>0.49</v>
      </c>
      <c r="AG92" s="27">
        <f t="shared" si="86"/>
        <v>0.00049</v>
      </c>
      <c r="AH92" s="36"/>
      <c r="AI92" s="3"/>
      <c r="AJ92" s="27"/>
      <c r="AK92" s="37"/>
      <c r="AL92" s="28"/>
      <c r="AM92" s="28"/>
      <c r="AN92" s="37"/>
      <c r="AO92" s="28"/>
      <c r="AP92" s="27"/>
      <c r="AQ92" s="3">
        <v>0.01</v>
      </c>
      <c r="AR92" s="3">
        <v>0.5</v>
      </c>
      <c r="AS92" s="3">
        <f t="shared" si="87"/>
        <v>0.005</v>
      </c>
      <c r="AT92" s="2">
        <f t="shared" si="88"/>
        <v>0.0085405611100686</v>
      </c>
      <c r="AU92" s="30">
        <f t="shared" si="89"/>
        <v>28.47</v>
      </c>
      <c r="AV92" s="1">
        <f t="shared" si="90"/>
        <v>0.26</v>
      </c>
      <c r="AW92" s="2">
        <f t="shared" si="95"/>
        <v>0.1945</v>
      </c>
      <c r="AX92" s="1">
        <f t="shared" si="91"/>
        <v>82.3837635491989</v>
      </c>
      <c r="AZ92" s="2">
        <f t="shared" si="96"/>
        <v>0.032534159999704</v>
      </c>
      <c r="BA92" s="1">
        <f t="shared" si="92"/>
        <v>13.7803935459507</v>
      </c>
    </row>
    <row r="93" s="1" customFormat="1" spans="1:53">
      <c r="A93" s="13"/>
      <c r="B93" s="13"/>
      <c r="C93" s="16">
        <v>3</v>
      </c>
      <c r="D93" s="21">
        <v>14.9194838709677</v>
      </c>
      <c r="E93" s="20">
        <f t="shared" si="93"/>
        <v>15.0491071428571</v>
      </c>
      <c r="F93" s="16" t="s">
        <v>73</v>
      </c>
      <c r="G93" s="13">
        <v>4</v>
      </c>
      <c r="H93" s="18">
        <f t="shared" si="76"/>
        <v>14.9194838709677</v>
      </c>
      <c r="I93" s="18">
        <f t="shared" si="77"/>
        <v>288.069483870968</v>
      </c>
      <c r="J93" s="18">
        <f t="shared" si="78"/>
        <v>0.110404662084331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4"/>
        <v>0.972628944511875</v>
      </c>
      <c r="P93" s="18">
        <f t="shared" si="81"/>
        <v>0.107382769952273</v>
      </c>
      <c r="Q93" s="25">
        <f t="shared" si="82"/>
        <v>0.027919520187591</v>
      </c>
      <c r="R93" s="18">
        <f t="shared" si="83"/>
        <v>0.074022</v>
      </c>
      <c r="S93" s="26">
        <f t="shared" si="84"/>
        <v>0.377178679143917</v>
      </c>
      <c r="T93" s="3">
        <v>0.01</v>
      </c>
      <c r="U93" s="27">
        <f t="shared" si="85"/>
        <v>0.00377178679143917</v>
      </c>
      <c r="V93" s="26"/>
      <c r="W93" s="3"/>
      <c r="X93" s="3"/>
      <c r="Y93" s="29"/>
      <c r="Z93" s="3"/>
      <c r="AA93" s="28"/>
      <c r="AB93" s="3"/>
      <c r="AC93" s="3"/>
      <c r="AD93" s="28"/>
      <c r="AE93" s="26">
        <v>0.001</v>
      </c>
      <c r="AF93" s="3">
        <v>0.49</v>
      </c>
      <c r="AG93" s="27">
        <f t="shared" si="86"/>
        <v>0.00049</v>
      </c>
      <c r="AH93" s="36"/>
      <c r="AI93" s="3"/>
      <c r="AJ93" s="27"/>
      <c r="AK93" s="37"/>
      <c r="AL93" s="28"/>
      <c r="AM93" s="28"/>
      <c r="AN93" s="37"/>
      <c r="AO93" s="28"/>
      <c r="AP93" s="27"/>
      <c r="AQ93" s="3">
        <v>0.01</v>
      </c>
      <c r="AR93" s="3">
        <v>0.5</v>
      </c>
      <c r="AS93" s="3">
        <f t="shared" si="87"/>
        <v>0.005</v>
      </c>
      <c r="AT93" s="2">
        <f t="shared" si="88"/>
        <v>0.00926178679143917</v>
      </c>
      <c r="AU93" s="30">
        <f t="shared" si="89"/>
        <v>28.47</v>
      </c>
      <c r="AV93" s="1">
        <f t="shared" si="90"/>
        <v>0.26</v>
      </c>
      <c r="AW93" s="2">
        <f t="shared" si="95"/>
        <v>0.1945</v>
      </c>
      <c r="AX93" s="1">
        <f t="shared" si="91"/>
        <v>89.3408340781592</v>
      </c>
      <c r="AZ93" s="2">
        <f t="shared" si="96"/>
        <v>0.032534159999704</v>
      </c>
      <c r="BA93" s="1">
        <f t="shared" si="92"/>
        <v>14.9441079198244</v>
      </c>
    </row>
    <row r="94" s="1" customFormat="1" spans="1:53">
      <c r="A94" s="13"/>
      <c r="B94" s="13"/>
      <c r="C94" s="16">
        <v>4</v>
      </c>
      <c r="D94" s="21">
        <v>17.7749333333333</v>
      </c>
      <c r="E94" s="20">
        <f t="shared" si="93"/>
        <v>14.9194838709677</v>
      </c>
      <c r="F94" s="16" t="s">
        <v>73</v>
      </c>
      <c r="G94" s="13">
        <v>5</v>
      </c>
      <c r="H94" s="18">
        <f t="shared" si="76"/>
        <v>17.7749333333333</v>
      </c>
      <c r="I94" s="18">
        <f t="shared" si="77"/>
        <v>290.924933333333</v>
      </c>
      <c r="J94" s="18">
        <f t="shared" si="78"/>
        <v>0.153838478688567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0.821983865831621</v>
      </c>
      <c r="O94" s="18">
        <f t="shared" si="94"/>
        <v>0.32796230872798</v>
      </c>
      <c r="P94" s="18">
        <f t="shared" si="81"/>
        <v>0.0504532226419026</v>
      </c>
      <c r="Q94" s="25">
        <f t="shared" si="82"/>
        <v>0.0131178378868947</v>
      </c>
      <c r="R94" s="18">
        <f t="shared" si="83"/>
        <v>0.074022</v>
      </c>
      <c r="S94" s="26">
        <f t="shared" si="84"/>
        <v>0.177215393894986</v>
      </c>
      <c r="T94" s="3">
        <v>0.01</v>
      </c>
      <c r="U94" s="27">
        <f t="shared" si="85"/>
        <v>0.00177215393894986</v>
      </c>
      <c r="V94" s="26"/>
      <c r="W94" s="3"/>
      <c r="X94" s="3"/>
      <c r="Y94" s="29"/>
      <c r="Z94" s="3"/>
      <c r="AA94" s="28"/>
      <c r="AB94" s="3"/>
      <c r="AC94" s="3"/>
      <c r="AD94" s="28"/>
      <c r="AE94" s="26">
        <v>0.005</v>
      </c>
      <c r="AF94" s="3">
        <v>0.49</v>
      </c>
      <c r="AG94" s="27">
        <f t="shared" si="86"/>
        <v>0.00245</v>
      </c>
      <c r="AH94" s="36"/>
      <c r="AI94" s="3"/>
      <c r="AJ94" s="27"/>
      <c r="AK94" s="37"/>
      <c r="AL94" s="28"/>
      <c r="AM94" s="28"/>
      <c r="AN94" s="37"/>
      <c r="AO94" s="28"/>
      <c r="AP94" s="27"/>
      <c r="AQ94" s="3">
        <v>0.015</v>
      </c>
      <c r="AR94" s="3">
        <v>0.5</v>
      </c>
      <c r="AS94" s="3">
        <f t="shared" si="87"/>
        <v>0.0075</v>
      </c>
      <c r="AT94" s="2">
        <f t="shared" si="88"/>
        <v>0.0117221539389499</v>
      </c>
      <c r="AU94" s="30">
        <f t="shared" si="89"/>
        <v>28.47</v>
      </c>
      <c r="AV94" s="1">
        <f t="shared" si="90"/>
        <v>0.26</v>
      </c>
      <c r="AW94" s="2">
        <f t="shared" si="95"/>
        <v>0.1945</v>
      </c>
      <c r="AX94" s="1">
        <f t="shared" si="91"/>
        <v>113.073970895807</v>
      </c>
      <c r="AZ94" s="2">
        <f t="shared" si="96"/>
        <v>0.032534159999704</v>
      </c>
      <c r="BA94" s="1">
        <f t="shared" si="92"/>
        <v>18.9139674083602</v>
      </c>
    </row>
    <row r="95" s="1" customFormat="1" spans="1:53">
      <c r="A95" s="13"/>
      <c r="B95" s="13"/>
      <c r="C95" s="16">
        <v>5</v>
      </c>
      <c r="D95" s="21">
        <v>20.5599032258065</v>
      </c>
      <c r="E95" s="20">
        <f t="shared" si="93"/>
        <v>17.7749333333333</v>
      </c>
      <c r="F95" s="16" t="s">
        <v>75</v>
      </c>
      <c r="G95" s="13">
        <v>6</v>
      </c>
      <c r="H95" s="18">
        <f t="shared" si="76"/>
        <v>20.5599032258065</v>
      </c>
      <c r="I95" s="18">
        <f t="shared" si="77"/>
        <v>293.709903225806</v>
      </c>
      <c r="J95" s="18">
        <f t="shared" si="78"/>
        <v>0.21129429419742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4"/>
        <v>0.562209086086077</v>
      </c>
      <c r="P95" s="18">
        <f t="shared" si="81"/>
        <v>0.118791572035934</v>
      </c>
      <c r="Q95" s="25">
        <f t="shared" si="82"/>
        <v>0.0308858087293429</v>
      </c>
      <c r="R95" s="18">
        <f t="shared" si="83"/>
        <v>0.074022</v>
      </c>
      <c r="S95" s="26">
        <f t="shared" si="84"/>
        <v>0.417251745823443</v>
      </c>
      <c r="T95" s="3">
        <v>0.01</v>
      </c>
      <c r="U95" s="27">
        <f t="shared" si="85"/>
        <v>0.00417251745823443</v>
      </c>
      <c r="V95" s="26"/>
      <c r="W95" s="3"/>
      <c r="X95" s="3"/>
      <c r="Y95" s="29"/>
      <c r="Z95" s="3"/>
      <c r="AA95" s="28"/>
      <c r="AB95" s="3"/>
      <c r="AC95" s="3"/>
      <c r="AD95" s="28"/>
      <c r="AE95" s="26">
        <v>0.005</v>
      </c>
      <c r="AF95" s="3">
        <v>0.49</v>
      </c>
      <c r="AG95" s="27">
        <f t="shared" si="86"/>
        <v>0.00245</v>
      </c>
      <c r="AH95" s="36"/>
      <c r="AI95" s="3"/>
      <c r="AJ95" s="27"/>
      <c r="AK95" s="37"/>
      <c r="AL95" s="28"/>
      <c r="AM95" s="28"/>
      <c r="AN95" s="37"/>
      <c r="AO95" s="28"/>
      <c r="AP95" s="27"/>
      <c r="AQ95" s="3">
        <v>0.015</v>
      </c>
      <c r="AR95" s="3">
        <v>0.5</v>
      </c>
      <c r="AS95" s="3">
        <f t="shared" si="87"/>
        <v>0.0075</v>
      </c>
      <c r="AT95" s="2">
        <f t="shared" si="88"/>
        <v>0.0141225174582344</v>
      </c>
      <c r="AU95" s="30">
        <f t="shared" si="89"/>
        <v>28.47</v>
      </c>
      <c r="AV95" s="1">
        <f t="shared" si="90"/>
        <v>0.26</v>
      </c>
      <c r="AW95" s="2">
        <f t="shared" si="95"/>
        <v>0.1945</v>
      </c>
      <c r="AX95" s="1">
        <f t="shared" si="91"/>
        <v>136.228302099143</v>
      </c>
      <c r="AZ95" s="2">
        <f t="shared" si="96"/>
        <v>0.032534159999704</v>
      </c>
      <c r="BA95" s="1">
        <f t="shared" si="92"/>
        <v>22.7870096502907</v>
      </c>
    </row>
    <row r="96" s="1" customFormat="1" spans="1:53">
      <c r="A96" s="13"/>
      <c r="B96" s="13"/>
      <c r="C96" s="16">
        <v>6</v>
      </c>
      <c r="D96" s="21">
        <v>23.2814</v>
      </c>
      <c r="E96" s="20">
        <f t="shared" si="93"/>
        <v>20.5599032258065</v>
      </c>
      <c r="F96" s="16" t="s">
        <v>73</v>
      </c>
      <c r="G96" s="13">
        <v>7</v>
      </c>
      <c r="H96" s="18">
        <f t="shared" si="76"/>
        <v>23.2814</v>
      </c>
      <c r="I96" s="18">
        <f t="shared" si="77"/>
        <v>296.4314</v>
      </c>
      <c r="J96" s="18">
        <f t="shared" si="78"/>
        <v>0.28646236544576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4"/>
        <v>0.728117514050143</v>
      </c>
      <c r="P96" s="18">
        <f t="shared" si="81"/>
        <v>0.20857826539729</v>
      </c>
      <c r="Q96" s="25">
        <f t="shared" si="82"/>
        <v>0.0542303490032955</v>
      </c>
      <c r="R96" s="18">
        <f t="shared" si="83"/>
        <v>0.074022</v>
      </c>
      <c r="S96" s="26">
        <f t="shared" si="84"/>
        <v>0.732624746741448</v>
      </c>
      <c r="T96" s="3">
        <v>0.01</v>
      </c>
      <c r="U96" s="27">
        <f t="shared" si="85"/>
        <v>0.00732624746741448</v>
      </c>
      <c r="V96" s="26"/>
      <c r="W96" s="3"/>
      <c r="X96" s="3"/>
      <c r="Y96" s="29"/>
      <c r="Z96" s="3"/>
      <c r="AA96" s="28"/>
      <c r="AB96" s="3"/>
      <c r="AC96" s="3"/>
      <c r="AD96" s="28"/>
      <c r="AE96" s="26">
        <v>0.005</v>
      </c>
      <c r="AF96" s="3">
        <v>0.49</v>
      </c>
      <c r="AG96" s="27">
        <f t="shared" si="86"/>
        <v>0.00245</v>
      </c>
      <c r="AH96" s="36"/>
      <c r="AI96" s="3"/>
      <c r="AJ96" s="27"/>
      <c r="AK96" s="37"/>
      <c r="AL96" s="28"/>
      <c r="AM96" s="28"/>
      <c r="AN96" s="37"/>
      <c r="AO96" s="28"/>
      <c r="AP96" s="27"/>
      <c r="AQ96" s="3">
        <v>0.015</v>
      </c>
      <c r="AR96" s="3">
        <v>0.5</v>
      </c>
      <c r="AS96" s="3">
        <f t="shared" si="87"/>
        <v>0.0075</v>
      </c>
      <c r="AT96" s="2">
        <f t="shared" si="88"/>
        <v>0.0172762474674145</v>
      </c>
      <c r="AU96" s="30">
        <f t="shared" si="89"/>
        <v>28.47</v>
      </c>
      <c r="AV96" s="1">
        <f t="shared" si="90"/>
        <v>0.26</v>
      </c>
      <c r="AW96" s="2">
        <f t="shared" si="95"/>
        <v>0.1945</v>
      </c>
      <c r="AX96" s="1">
        <f t="shared" si="91"/>
        <v>166.649739757145</v>
      </c>
      <c r="AZ96" s="2">
        <f t="shared" si="96"/>
        <v>0.032534159999704</v>
      </c>
      <c r="BA96" s="1">
        <f t="shared" si="92"/>
        <v>27.8756262065191</v>
      </c>
    </row>
    <row r="97" s="1" customFormat="1" spans="1:53">
      <c r="A97" s="13"/>
      <c r="B97" s="13"/>
      <c r="C97" s="16">
        <v>7</v>
      </c>
      <c r="D97" s="21">
        <v>25.4425483870968</v>
      </c>
      <c r="E97" s="20">
        <f t="shared" si="93"/>
        <v>23.2814</v>
      </c>
      <c r="F97" s="16" t="s">
        <v>73</v>
      </c>
      <c r="G97" s="13">
        <v>8</v>
      </c>
      <c r="H97" s="18">
        <f t="shared" si="76"/>
        <v>25.4425483870968</v>
      </c>
      <c r="I97" s="18">
        <f t="shared" si="77"/>
        <v>298.592548387097</v>
      </c>
      <c r="J97" s="18">
        <f t="shared" si="78"/>
        <v>0.363341945139059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4"/>
        <v>0.804239248652853</v>
      </c>
      <c r="P97" s="18">
        <f t="shared" si="81"/>
        <v>0.292213852962703</v>
      </c>
      <c r="Q97" s="25">
        <f t="shared" si="82"/>
        <v>0.0759756017703027</v>
      </c>
      <c r="R97" s="18">
        <f t="shared" si="83"/>
        <v>0.074022</v>
      </c>
      <c r="S97" s="26">
        <f t="shared" si="84"/>
        <v>1.02639217759994</v>
      </c>
      <c r="T97" s="3">
        <v>0.01</v>
      </c>
      <c r="U97" s="27">
        <f t="shared" si="85"/>
        <v>0.0102639217759994</v>
      </c>
      <c r="V97" s="26"/>
      <c r="W97" s="3"/>
      <c r="X97" s="3"/>
      <c r="Y97" s="29"/>
      <c r="Z97" s="3"/>
      <c r="AA97" s="28"/>
      <c r="AB97" s="3"/>
      <c r="AC97" s="3"/>
      <c r="AD97" s="28"/>
      <c r="AE97" s="26">
        <v>0.005</v>
      </c>
      <c r="AF97" s="3">
        <v>0.49</v>
      </c>
      <c r="AG97" s="27">
        <f t="shared" si="86"/>
        <v>0.00245</v>
      </c>
      <c r="AH97" s="36"/>
      <c r="AI97" s="3"/>
      <c r="AJ97" s="27"/>
      <c r="AK97" s="37"/>
      <c r="AL97" s="28"/>
      <c r="AM97" s="28"/>
      <c r="AN97" s="37"/>
      <c r="AO97" s="28"/>
      <c r="AP97" s="27"/>
      <c r="AQ97" s="3">
        <v>0.015</v>
      </c>
      <c r="AR97" s="3">
        <v>0.5</v>
      </c>
      <c r="AS97" s="3">
        <f t="shared" si="87"/>
        <v>0.0075</v>
      </c>
      <c r="AT97" s="2">
        <f t="shared" si="88"/>
        <v>0.0202139217759994</v>
      </c>
      <c r="AU97" s="30">
        <f t="shared" si="89"/>
        <v>28.47</v>
      </c>
      <c r="AV97" s="1">
        <f t="shared" si="90"/>
        <v>0.26</v>
      </c>
      <c r="AW97" s="2">
        <f t="shared" si="95"/>
        <v>0.1945</v>
      </c>
      <c r="AX97" s="1">
        <f t="shared" si="91"/>
        <v>194.98706590047</v>
      </c>
      <c r="AZ97" s="2">
        <f t="shared" si="96"/>
        <v>0.032534159999704</v>
      </c>
      <c r="BA97" s="1">
        <f t="shared" si="92"/>
        <v>32.6156318759831</v>
      </c>
    </row>
    <row r="98" s="1" customFormat="1" spans="1:53">
      <c r="A98" s="13"/>
      <c r="B98" s="13"/>
      <c r="C98" s="16">
        <v>8</v>
      </c>
      <c r="D98" s="21">
        <v>25.4247096774194</v>
      </c>
      <c r="E98" s="20">
        <f t="shared" si="93"/>
        <v>25.4425483870968</v>
      </c>
      <c r="F98" s="16" t="s">
        <v>73</v>
      </c>
      <c r="G98" s="13">
        <v>9</v>
      </c>
      <c r="H98" s="18">
        <f t="shared" si="76"/>
        <v>25.4247096774194</v>
      </c>
      <c r="I98" s="18">
        <f t="shared" si="77"/>
        <v>298.574709677419</v>
      </c>
      <c r="J98" s="18">
        <f t="shared" si="78"/>
        <v>0.36263474919062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4"/>
        <v>0.79672539569015</v>
      </c>
      <c r="P98" s="18">
        <f t="shared" si="81"/>
        <v>0.288920314039895</v>
      </c>
      <c r="Q98" s="25">
        <f t="shared" si="82"/>
        <v>0.0751192816503727</v>
      </c>
      <c r="R98" s="18">
        <f t="shared" si="83"/>
        <v>0.074022</v>
      </c>
      <c r="S98" s="26">
        <f t="shared" si="84"/>
        <v>1.01482372335755</v>
      </c>
      <c r="T98" s="3">
        <v>0.01</v>
      </c>
      <c r="U98" s="27">
        <f t="shared" si="85"/>
        <v>0.0101482372335755</v>
      </c>
      <c r="V98" s="26"/>
      <c r="W98" s="3"/>
      <c r="X98" s="3"/>
      <c r="Y98" s="29"/>
      <c r="Z98" s="3"/>
      <c r="AA98" s="28"/>
      <c r="AB98" s="3"/>
      <c r="AC98" s="3"/>
      <c r="AD98" s="28"/>
      <c r="AE98" s="26">
        <v>0.005</v>
      </c>
      <c r="AF98" s="3">
        <v>0.49</v>
      </c>
      <c r="AG98" s="27">
        <f t="shared" si="86"/>
        <v>0.00245</v>
      </c>
      <c r="AH98" s="36"/>
      <c r="AI98" s="3"/>
      <c r="AJ98" s="27"/>
      <c r="AK98" s="37"/>
      <c r="AL98" s="28"/>
      <c r="AM98" s="28"/>
      <c r="AN98" s="37"/>
      <c r="AO98" s="28"/>
      <c r="AP98" s="27"/>
      <c r="AQ98" s="3">
        <v>0.015</v>
      </c>
      <c r="AR98" s="3">
        <v>0.5</v>
      </c>
      <c r="AS98" s="3">
        <f t="shared" si="87"/>
        <v>0.0075</v>
      </c>
      <c r="AT98" s="2">
        <f t="shared" si="88"/>
        <v>0.0200982372335755</v>
      </c>
      <c r="AU98" s="30">
        <f t="shared" si="89"/>
        <v>28.47</v>
      </c>
      <c r="AV98" s="1">
        <f t="shared" si="90"/>
        <v>0.26</v>
      </c>
      <c r="AW98" s="2">
        <f t="shared" si="95"/>
        <v>0.1945</v>
      </c>
      <c r="AX98" s="1">
        <f t="shared" si="91"/>
        <v>193.871152336183</v>
      </c>
      <c r="AZ98" s="2">
        <f t="shared" si="96"/>
        <v>0.032534159999704</v>
      </c>
      <c r="BA98" s="1">
        <f t="shared" si="92"/>
        <v>32.4289721821716</v>
      </c>
    </row>
    <row r="99" s="1" customFormat="1" spans="1:53">
      <c r="A99" s="13"/>
      <c r="B99" s="13"/>
      <c r="C99" s="16">
        <v>9</v>
      </c>
      <c r="D99" s="21">
        <v>25.0747</v>
      </c>
      <c r="E99" s="20">
        <f t="shared" si="93"/>
        <v>25.4247096774194</v>
      </c>
      <c r="F99" s="16" t="s">
        <v>73</v>
      </c>
      <c r="G99" s="13">
        <v>10</v>
      </c>
      <c r="H99" s="18">
        <f t="shared" si="76"/>
        <v>25.0747</v>
      </c>
      <c r="I99" s="18">
        <f t="shared" si="77"/>
        <v>298.2247</v>
      </c>
      <c r="J99" s="18">
        <f t="shared" si="78"/>
        <v>0.349017665438627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4"/>
        <v>0.792505081650255</v>
      </c>
      <c r="P99" s="18">
        <f t="shared" si="81"/>
        <v>0.27659827344582</v>
      </c>
      <c r="Q99" s="25">
        <f t="shared" si="82"/>
        <v>0.0719155510959133</v>
      </c>
      <c r="R99" s="18">
        <f t="shared" si="83"/>
        <v>0.074022</v>
      </c>
      <c r="S99" s="26">
        <f t="shared" si="84"/>
        <v>0.971542934477767</v>
      </c>
      <c r="T99" s="3">
        <v>0.01</v>
      </c>
      <c r="U99" s="27">
        <f t="shared" si="85"/>
        <v>0.00971542934477767</v>
      </c>
      <c r="V99" s="26"/>
      <c r="W99" s="3"/>
      <c r="X99" s="3"/>
      <c r="Y99" s="29"/>
      <c r="Z99" s="3"/>
      <c r="AA99" s="28"/>
      <c r="AB99" s="3"/>
      <c r="AC99" s="3"/>
      <c r="AD99" s="28"/>
      <c r="AE99" s="26">
        <v>0.005</v>
      </c>
      <c r="AF99" s="3">
        <v>0.49</v>
      </c>
      <c r="AG99" s="27">
        <f t="shared" si="86"/>
        <v>0.00245</v>
      </c>
      <c r="AH99" s="36"/>
      <c r="AI99" s="3"/>
      <c r="AJ99" s="27"/>
      <c r="AK99" s="37"/>
      <c r="AL99" s="28"/>
      <c r="AM99" s="28"/>
      <c r="AN99" s="37"/>
      <c r="AO99" s="28"/>
      <c r="AP99" s="27"/>
      <c r="AQ99" s="3">
        <v>0.015</v>
      </c>
      <c r="AR99" s="3">
        <v>0.5</v>
      </c>
      <c r="AS99" s="3">
        <f t="shared" si="87"/>
        <v>0.0075</v>
      </c>
      <c r="AT99" s="2">
        <f t="shared" si="88"/>
        <v>0.0196654293447777</v>
      </c>
      <c r="AU99" s="30">
        <f t="shared" si="89"/>
        <v>28.47</v>
      </c>
      <c r="AV99" s="1">
        <f t="shared" si="90"/>
        <v>0.26</v>
      </c>
      <c r="AW99" s="2">
        <f t="shared" si="95"/>
        <v>0.1945</v>
      </c>
      <c r="AX99" s="1">
        <f t="shared" si="91"/>
        <v>189.696210864139</v>
      </c>
      <c r="AZ99" s="2">
        <f t="shared" si="96"/>
        <v>0.032534159999704</v>
      </c>
      <c r="BA99" s="1">
        <f t="shared" si="92"/>
        <v>31.7306266097249</v>
      </c>
    </row>
    <row r="100" s="1" customFormat="1" spans="1:53">
      <c r="A100" s="13"/>
      <c r="B100" s="13"/>
      <c r="C100" s="16">
        <v>10</v>
      </c>
      <c r="D100" s="21">
        <v>22.2961290322581</v>
      </c>
      <c r="E100" s="20">
        <f t="shared" si="93"/>
        <v>25.0747</v>
      </c>
      <c r="F100" s="16" t="s">
        <v>73</v>
      </c>
      <c r="G100" s="13">
        <v>11</v>
      </c>
      <c r="H100" s="18">
        <f t="shared" si="76"/>
        <v>22.2961290322581</v>
      </c>
      <c r="I100" s="18">
        <f t="shared" si="77"/>
        <v>295.446129032258</v>
      </c>
      <c r="J100" s="18">
        <f t="shared" si="78"/>
        <v>0.256741084847501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0.490111467794213</v>
      </c>
      <c r="O100" s="18">
        <f t="shared" si="94"/>
        <v>0.310495340410222</v>
      </c>
      <c r="P100" s="18">
        <f t="shared" si="81"/>
        <v>0.0797169105370144</v>
      </c>
      <c r="Q100" s="25">
        <f t="shared" si="82"/>
        <v>0.0207263967396238</v>
      </c>
      <c r="R100" s="18">
        <f t="shared" si="83"/>
        <v>0.074022</v>
      </c>
      <c r="S100" s="26">
        <f t="shared" si="84"/>
        <v>0.280003198233279</v>
      </c>
      <c r="T100" s="3">
        <v>0.01</v>
      </c>
      <c r="U100" s="27">
        <f t="shared" si="85"/>
        <v>0.00280003198233279</v>
      </c>
      <c r="V100" s="26"/>
      <c r="W100" s="3"/>
      <c r="X100" s="3"/>
      <c r="Y100" s="29"/>
      <c r="Z100" s="3"/>
      <c r="AA100" s="28"/>
      <c r="AB100" s="3"/>
      <c r="AC100" s="3"/>
      <c r="AD100" s="28"/>
      <c r="AE100" s="26">
        <v>0.005</v>
      </c>
      <c r="AF100" s="3">
        <v>0.49</v>
      </c>
      <c r="AG100" s="27">
        <f t="shared" si="86"/>
        <v>0.00245</v>
      </c>
      <c r="AH100" s="36"/>
      <c r="AI100" s="3"/>
      <c r="AJ100" s="27"/>
      <c r="AK100" s="37"/>
      <c r="AL100" s="28"/>
      <c r="AM100" s="28"/>
      <c r="AN100" s="37"/>
      <c r="AO100" s="28"/>
      <c r="AP100" s="27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0.0127500319823328</v>
      </c>
      <c r="AU100" s="30">
        <f t="shared" si="89"/>
        <v>28.47</v>
      </c>
      <c r="AV100" s="1">
        <f t="shared" si="90"/>
        <v>0.26</v>
      </c>
      <c r="AW100" s="2">
        <f t="shared" si="95"/>
        <v>0.1945</v>
      </c>
      <c r="AX100" s="1">
        <f t="shared" si="91"/>
        <v>122.989064364741</v>
      </c>
      <c r="AZ100" s="2">
        <f t="shared" si="96"/>
        <v>0.032534159999704</v>
      </c>
      <c r="BA100" s="1">
        <f t="shared" si="92"/>
        <v>20.5724724846086</v>
      </c>
    </row>
    <row r="101" s="1" customFormat="1" spans="1:54">
      <c r="A101" s="13"/>
      <c r="B101" s="13"/>
      <c r="C101" s="16">
        <v>11</v>
      </c>
      <c r="D101" s="21">
        <v>18.1454</v>
      </c>
      <c r="E101" s="20">
        <f t="shared" si="93"/>
        <v>22.2961290322581</v>
      </c>
      <c r="F101" s="16" t="s">
        <v>75</v>
      </c>
      <c r="G101" s="13">
        <v>12</v>
      </c>
      <c r="H101" s="18">
        <f t="shared" si="76"/>
        <v>18.1454</v>
      </c>
      <c r="I101" s="18">
        <f t="shared" si="77"/>
        <v>291.2954</v>
      </c>
      <c r="J101" s="18">
        <f t="shared" si="78"/>
        <v>0.160527936459007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4"/>
        <v>0.515478429873207</v>
      </c>
      <c r="P101" s="18">
        <f t="shared" si="81"/>
        <v>0.0827486886366749</v>
      </c>
      <c r="Q101" s="25">
        <f t="shared" si="82"/>
        <v>0.0215146590455355</v>
      </c>
      <c r="R101" s="18">
        <f t="shared" si="83"/>
        <v>0.074022</v>
      </c>
      <c r="S101" s="26">
        <f t="shared" si="84"/>
        <v>0.290652225629346</v>
      </c>
      <c r="T101" s="3">
        <v>0.01</v>
      </c>
      <c r="U101" s="27">
        <f t="shared" si="85"/>
        <v>0.00290652225629346</v>
      </c>
      <c r="V101" s="26"/>
      <c r="W101" s="3"/>
      <c r="X101" s="3"/>
      <c r="Y101" s="29"/>
      <c r="Z101" s="3"/>
      <c r="AA101" s="28"/>
      <c r="AB101" s="3"/>
      <c r="AC101" s="3"/>
      <c r="AD101" s="28"/>
      <c r="AE101" s="26">
        <v>0.005</v>
      </c>
      <c r="AF101" s="3">
        <v>0.49</v>
      </c>
      <c r="AG101" s="27">
        <f t="shared" si="86"/>
        <v>0.00245</v>
      </c>
      <c r="AH101" s="36"/>
      <c r="AI101" s="3"/>
      <c r="AJ101" s="27"/>
      <c r="AK101" s="37"/>
      <c r="AL101" s="28"/>
      <c r="AM101" s="28"/>
      <c r="AN101" s="37"/>
      <c r="AO101" s="28"/>
      <c r="AP101" s="27"/>
      <c r="AQ101" s="3">
        <v>0.015</v>
      </c>
      <c r="AR101" s="3">
        <v>0.5</v>
      </c>
      <c r="AS101" s="3">
        <f t="shared" si="87"/>
        <v>0.0075</v>
      </c>
      <c r="AT101" s="2">
        <f t="shared" si="88"/>
        <v>0.0128565222562935</v>
      </c>
      <c r="AU101" s="30">
        <f t="shared" si="89"/>
        <v>28.47</v>
      </c>
      <c r="AV101" s="1">
        <f t="shared" si="90"/>
        <v>0.26</v>
      </c>
      <c r="AW101" s="2">
        <f t="shared" si="95"/>
        <v>0.1945</v>
      </c>
      <c r="AX101" s="1">
        <f t="shared" si="91"/>
        <v>124.01628838869</v>
      </c>
      <c r="AY101" s="1">
        <f>SUM(AX90:AX101)</f>
        <v>1546.02707357101</v>
      </c>
      <c r="AZ101" s="2">
        <f t="shared" si="96"/>
        <v>0.032534159999704</v>
      </c>
      <c r="BA101" s="1">
        <f t="shared" si="92"/>
        <v>20.7442970128898</v>
      </c>
      <c r="BB101" s="1">
        <f>SUM(BA90:BA101)</f>
        <v>258.60510115904</v>
      </c>
    </row>
    <row r="102" s="1" customFormat="1" spans="1:46">
      <c r="A102" s="13"/>
      <c r="B102" s="13"/>
      <c r="C102" s="16">
        <v>12</v>
      </c>
      <c r="D102" s="21">
        <v>17.0481935483871</v>
      </c>
      <c r="E102" s="20">
        <f t="shared" si="93"/>
        <v>18.1454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17"/>
  <sheetViews>
    <sheetView workbookViewId="0">
      <selection activeCell="K8" sqref="K8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7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36</v>
      </c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U1" s="2"/>
    </row>
    <row r="2" s="1" customFormat="1" spans="1:47">
      <c r="A2" s="4" t="s">
        <v>4</v>
      </c>
      <c r="B2" s="5" t="s">
        <v>5</v>
      </c>
      <c r="C2" s="3"/>
      <c r="D2" s="3"/>
      <c r="E2" s="6">
        <v>639.6436</v>
      </c>
      <c r="F2" s="3">
        <v>734.672</v>
      </c>
      <c r="G2" s="7">
        <f>(F2+F3+F4)/3</f>
        <v>1194.134</v>
      </c>
      <c r="H2" s="3">
        <v>0.18</v>
      </c>
      <c r="I2" s="22">
        <f>(H2+H3+H4)/3</f>
        <v>0.136666666666667</v>
      </c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U2" s="2"/>
    </row>
    <row r="3" s="1" customFormat="1" spans="1:47">
      <c r="A3" s="4"/>
      <c r="B3" s="5" t="s">
        <v>6</v>
      </c>
      <c r="C3" s="3"/>
      <c r="D3" s="3"/>
      <c r="E3" s="8"/>
      <c r="F3" s="3">
        <v>1192.09</v>
      </c>
      <c r="G3" s="9"/>
      <c r="H3" s="3">
        <v>0.13</v>
      </c>
      <c r="I3" s="22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U3" s="2"/>
    </row>
    <row r="4" s="1" customFormat="1" spans="1:47">
      <c r="A4" s="4"/>
      <c r="B4" s="5" t="s">
        <v>7</v>
      </c>
      <c r="C4" s="3"/>
      <c r="D4" s="3"/>
      <c r="E4" s="10"/>
      <c r="F4" s="3">
        <v>1655.64</v>
      </c>
      <c r="G4" s="11"/>
      <c r="H4" s="3">
        <v>0.1</v>
      </c>
      <c r="I4" s="22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U4" s="2"/>
    </row>
    <row r="5" s="1" customFormat="1" spans="1:47">
      <c r="A5" s="4" t="s">
        <v>8</v>
      </c>
      <c r="B5" s="5" t="s">
        <v>9</v>
      </c>
      <c r="C5" s="3"/>
      <c r="D5" s="3"/>
      <c r="E5" s="6">
        <v>2735.14348924514</v>
      </c>
      <c r="F5" s="3">
        <v>91.104</v>
      </c>
      <c r="G5" s="7">
        <f>(F5+F6)/2</f>
        <v>92.50925</v>
      </c>
      <c r="H5" s="3">
        <v>0.18</v>
      </c>
      <c r="I5" s="22">
        <f>(H5+H6)/2</f>
        <v>0.185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U5" s="2"/>
    </row>
    <row r="6" s="1" customFormat="1" spans="1:47">
      <c r="A6" s="4"/>
      <c r="B6" s="5" t="s">
        <v>10</v>
      </c>
      <c r="C6" s="3"/>
      <c r="D6" s="3"/>
      <c r="E6" s="10"/>
      <c r="F6" s="3">
        <v>93.9145</v>
      </c>
      <c r="G6" s="11"/>
      <c r="H6" s="3">
        <v>0.19</v>
      </c>
      <c r="I6" s="22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U6" s="2"/>
    </row>
    <row r="7" s="1" customFormat="1" spans="1:47">
      <c r="A7" s="4" t="s">
        <v>11</v>
      </c>
      <c r="B7" s="5"/>
      <c r="C7" s="3"/>
      <c r="D7" s="3"/>
      <c r="E7" s="12">
        <v>956.614874923014</v>
      </c>
      <c r="F7" s="3">
        <v>122.786</v>
      </c>
      <c r="G7" s="3"/>
      <c r="H7" s="3">
        <v>0.29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U7" s="2"/>
    </row>
    <row r="8" s="1" customFormat="1" spans="1:47">
      <c r="A8" s="4" t="s">
        <v>12</v>
      </c>
      <c r="B8" s="5"/>
      <c r="C8" s="3"/>
      <c r="D8" s="3"/>
      <c r="E8" s="12">
        <v>12.126</v>
      </c>
      <c r="F8" s="3">
        <v>625.464</v>
      </c>
      <c r="G8" s="3"/>
      <c r="H8" s="3">
        <v>0.26</v>
      </c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U8" s="2"/>
    </row>
    <row r="9" s="1" customFormat="1" spans="1:47">
      <c r="A9" s="4" t="s">
        <v>13</v>
      </c>
      <c r="B9" s="5"/>
      <c r="C9" s="3"/>
      <c r="D9" s="3"/>
      <c r="E9" s="12">
        <v>41.814</v>
      </c>
      <c r="F9" s="3">
        <v>341.64</v>
      </c>
      <c r="G9" s="3"/>
      <c r="H9" s="3">
        <v>0.33</v>
      </c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U9" s="2"/>
    </row>
    <row r="10" s="1" customFormat="1" spans="1:47">
      <c r="A10" s="4" t="s">
        <v>14</v>
      </c>
      <c r="B10" s="5"/>
      <c r="C10" s="3"/>
      <c r="D10" s="3"/>
      <c r="E10" s="12">
        <v>17.5170888644096</v>
      </c>
      <c r="F10" s="3">
        <v>341.64</v>
      </c>
      <c r="G10" s="3"/>
      <c r="H10" s="3">
        <v>0.33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U10" s="2"/>
    </row>
    <row r="11" s="1" customFormat="1" spans="1:47">
      <c r="A11" s="4" t="s">
        <v>15</v>
      </c>
      <c r="B11" s="5"/>
      <c r="C11" s="3"/>
      <c r="D11" s="3"/>
      <c r="E11" s="12">
        <v>2.4792</v>
      </c>
      <c r="F11" s="3">
        <v>910.8575</v>
      </c>
      <c r="G11" s="3"/>
      <c r="H11" s="3">
        <v>0.21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U11" s="2"/>
    </row>
    <row r="12" s="1" customFormat="1" spans="8:46"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spans="46:46">
      <c r="AT13" s="2"/>
    </row>
    <row r="14" s="1" customFormat="1" spans="1:46">
      <c r="A14" s="13" t="s">
        <v>16</v>
      </c>
      <c r="B14" s="13" t="s">
        <v>17</v>
      </c>
      <c r="C14" s="13">
        <v>308.16</v>
      </c>
      <c r="D14" s="13"/>
      <c r="E14" s="13"/>
      <c r="F14" s="13"/>
      <c r="G14" s="14" t="s">
        <v>18</v>
      </c>
      <c r="H14" s="14" t="s">
        <v>19</v>
      </c>
      <c r="I14" s="14">
        <f>AV38+AV53+BB69+AY85+AY101+BB101+AY116+AG69</f>
        <v>28875154.5058463</v>
      </c>
      <c r="J14" s="14" t="s">
        <v>20</v>
      </c>
      <c r="K14" s="14">
        <f>I14/(10000*1000)</f>
        <v>2.88751545058463</v>
      </c>
      <c r="L14" s="14" t="s">
        <v>21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13" t="s">
        <v>22</v>
      </c>
      <c r="B15" s="13" t="s">
        <v>17</v>
      </c>
      <c r="C15" s="13"/>
      <c r="D15" s="13"/>
      <c r="E15" s="13"/>
      <c r="F15" s="13"/>
      <c r="G15" s="14"/>
      <c r="H15" s="14" t="s">
        <v>23</v>
      </c>
      <c r="I15" s="14">
        <v>28038553.0798279</v>
      </c>
      <c r="J15" s="14" t="s">
        <v>20</v>
      </c>
      <c r="K15" s="14">
        <f>I15/(10000*1000)</f>
        <v>2.80385530798279</v>
      </c>
      <c r="L15" s="14" t="s">
        <v>21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13" t="s">
        <v>24</v>
      </c>
      <c r="B16" s="13" t="s">
        <v>25</v>
      </c>
      <c r="C16" s="13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13" t="s">
        <v>26</v>
      </c>
      <c r="B17" s="13" t="s">
        <v>27</v>
      </c>
      <c r="C17" s="13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29</v>
      </c>
      <c r="AT17" s="2"/>
    </row>
    <row r="18" s="1" customFormat="1" spans="1:46">
      <c r="A18" s="13" t="s">
        <v>30</v>
      </c>
      <c r="B18" s="13" t="s">
        <v>31</v>
      </c>
      <c r="C18" s="13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13" t="s">
        <v>33</v>
      </c>
      <c r="B19" s="13" t="s">
        <v>31</v>
      </c>
      <c r="C19" s="13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13" t="s">
        <v>36</v>
      </c>
      <c r="B20" s="13" t="s">
        <v>37</v>
      </c>
      <c r="C20" s="13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13" t="s">
        <v>38</v>
      </c>
      <c r="B21" s="13" t="s">
        <v>39</v>
      </c>
      <c r="C21" s="13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13" t="s">
        <v>40</v>
      </c>
      <c r="B22" s="13" t="s">
        <v>35</v>
      </c>
      <c r="C22" s="13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13" t="s">
        <v>41</v>
      </c>
      <c r="B23" s="13" t="s">
        <v>42</v>
      </c>
      <c r="C23" s="13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4" t="s">
        <v>43</v>
      </c>
      <c r="T25" s="24"/>
      <c r="U25" s="24"/>
      <c r="V25" s="24" t="s">
        <v>44</v>
      </c>
      <c r="W25" s="24"/>
      <c r="X25" s="24"/>
      <c r="Y25" s="24" t="s">
        <v>45</v>
      </c>
      <c r="Z25" s="24"/>
      <c r="AA25" s="24"/>
      <c r="AB25" s="24" t="s">
        <v>46</v>
      </c>
      <c r="AC25" s="24"/>
      <c r="AD25" s="24"/>
      <c r="AE25" s="24" t="s">
        <v>47</v>
      </c>
      <c r="AF25" s="24"/>
      <c r="AG25" s="24"/>
      <c r="AH25" s="24" t="s">
        <v>48</v>
      </c>
      <c r="AI25" s="24"/>
      <c r="AJ25" s="24"/>
      <c r="AK25" s="32" t="s">
        <v>49</v>
      </c>
      <c r="AL25" s="33"/>
      <c r="AM25" s="34"/>
      <c r="AN25" s="24" t="s">
        <v>50</v>
      </c>
      <c r="AO25" s="24"/>
      <c r="AP25" s="24"/>
      <c r="AT25" s="2"/>
    </row>
    <row r="26" s="1" customFormat="1" spans="1:47">
      <c r="A26" s="15" t="s">
        <v>4</v>
      </c>
      <c r="B26" s="15"/>
      <c r="C26" s="16" t="s">
        <v>51</v>
      </c>
      <c r="D26" s="16" t="s">
        <v>52</v>
      </c>
      <c r="E26" s="16" t="s">
        <v>53</v>
      </c>
      <c r="F26" s="16" t="s">
        <v>54</v>
      </c>
      <c r="G26" s="13" t="s">
        <v>51</v>
      </c>
      <c r="H26" s="13" t="s">
        <v>53</v>
      </c>
      <c r="I26" s="13" t="s">
        <v>55</v>
      </c>
      <c r="J26" s="13" t="s">
        <v>56</v>
      </c>
      <c r="K26" s="23" t="s">
        <v>57</v>
      </c>
      <c r="L26" s="23" t="s">
        <v>58</v>
      </c>
      <c r="M26" s="13" t="s">
        <v>59</v>
      </c>
      <c r="N26" s="23" t="s">
        <v>60</v>
      </c>
      <c r="O26" s="13" t="s">
        <v>61</v>
      </c>
      <c r="P26" s="13" t="s">
        <v>62</v>
      </c>
      <c r="Q26" s="23" t="s">
        <v>63</v>
      </c>
      <c r="R26" s="23" t="s">
        <v>64</v>
      </c>
      <c r="S26" s="4" t="s">
        <v>65</v>
      </c>
      <c r="T26" s="3" t="s">
        <v>66</v>
      </c>
      <c r="U26" s="3"/>
      <c r="V26" s="4" t="s">
        <v>65</v>
      </c>
      <c r="W26" s="3" t="s">
        <v>66</v>
      </c>
      <c r="X26" s="3"/>
      <c r="Y26" s="4" t="s">
        <v>65</v>
      </c>
      <c r="Z26" s="3" t="s">
        <v>66</v>
      </c>
      <c r="AA26" s="3"/>
      <c r="AB26" s="4" t="s">
        <v>65</v>
      </c>
      <c r="AC26" s="3" t="s">
        <v>66</v>
      </c>
      <c r="AD26" s="3"/>
      <c r="AE26" s="4" t="s">
        <v>65</v>
      </c>
      <c r="AF26" s="3" t="s">
        <v>66</v>
      </c>
      <c r="AG26" s="3"/>
      <c r="AH26" s="4" t="s">
        <v>65</v>
      </c>
      <c r="AI26" s="3" t="s">
        <v>66</v>
      </c>
      <c r="AJ26" s="3"/>
      <c r="AK26" s="4" t="s">
        <v>65</v>
      </c>
      <c r="AL26" s="3" t="s">
        <v>66</v>
      </c>
      <c r="AM26" s="3"/>
      <c r="AN26" s="35" t="s">
        <v>65</v>
      </c>
      <c r="AO26" s="35" t="s">
        <v>66</v>
      </c>
      <c r="AP26" s="35"/>
      <c r="AQ26" s="1" t="s">
        <v>67</v>
      </c>
      <c r="AR26" s="1" t="s">
        <v>68</v>
      </c>
      <c r="AS26" s="1" t="s">
        <v>36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1194.134</v>
      </c>
      <c r="C27" s="16" t="s">
        <v>72</v>
      </c>
      <c r="D27" s="17">
        <v>3</v>
      </c>
      <c r="E27" s="16"/>
      <c r="F27" s="16"/>
      <c r="G27" s="13">
        <v>1</v>
      </c>
      <c r="H27" s="18">
        <f t="shared" ref="H27:H38" si="0">E28</f>
        <v>3</v>
      </c>
      <c r="I27" s="18">
        <f t="shared" ref="I27:I38" si="1">H27+273.15</f>
        <v>276.15</v>
      </c>
      <c r="J27" s="18">
        <f t="shared" ref="J27:J38" si="2">EXP(($C$16*(I27-$C$14))/($C$17*I27*$C$14))</f>
        <v>0.0256677222920585</v>
      </c>
      <c r="K27" s="18">
        <f t="shared" ref="K27:K38" si="3">$B$27/12</f>
        <v>99.5111666666667</v>
      </c>
      <c r="L27" s="18">
        <f t="shared" ref="L27:L38" si="4">K27*$B$28/100</f>
        <v>0.995111666666667</v>
      </c>
      <c r="M27" s="13" t="s">
        <v>73</v>
      </c>
      <c r="N27" s="13"/>
      <c r="O27" s="18">
        <f>L27</f>
        <v>0.995111666666667</v>
      </c>
      <c r="P27" s="18">
        <f t="shared" ref="P27:P38" si="5">O27*J27</f>
        <v>0.0255422499095875</v>
      </c>
      <c r="Q27" s="25">
        <f t="shared" ref="Q27:Q38" si="6">P27*$B$29</f>
        <v>0.00349077415431029</v>
      </c>
      <c r="R27" s="18">
        <f t="shared" ref="R27:R38" si="7">L27*$B$29</f>
        <v>0.135998594444444</v>
      </c>
      <c r="S27" s="26">
        <f t="shared" ref="S27:S38" si="8">Q27/R27</f>
        <v>0.0256677222920585</v>
      </c>
      <c r="T27" s="3">
        <v>0.01</v>
      </c>
      <c r="U27" s="27">
        <f t="shared" ref="U27:U38" si="9">S27*T27</f>
        <v>0.000256677222920585</v>
      </c>
      <c r="V27" s="26"/>
      <c r="W27" s="3"/>
      <c r="X27" s="27"/>
      <c r="Y27" s="29">
        <v>0.02</v>
      </c>
      <c r="Z27" s="3">
        <v>0.21</v>
      </c>
      <c r="AA27" s="28">
        <f t="shared" ref="AA27:AA38" si="10">Y27*Z27</f>
        <v>0.0042</v>
      </c>
      <c r="AB27" s="3">
        <v>0.01</v>
      </c>
      <c r="AC27" s="3">
        <v>0.29</v>
      </c>
      <c r="AD27" s="28">
        <f t="shared" ref="AD27:AD38" si="11">AB27*AC27</f>
        <v>0.0029</v>
      </c>
      <c r="AE27" s="26"/>
      <c r="AF27" s="3"/>
      <c r="AG27" s="27"/>
      <c r="AH27" s="26"/>
      <c r="AI27" s="3"/>
      <c r="AJ27" s="27"/>
      <c r="AK27" s="1">
        <v>0.1</v>
      </c>
      <c r="AL27" s="28">
        <v>0.11</v>
      </c>
      <c r="AM27" s="28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0.0221566772229206</v>
      </c>
      <c r="AR27" s="30">
        <f t="shared" ref="AR27:AR38" si="15">$B$27/12</f>
        <v>99.5111666666667</v>
      </c>
      <c r="AS27" s="1">
        <f t="shared" ref="AS27:AS38" si="16">$B$29</f>
        <v>0.136666666666667</v>
      </c>
      <c r="AT27" s="2">
        <f>$E$2/12</f>
        <v>53.3036333333333</v>
      </c>
      <c r="AU27" s="1">
        <f t="shared" ref="AU27:AU38" si="17">AT27*10000*AS27*0.67*AR27*AQ27</f>
        <v>107614.468834693</v>
      </c>
    </row>
    <row r="28" s="1" customFormat="1" spans="1:47">
      <c r="A28" s="13" t="s">
        <v>74</v>
      </c>
      <c r="B28" s="13">
        <v>1</v>
      </c>
      <c r="C28" s="16">
        <v>1</v>
      </c>
      <c r="D28" s="19">
        <v>0.922225806451613</v>
      </c>
      <c r="E28" s="20">
        <f t="shared" ref="E28:E39" si="18">D27</f>
        <v>3</v>
      </c>
      <c r="F28" s="16" t="s">
        <v>73</v>
      </c>
      <c r="G28" s="13">
        <v>2</v>
      </c>
      <c r="H28" s="18">
        <f t="shared" si="0"/>
        <v>0.922225806451613</v>
      </c>
      <c r="I28" s="18">
        <f t="shared" si="1"/>
        <v>274.072225806452</v>
      </c>
      <c r="J28" s="18">
        <f t="shared" si="2"/>
        <v>0.0196471273020524</v>
      </c>
      <c r="K28" s="18">
        <f t="shared" si="3"/>
        <v>99.5111666666667</v>
      </c>
      <c r="L28" s="18">
        <f t="shared" si="4"/>
        <v>0.995111666666667</v>
      </c>
      <c r="M28" s="13" t="s">
        <v>73</v>
      </c>
      <c r="N28" s="13"/>
      <c r="O28" s="18">
        <f t="shared" ref="O28:O38" si="19">L28+O27-P27-N28</f>
        <v>1.96468108342375</v>
      </c>
      <c r="P28" s="18">
        <f t="shared" si="5"/>
        <v>0.0386003393539606</v>
      </c>
      <c r="Q28" s="25">
        <f t="shared" si="6"/>
        <v>0.00527537971170795</v>
      </c>
      <c r="R28" s="18">
        <f t="shared" si="7"/>
        <v>0.135998594444444</v>
      </c>
      <c r="S28" s="26">
        <f t="shared" si="8"/>
        <v>0.038789957596679</v>
      </c>
      <c r="T28" s="3">
        <v>0.01</v>
      </c>
      <c r="U28" s="27">
        <f t="shared" si="9"/>
        <v>0.00038789957596679</v>
      </c>
      <c r="V28" s="26"/>
      <c r="W28" s="3"/>
      <c r="X28" s="27"/>
      <c r="Y28" s="29">
        <v>0.02</v>
      </c>
      <c r="Z28" s="3">
        <v>0.21</v>
      </c>
      <c r="AA28" s="28">
        <f t="shared" si="10"/>
        <v>0.0042</v>
      </c>
      <c r="AB28" s="3">
        <v>0.01</v>
      </c>
      <c r="AC28" s="3">
        <v>0.29</v>
      </c>
      <c r="AD28" s="28">
        <f t="shared" si="11"/>
        <v>0.0029</v>
      </c>
      <c r="AE28" s="26"/>
      <c r="AF28" s="3"/>
      <c r="AG28" s="27"/>
      <c r="AH28" s="26"/>
      <c r="AI28" s="3"/>
      <c r="AJ28" s="27"/>
      <c r="AK28" s="28">
        <v>0.1</v>
      </c>
      <c r="AL28" s="28">
        <v>0.11</v>
      </c>
      <c r="AM28" s="28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0.0222878995759668</v>
      </c>
      <c r="AR28" s="30">
        <f t="shared" si="15"/>
        <v>99.5111666666667</v>
      </c>
      <c r="AS28" s="1">
        <f t="shared" si="16"/>
        <v>0.136666666666667</v>
      </c>
      <c r="AT28" s="2">
        <f t="shared" ref="AT28:AT38" si="20">$E$2/12</f>
        <v>53.3036333333333</v>
      </c>
      <c r="AU28" s="1">
        <f t="shared" si="17"/>
        <v>108251.812768544</v>
      </c>
    </row>
    <row r="29" s="1" customFormat="1" spans="1:47">
      <c r="A29" s="13" t="s">
        <v>36</v>
      </c>
      <c r="B29" s="13">
        <f>I2</f>
        <v>0.136666666666667</v>
      </c>
      <c r="C29" s="16">
        <v>2</v>
      </c>
      <c r="D29" s="21">
        <v>2.77528571428571</v>
      </c>
      <c r="E29" s="20">
        <f t="shared" si="18"/>
        <v>0.922225806451613</v>
      </c>
      <c r="F29" s="16" t="s">
        <v>73</v>
      </c>
      <c r="G29" s="13">
        <v>3</v>
      </c>
      <c r="H29" s="18">
        <f t="shared" si="0"/>
        <v>2.77528571428571</v>
      </c>
      <c r="I29" s="18">
        <f t="shared" si="1"/>
        <v>275.925285714286</v>
      </c>
      <c r="J29" s="18">
        <f t="shared" si="2"/>
        <v>0.0249411534784864</v>
      </c>
      <c r="K29" s="18">
        <f t="shared" si="3"/>
        <v>99.5111666666667</v>
      </c>
      <c r="L29" s="18">
        <f t="shared" si="4"/>
        <v>0.995111666666667</v>
      </c>
      <c r="M29" s="13" t="s">
        <v>73</v>
      </c>
      <c r="N29" s="13"/>
      <c r="O29" s="18">
        <f t="shared" si="19"/>
        <v>2.92119241073645</v>
      </c>
      <c r="P29" s="18">
        <f t="shared" si="5"/>
        <v>0.0728579082563675</v>
      </c>
      <c r="Q29" s="25">
        <f t="shared" si="6"/>
        <v>0.00995724746170356</v>
      </c>
      <c r="R29" s="18">
        <f t="shared" si="7"/>
        <v>0.135998594444444</v>
      </c>
      <c r="S29" s="26">
        <f t="shared" si="8"/>
        <v>0.0732158115484871</v>
      </c>
      <c r="T29" s="3">
        <v>0.01</v>
      </c>
      <c r="U29" s="27">
        <f t="shared" si="9"/>
        <v>0.000732158115484871</v>
      </c>
      <c r="V29" s="26"/>
      <c r="W29" s="3"/>
      <c r="X29" s="27"/>
      <c r="Y29" s="29">
        <v>0.02</v>
      </c>
      <c r="Z29" s="3">
        <v>0.21</v>
      </c>
      <c r="AA29" s="28">
        <f t="shared" si="10"/>
        <v>0.0042</v>
      </c>
      <c r="AB29" s="3">
        <v>0.01</v>
      </c>
      <c r="AC29" s="3">
        <v>0.29</v>
      </c>
      <c r="AD29" s="28">
        <f t="shared" si="11"/>
        <v>0.0029</v>
      </c>
      <c r="AE29" s="26"/>
      <c r="AF29" s="3"/>
      <c r="AG29" s="27"/>
      <c r="AH29" s="26"/>
      <c r="AI29" s="3"/>
      <c r="AJ29" s="27"/>
      <c r="AK29" s="1">
        <v>0.1</v>
      </c>
      <c r="AL29" s="28">
        <v>0.11</v>
      </c>
      <c r="AM29" s="28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0.0226321581154849</v>
      </c>
      <c r="AR29" s="30">
        <f t="shared" si="15"/>
        <v>99.5111666666667</v>
      </c>
      <c r="AS29" s="1">
        <f t="shared" si="16"/>
        <v>0.136666666666667</v>
      </c>
      <c r="AT29" s="2">
        <f t="shared" si="20"/>
        <v>53.3036333333333</v>
      </c>
      <c r="AU29" s="1">
        <f t="shared" si="17"/>
        <v>109923.868533012</v>
      </c>
    </row>
    <row r="30" s="1" customFormat="1" spans="1:47">
      <c r="A30" s="13"/>
      <c r="B30" s="13"/>
      <c r="C30" s="16">
        <v>3</v>
      </c>
      <c r="D30" s="21">
        <v>6.29564516129032</v>
      </c>
      <c r="E30" s="20">
        <f t="shared" si="18"/>
        <v>2.77528571428571</v>
      </c>
      <c r="F30" s="16" t="s">
        <v>73</v>
      </c>
      <c r="G30" s="13">
        <v>4</v>
      </c>
      <c r="H30" s="18">
        <f t="shared" si="0"/>
        <v>6.29564516129032</v>
      </c>
      <c r="I30" s="18">
        <f t="shared" si="1"/>
        <v>279.44564516129</v>
      </c>
      <c r="J30" s="18">
        <f t="shared" si="2"/>
        <v>0.0389026489200464</v>
      </c>
      <c r="K30" s="18">
        <f t="shared" si="3"/>
        <v>99.5111666666667</v>
      </c>
      <c r="L30" s="18">
        <f t="shared" si="4"/>
        <v>0.995111666666667</v>
      </c>
      <c r="M30" s="13" t="s">
        <v>73</v>
      </c>
      <c r="N30" s="13"/>
      <c r="O30" s="18">
        <f t="shared" si="19"/>
        <v>3.84344616914675</v>
      </c>
      <c r="P30" s="18">
        <f t="shared" si="5"/>
        <v>0.149520236961413</v>
      </c>
      <c r="Q30" s="25">
        <f t="shared" si="6"/>
        <v>0.0204344323847265</v>
      </c>
      <c r="R30" s="18">
        <f t="shared" si="7"/>
        <v>0.135998594444444</v>
      </c>
      <c r="S30" s="26">
        <f t="shared" si="8"/>
        <v>0.150254732177206</v>
      </c>
      <c r="T30" s="3">
        <v>0.01</v>
      </c>
      <c r="U30" s="27">
        <f t="shared" si="9"/>
        <v>0.00150254732177206</v>
      </c>
      <c r="V30" s="26"/>
      <c r="W30" s="3"/>
      <c r="X30" s="27"/>
      <c r="Y30" s="29">
        <v>0.02</v>
      </c>
      <c r="Z30" s="3">
        <v>0.21</v>
      </c>
      <c r="AA30" s="28">
        <f t="shared" si="10"/>
        <v>0.0042</v>
      </c>
      <c r="AB30" s="3">
        <v>0.01</v>
      </c>
      <c r="AC30" s="3">
        <v>0.29</v>
      </c>
      <c r="AD30" s="28">
        <f t="shared" si="11"/>
        <v>0.0029</v>
      </c>
      <c r="AE30" s="26"/>
      <c r="AF30" s="3"/>
      <c r="AG30" s="27"/>
      <c r="AH30" s="26"/>
      <c r="AI30" s="3"/>
      <c r="AJ30" s="27"/>
      <c r="AK30" s="28">
        <v>0.1</v>
      </c>
      <c r="AL30" s="28">
        <v>0.11</v>
      </c>
      <c r="AM30" s="28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0.0234025473217721</v>
      </c>
      <c r="AR30" s="30">
        <f t="shared" si="15"/>
        <v>99.5111666666667</v>
      </c>
      <c r="AS30" s="1">
        <f t="shared" si="16"/>
        <v>0.136666666666667</v>
      </c>
      <c r="AT30" s="2">
        <f t="shared" si="20"/>
        <v>53.3036333333333</v>
      </c>
      <c r="AU30" s="1">
        <f t="shared" si="17"/>
        <v>113665.631090478</v>
      </c>
    </row>
    <row r="31" s="1" customFormat="1" spans="1:47">
      <c r="A31" s="13"/>
      <c r="B31" s="13"/>
      <c r="C31" s="16">
        <v>4</v>
      </c>
      <c r="D31" s="21">
        <v>14.0358</v>
      </c>
      <c r="E31" s="20">
        <f t="shared" si="18"/>
        <v>6.29564516129032</v>
      </c>
      <c r="F31" s="16" t="s">
        <v>73</v>
      </c>
      <c r="G31" s="13">
        <v>5</v>
      </c>
      <c r="H31" s="18">
        <f t="shared" si="0"/>
        <v>14.0358</v>
      </c>
      <c r="I31" s="18">
        <f t="shared" si="1"/>
        <v>287.1858</v>
      </c>
      <c r="J31" s="18">
        <f t="shared" si="2"/>
        <v>0.0994990184418748</v>
      </c>
      <c r="K31" s="18">
        <f t="shared" si="3"/>
        <v>99.5111666666667</v>
      </c>
      <c r="L31" s="18">
        <f t="shared" si="4"/>
        <v>0.995111666666667</v>
      </c>
      <c r="M31" s="13" t="s">
        <v>75</v>
      </c>
      <c r="N31" s="18">
        <f>(O30-P30)*C22/100</f>
        <v>3.50922963557607</v>
      </c>
      <c r="O31" s="18">
        <f t="shared" si="19"/>
        <v>1.17980796327593</v>
      </c>
      <c r="P31" s="18">
        <f t="shared" si="5"/>
        <v>0.117389734295863</v>
      </c>
      <c r="Q31" s="25">
        <f t="shared" si="6"/>
        <v>0.0160432636871013</v>
      </c>
      <c r="R31" s="18">
        <f t="shared" si="7"/>
        <v>0.135998594444444</v>
      </c>
      <c r="S31" s="26">
        <f t="shared" si="8"/>
        <v>0.117966393348682</v>
      </c>
      <c r="T31" s="3">
        <v>0.01</v>
      </c>
      <c r="U31" s="27">
        <f t="shared" si="9"/>
        <v>0.00117966393348682</v>
      </c>
      <c r="V31" s="26"/>
      <c r="W31" s="3"/>
      <c r="X31" s="27"/>
      <c r="Y31" s="29">
        <v>0.04</v>
      </c>
      <c r="Z31" s="3">
        <v>0.21</v>
      </c>
      <c r="AA31" s="28">
        <f t="shared" si="10"/>
        <v>0.0084</v>
      </c>
      <c r="AB31" s="3">
        <v>0.015</v>
      </c>
      <c r="AC31" s="3">
        <v>0.29</v>
      </c>
      <c r="AD31" s="28">
        <f t="shared" si="11"/>
        <v>0.00435</v>
      </c>
      <c r="AE31" s="26"/>
      <c r="AF31" s="3"/>
      <c r="AG31" s="27"/>
      <c r="AH31" s="26"/>
      <c r="AI31" s="3"/>
      <c r="AJ31" s="27"/>
      <c r="AK31" s="1">
        <v>0.1</v>
      </c>
      <c r="AL31" s="28">
        <v>0.11</v>
      </c>
      <c r="AM31" s="28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0.0306296639334868</v>
      </c>
      <c r="AR31" s="30">
        <f t="shared" si="15"/>
        <v>99.5111666666667</v>
      </c>
      <c r="AS31" s="1">
        <f t="shared" si="16"/>
        <v>0.136666666666667</v>
      </c>
      <c r="AT31" s="2">
        <f t="shared" si="20"/>
        <v>53.3036333333333</v>
      </c>
      <c r="AU31" s="1">
        <f t="shared" si="17"/>
        <v>148767.569325671</v>
      </c>
    </row>
    <row r="32" s="1" customFormat="1" spans="1:47">
      <c r="A32" s="13"/>
      <c r="B32" s="13"/>
      <c r="C32" s="16">
        <v>5</v>
      </c>
      <c r="D32" s="21">
        <v>19.0447096774194</v>
      </c>
      <c r="E32" s="20">
        <f t="shared" si="18"/>
        <v>14.0358</v>
      </c>
      <c r="F32" s="16" t="s">
        <v>75</v>
      </c>
      <c r="G32" s="13">
        <v>6</v>
      </c>
      <c r="H32" s="18">
        <f t="shared" si="0"/>
        <v>19.0447096774194</v>
      </c>
      <c r="I32" s="18">
        <f t="shared" si="1"/>
        <v>292.194709677419</v>
      </c>
      <c r="J32" s="18">
        <f t="shared" si="2"/>
        <v>0.177921984979525</v>
      </c>
      <c r="K32" s="18">
        <f t="shared" si="3"/>
        <v>99.5111666666667</v>
      </c>
      <c r="L32" s="18">
        <f t="shared" si="4"/>
        <v>0.995111666666667</v>
      </c>
      <c r="M32" s="13" t="s">
        <v>73</v>
      </c>
      <c r="N32" s="13"/>
      <c r="O32" s="18">
        <f t="shared" si="19"/>
        <v>2.05752989564674</v>
      </c>
      <c r="P32" s="18">
        <f t="shared" si="5"/>
        <v>0.366079803188183</v>
      </c>
      <c r="Q32" s="25">
        <f t="shared" si="6"/>
        <v>0.0500309064357183</v>
      </c>
      <c r="R32" s="18">
        <f t="shared" si="7"/>
        <v>0.135998594444444</v>
      </c>
      <c r="S32" s="26">
        <f t="shared" si="8"/>
        <v>0.367878114035627</v>
      </c>
      <c r="T32" s="3">
        <v>0.01</v>
      </c>
      <c r="U32" s="27">
        <f t="shared" si="9"/>
        <v>0.00367878114035627</v>
      </c>
      <c r="V32" s="26"/>
      <c r="W32" s="3"/>
      <c r="X32" s="27"/>
      <c r="Y32" s="29">
        <v>0.04</v>
      </c>
      <c r="Z32" s="3">
        <v>0.21</v>
      </c>
      <c r="AA32" s="28">
        <f t="shared" si="10"/>
        <v>0.0084</v>
      </c>
      <c r="AB32" s="3">
        <v>0.015</v>
      </c>
      <c r="AC32" s="3">
        <v>0.29</v>
      </c>
      <c r="AD32" s="28">
        <f t="shared" si="11"/>
        <v>0.00435</v>
      </c>
      <c r="AE32" s="26"/>
      <c r="AF32" s="3"/>
      <c r="AG32" s="27"/>
      <c r="AH32" s="26"/>
      <c r="AI32" s="3"/>
      <c r="AJ32" s="27"/>
      <c r="AK32" s="28">
        <v>0.1</v>
      </c>
      <c r="AL32" s="28">
        <v>0.11</v>
      </c>
      <c r="AM32" s="28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0.0331287811403563</v>
      </c>
      <c r="AR32" s="30">
        <f t="shared" si="15"/>
        <v>99.5111666666667</v>
      </c>
      <c r="AS32" s="1">
        <f t="shared" si="16"/>
        <v>0.136666666666667</v>
      </c>
      <c r="AT32" s="2">
        <f t="shared" si="20"/>
        <v>53.3036333333333</v>
      </c>
      <c r="AU32" s="1">
        <f t="shared" si="17"/>
        <v>160905.723800146</v>
      </c>
    </row>
    <row r="33" s="1" customFormat="1" spans="1:47">
      <c r="A33" s="13"/>
      <c r="B33" s="13"/>
      <c r="C33" s="16">
        <v>6</v>
      </c>
      <c r="D33" s="21">
        <v>23.0909333333333</v>
      </c>
      <c r="E33" s="20">
        <f t="shared" si="18"/>
        <v>19.0447096774194</v>
      </c>
      <c r="F33" s="16" t="s">
        <v>73</v>
      </c>
      <c r="G33" s="13">
        <v>7</v>
      </c>
      <c r="H33" s="18">
        <f t="shared" si="0"/>
        <v>23.0909333333333</v>
      </c>
      <c r="I33" s="18">
        <f t="shared" si="1"/>
        <v>296.240933333333</v>
      </c>
      <c r="J33" s="18">
        <f t="shared" si="2"/>
        <v>0.280476109680477</v>
      </c>
      <c r="K33" s="18">
        <f t="shared" si="3"/>
        <v>99.5111666666667</v>
      </c>
      <c r="L33" s="18">
        <f t="shared" si="4"/>
        <v>0.995111666666667</v>
      </c>
      <c r="M33" s="13" t="s">
        <v>73</v>
      </c>
      <c r="N33" s="13"/>
      <c r="O33" s="18">
        <f t="shared" si="19"/>
        <v>2.68656175912522</v>
      </c>
      <c r="P33" s="18">
        <f t="shared" si="5"/>
        <v>0.753516390615781</v>
      </c>
      <c r="Q33" s="25">
        <f t="shared" si="6"/>
        <v>0.102980573384157</v>
      </c>
      <c r="R33" s="18">
        <f t="shared" si="7"/>
        <v>0.135998594444444</v>
      </c>
      <c r="S33" s="26">
        <f t="shared" si="8"/>
        <v>0.757217924235418</v>
      </c>
      <c r="T33" s="3">
        <v>0.01</v>
      </c>
      <c r="U33" s="27">
        <f t="shared" si="9"/>
        <v>0.00757217924235418</v>
      </c>
      <c r="V33" s="26"/>
      <c r="W33" s="3"/>
      <c r="X33" s="27"/>
      <c r="Y33" s="29">
        <v>0.04</v>
      </c>
      <c r="Z33" s="3">
        <v>0.21</v>
      </c>
      <c r="AA33" s="28">
        <f t="shared" si="10"/>
        <v>0.0084</v>
      </c>
      <c r="AB33" s="3">
        <v>0.015</v>
      </c>
      <c r="AC33" s="3">
        <v>0.29</v>
      </c>
      <c r="AD33" s="28">
        <f t="shared" si="11"/>
        <v>0.00435</v>
      </c>
      <c r="AE33" s="26"/>
      <c r="AF33" s="3"/>
      <c r="AG33" s="27"/>
      <c r="AH33" s="26"/>
      <c r="AI33" s="3"/>
      <c r="AJ33" s="27"/>
      <c r="AK33" s="1">
        <v>0.1</v>
      </c>
      <c r="AL33" s="28">
        <v>0.11</v>
      </c>
      <c r="AM33" s="28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0.0370221792423542</v>
      </c>
      <c r="AR33" s="30">
        <f t="shared" si="15"/>
        <v>99.5111666666667</v>
      </c>
      <c r="AS33" s="1">
        <f t="shared" si="16"/>
        <v>0.136666666666667</v>
      </c>
      <c r="AT33" s="2">
        <f t="shared" si="20"/>
        <v>53.3036333333333</v>
      </c>
      <c r="AU33" s="1">
        <f t="shared" si="17"/>
        <v>179815.868335495</v>
      </c>
    </row>
    <row r="34" s="1" customFormat="1" spans="1:47">
      <c r="A34" s="13"/>
      <c r="B34" s="13"/>
      <c r="C34" s="16">
        <v>7</v>
      </c>
      <c r="D34" s="21">
        <v>23.3751290322581</v>
      </c>
      <c r="E34" s="20">
        <f t="shared" si="18"/>
        <v>23.0909333333333</v>
      </c>
      <c r="F34" s="16" t="s">
        <v>73</v>
      </c>
      <c r="G34" s="13">
        <v>8</v>
      </c>
      <c r="H34" s="18">
        <f t="shared" si="0"/>
        <v>23.3751290322581</v>
      </c>
      <c r="I34" s="18">
        <f t="shared" si="1"/>
        <v>296.525129032258</v>
      </c>
      <c r="J34" s="18">
        <f t="shared" si="2"/>
        <v>0.289452069884263</v>
      </c>
      <c r="K34" s="18">
        <f t="shared" si="3"/>
        <v>99.5111666666667</v>
      </c>
      <c r="L34" s="18">
        <f t="shared" si="4"/>
        <v>0.995111666666667</v>
      </c>
      <c r="M34" s="13" t="s">
        <v>73</v>
      </c>
      <c r="N34" s="13"/>
      <c r="O34" s="18">
        <f t="shared" si="19"/>
        <v>2.92815703517611</v>
      </c>
      <c r="P34" s="18">
        <f t="shared" si="5"/>
        <v>0.847561114777891</v>
      </c>
      <c r="Q34" s="25">
        <f t="shared" si="6"/>
        <v>0.115833352352978</v>
      </c>
      <c r="R34" s="18">
        <f t="shared" si="7"/>
        <v>0.135998594444444</v>
      </c>
      <c r="S34" s="26">
        <f t="shared" si="8"/>
        <v>0.851724628671045</v>
      </c>
      <c r="T34" s="3">
        <v>0.01</v>
      </c>
      <c r="U34" s="27">
        <f t="shared" si="9"/>
        <v>0.00851724628671045</v>
      </c>
      <c r="V34" s="26"/>
      <c r="W34" s="3"/>
      <c r="X34" s="27"/>
      <c r="Y34" s="29">
        <v>0.04</v>
      </c>
      <c r="Z34" s="3">
        <v>0.21</v>
      </c>
      <c r="AA34" s="28">
        <f t="shared" si="10"/>
        <v>0.0084</v>
      </c>
      <c r="AB34" s="3">
        <v>0.015</v>
      </c>
      <c r="AC34" s="3">
        <v>0.29</v>
      </c>
      <c r="AD34" s="28">
        <f t="shared" si="11"/>
        <v>0.00435</v>
      </c>
      <c r="AE34" s="26"/>
      <c r="AF34" s="3"/>
      <c r="AG34" s="27"/>
      <c r="AH34" s="26"/>
      <c r="AI34" s="3"/>
      <c r="AJ34" s="27"/>
      <c r="AK34" s="28">
        <v>0.1</v>
      </c>
      <c r="AL34" s="28">
        <v>0.11</v>
      </c>
      <c r="AM34" s="28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0.0379672462867104</v>
      </c>
      <c r="AR34" s="30">
        <f t="shared" si="15"/>
        <v>99.5111666666667</v>
      </c>
      <c r="AS34" s="1">
        <f t="shared" si="16"/>
        <v>0.136666666666667</v>
      </c>
      <c r="AT34" s="2">
        <f t="shared" si="20"/>
        <v>53.3036333333333</v>
      </c>
      <c r="AU34" s="1">
        <f t="shared" si="17"/>
        <v>184406.037112534</v>
      </c>
    </row>
    <row r="35" s="1" customFormat="1" spans="1:47">
      <c r="A35" s="13"/>
      <c r="B35" s="13"/>
      <c r="C35" s="16">
        <v>8</v>
      </c>
      <c r="D35" s="21">
        <v>23.4801612903226</v>
      </c>
      <c r="E35" s="20">
        <f t="shared" si="18"/>
        <v>23.3751290322581</v>
      </c>
      <c r="F35" s="16" t="s">
        <v>73</v>
      </c>
      <c r="G35" s="13">
        <v>9</v>
      </c>
      <c r="H35" s="18">
        <f t="shared" si="0"/>
        <v>23.4801612903226</v>
      </c>
      <c r="I35" s="18">
        <f t="shared" si="1"/>
        <v>296.630161290323</v>
      </c>
      <c r="J35" s="18">
        <f t="shared" si="2"/>
        <v>0.292837123074422</v>
      </c>
      <c r="K35" s="18">
        <f t="shared" si="3"/>
        <v>99.5111666666667</v>
      </c>
      <c r="L35" s="18">
        <f t="shared" si="4"/>
        <v>0.995111666666667</v>
      </c>
      <c r="M35" s="13" t="s">
        <v>73</v>
      </c>
      <c r="N35" s="13"/>
      <c r="O35" s="18">
        <f t="shared" si="19"/>
        <v>3.07570758706488</v>
      </c>
      <c r="P35" s="18">
        <f t="shared" si="5"/>
        <v>0.900681361214253</v>
      </c>
      <c r="Q35" s="25">
        <f t="shared" si="6"/>
        <v>0.123093119365948</v>
      </c>
      <c r="R35" s="18">
        <f t="shared" si="7"/>
        <v>0.135998594444444</v>
      </c>
      <c r="S35" s="26">
        <f t="shared" si="8"/>
        <v>0.90510582016516</v>
      </c>
      <c r="T35" s="3">
        <v>0.01</v>
      </c>
      <c r="U35" s="27">
        <f t="shared" si="9"/>
        <v>0.0090510582016516</v>
      </c>
      <c r="V35" s="26"/>
      <c r="W35" s="3"/>
      <c r="X35" s="27"/>
      <c r="Y35" s="29">
        <v>0.04</v>
      </c>
      <c r="Z35" s="3">
        <v>0.21</v>
      </c>
      <c r="AA35" s="28">
        <f t="shared" si="10"/>
        <v>0.0084</v>
      </c>
      <c r="AB35" s="3">
        <v>0.015</v>
      </c>
      <c r="AC35" s="3">
        <v>0.29</v>
      </c>
      <c r="AD35" s="28">
        <f t="shared" si="11"/>
        <v>0.00435</v>
      </c>
      <c r="AE35" s="26"/>
      <c r="AF35" s="3"/>
      <c r="AG35" s="27"/>
      <c r="AH35" s="26"/>
      <c r="AI35" s="3"/>
      <c r="AJ35" s="27"/>
      <c r="AK35" s="1">
        <v>0.1</v>
      </c>
      <c r="AL35" s="28">
        <v>0.11</v>
      </c>
      <c r="AM35" s="28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0.0385010582016516</v>
      </c>
      <c r="AR35" s="30">
        <f t="shared" si="15"/>
        <v>99.5111666666667</v>
      </c>
      <c r="AS35" s="1">
        <f t="shared" si="16"/>
        <v>0.136666666666667</v>
      </c>
      <c r="AT35" s="2">
        <f t="shared" si="20"/>
        <v>53.3036333333333</v>
      </c>
      <c r="AU35" s="1">
        <f t="shared" si="17"/>
        <v>186998.749237464</v>
      </c>
    </row>
    <row r="36" s="1" customFormat="1" spans="1:47">
      <c r="A36" s="13"/>
      <c r="B36" s="13"/>
      <c r="C36" s="16">
        <v>9</v>
      </c>
      <c r="D36" s="21">
        <v>20.8348333333333</v>
      </c>
      <c r="E36" s="20">
        <f t="shared" si="18"/>
        <v>23.4801612903226</v>
      </c>
      <c r="F36" s="16" t="s">
        <v>73</v>
      </c>
      <c r="G36" s="13">
        <v>10</v>
      </c>
      <c r="H36" s="18">
        <f t="shared" si="0"/>
        <v>20.8348333333333</v>
      </c>
      <c r="I36" s="18">
        <f t="shared" si="1"/>
        <v>293.984833333333</v>
      </c>
      <c r="J36" s="18">
        <f t="shared" si="2"/>
        <v>0.217947512693054</v>
      </c>
      <c r="K36" s="18">
        <f t="shared" si="3"/>
        <v>99.5111666666667</v>
      </c>
      <c r="L36" s="18">
        <f t="shared" si="4"/>
        <v>0.995111666666667</v>
      </c>
      <c r="M36" s="13" t="s">
        <v>73</v>
      </c>
      <c r="N36" s="13"/>
      <c r="O36" s="18">
        <f t="shared" si="19"/>
        <v>3.1701378925173</v>
      </c>
      <c r="P36" s="18">
        <f t="shared" si="5"/>
        <v>0.690923668568145</v>
      </c>
      <c r="Q36" s="25">
        <f t="shared" si="6"/>
        <v>0.0944262347043132</v>
      </c>
      <c r="R36" s="18">
        <f t="shared" si="7"/>
        <v>0.135998594444444</v>
      </c>
      <c r="S36" s="26">
        <f t="shared" si="8"/>
        <v>0.694317725047419</v>
      </c>
      <c r="T36" s="3">
        <v>0.01</v>
      </c>
      <c r="U36" s="27">
        <f t="shared" si="9"/>
        <v>0.00694317725047419</v>
      </c>
      <c r="V36" s="26"/>
      <c r="W36" s="3"/>
      <c r="X36" s="27"/>
      <c r="Y36" s="29">
        <v>0.04</v>
      </c>
      <c r="Z36" s="3">
        <v>0.21</v>
      </c>
      <c r="AA36" s="28">
        <f t="shared" si="10"/>
        <v>0.0084</v>
      </c>
      <c r="AB36" s="3">
        <v>0.015</v>
      </c>
      <c r="AC36" s="3">
        <v>0.29</v>
      </c>
      <c r="AD36" s="28">
        <f t="shared" si="11"/>
        <v>0.00435</v>
      </c>
      <c r="AE36" s="26"/>
      <c r="AF36" s="3"/>
      <c r="AG36" s="27"/>
      <c r="AH36" s="26"/>
      <c r="AI36" s="3"/>
      <c r="AJ36" s="27"/>
      <c r="AK36" s="28">
        <v>0.1</v>
      </c>
      <c r="AL36" s="28">
        <v>0.11</v>
      </c>
      <c r="AM36" s="28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0.0363931772504742</v>
      </c>
      <c r="AR36" s="30">
        <f t="shared" si="15"/>
        <v>99.5111666666667</v>
      </c>
      <c r="AS36" s="1">
        <f t="shared" si="16"/>
        <v>0.136666666666667</v>
      </c>
      <c r="AT36" s="2">
        <f t="shared" si="20"/>
        <v>53.3036333333333</v>
      </c>
      <c r="AU36" s="1">
        <f t="shared" si="17"/>
        <v>176760.820208419</v>
      </c>
    </row>
    <row r="37" s="1" customFormat="1" spans="1:47">
      <c r="A37" s="13"/>
      <c r="B37" s="13"/>
      <c r="C37" s="16">
        <v>10</v>
      </c>
      <c r="D37" s="21">
        <v>16.0332903225806</v>
      </c>
      <c r="E37" s="20">
        <f t="shared" si="18"/>
        <v>20.8348333333333</v>
      </c>
      <c r="F37" s="16" t="s">
        <v>73</v>
      </c>
      <c r="G37" s="13">
        <v>11</v>
      </c>
      <c r="H37" s="18">
        <f t="shared" si="0"/>
        <v>16.0332903225806</v>
      </c>
      <c r="I37" s="18">
        <f t="shared" si="1"/>
        <v>289.183290322581</v>
      </c>
      <c r="J37" s="18">
        <f t="shared" si="2"/>
        <v>0.125755002875482</v>
      </c>
      <c r="K37" s="18">
        <f t="shared" si="3"/>
        <v>99.5111666666667</v>
      </c>
      <c r="L37" s="18">
        <f t="shared" si="4"/>
        <v>0.995111666666667</v>
      </c>
      <c r="M37" s="13" t="s">
        <v>75</v>
      </c>
      <c r="N37" s="18">
        <f>(O36-P36)*C22/100</f>
        <v>2.35525351275169</v>
      </c>
      <c r="O37" s="18">
        <f t="shared" si="19"/>
        <v>1.11907237786412</v>
      </c>
      <c r="P37" s="18">
        <f t="shared" si="5"/>
        <v>0.140728950096175</v>
      </c>
      <c r="Q37" s="25">
        <f t="shared" si="6"/>
        <v>0.019232956513144</v>
      </c>
      <c r="R37" s="18">
        <f t="shared" si="7"/>
        <v>0.135998594444444</v>
      </c>
      <c r="S37" s="26">
        <f t="shared" si="8"/>
        <v>0.141420259464524</v>
      </c>
      <c r="T37" s="3">
        <v>0.01</v>
      </c>
      <c r="U37" s="27">
        <f t="shared" si="9"/>
        <v>0.00141420259464524</v>
      </c>
      <c r="V37" s="26"/>
      <c r="W37" s="3"/>
      <c r="X37" s="27"/>
      <c r="Y37" s="29">
        <v>0.04</v>
      </c>
      <c r="Z37" s="3">
        <v>0.21</v>
      </c>
      <c r="AA37" s="28">
        <f t="shared" si="10"/>
        <v>0.0084</v>
      </c>
      <c r="AB37" s="3">
        <v>0.015</v>
      </c>
      <c r="AC37" s="3">
        <v>0.29</v>
      </c>
      <c r="AD37" s="28">
        <f t="shared" si="11"/>
        <v>0.00435</v>
      </c>
      <c r="AE37" s="26"/>
      <c r="AF37" s="3"/>
      <c r="AG37" s="27"/>
      <c r="AH37" s="26"/>
      <c r="AI37" s="3"/>
      <c r="AJ37" s="27"/>
      <c r="AK37" s="1">
        <v>0.1</v>
      </c>
      <c r="AL37" s="28">
        <v>0.11</v>
      </c>
      <c r="AM37" s="28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0.0308642025946452</v>
      </c>
      <c r="AR37" s="30">
        <f t="shared" si="15"/>
        <v>99.5111666666667</v>
      </c>
      <c r="AS37" s="1">
        <f t="shared" si="16"/>
        <v>0.136666666666667</v>
      </c>
      <c r="AT37" s="2">
        <f t="shared" si="20"/>
        <v>53.3036333333333</v>
      </c>
      <c r="AU37" s="1">
        <f t="shared" si="17"/>
        <v>149906.718178535</v>
      </c>
    </row>
    <row r="38" s="1" customFormat="1" spans="1:48">
      <c r="A38" s="13"/>
      <c r="B38" s="13"/>
      <c r="C38" s="16">
        <v>11</v>
      </c>
      <c r="D38" s="21">
        <v>8.27176666666667</v>
      </c>
      <c r="E38" s="20">
        <f t="shared" si="18"/>
        <v>16.0332903225806</v>
      </c>
      <c r="F38" s="16" t="s">
        <v>75</v>
      </c>
      <c r="G38" s="13">
        <v>12</v>
      </c>
      <c r="H38" s="18">
        <f t="shared" si="0"/>
        <v>8.27176666666667</v>
      </c>
      <c r="I38" s="18">
        <f t="shared" si="1"/>
        <v>281.421766666667</v>
      </c>
      <c r="J38" s="18">
        <f t="shared" si="2"/>
        <v>0.0496862765831674</v>
      </c>
      <c r="K38" s="18">
        <f t="shared" si="3"/>
        <v>99.5111666666667</v>
      </c>
      <c r="L38" s="18">
        <f t="shared" si="4"/>
        <v>0.995111666666667</v>
      </c>
      <c r="M38" s="13" t="s">
        <v>73</v>
      </c>
      <c r="N38" s="13"/>
      <c r="O38" s="18">
        <f t="shared" si="19"/>
        <v>1.97345509443462</v>
      </c>
      <c r="P38" s="18">
        <f t="shared" si="5"/>
        <v>0.098053635646539</v>
      </c>
      <c r="Q38" s="25">
        <f t="shared" si="6"/>
        <v>0.0134006635383603</v>
      </c>
      <c r="R38" s="18">
        <f t="shared" si="7"/>
        <v>0.135998594444444</v>
      </c>
      <c r="S38" s="26">
        <f t="shared" si="8"/>
        <v>0.098535309082437</v>
      </c>
      <c r="T38" s="3">
        <v>0.01</v>
      </c>
      <c r="U38" s="27">
        <f t="shared" si="9"/>
        <v>0.00098535309082437</v>
      </c>
      <c r="V38" s="26"/>
      <c r="W38" s="3"/>
      <c r="X38" s="27"/>
      <c r="Y38" s="29">
        <v>0.04</v>
      </c>
      <c r="Z38" s="3">
        <v>0.21</v>
      </c>
      <c r="AA38" s="28">
        <f t="shared" si="10"/>
        <v>0.0084</v>
      </c>
      <c r="AB38" s="3">
        <v>0.015</v>
      </c>
      <c r="AC38" s="3">
        <v>0.29</v>
      </c>
      <c r="AD38" s="28">
        <f t="shared" si="11"/>
        <v>0.00435</v>
      </c>
      <c r="AE38" s="26"/>
      <c r="AF38" s="3"/>
      <c r="AG38" s="27"/>
      <c r="AH38" s="26"/>
      <c r="AI38" s="3"/>
      <c r="AJ38" s="27"/>
      <c r="AK38" s="28">
        <v>0.1</v>
      </c>
      <c r="AL38" s="28">
        <v>0.11</v>
      </c>
      <c r="AM38" s="28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0.0304353530908244</v>
      </c>
      <c r="AR38" s="30">
        <f t="shared" si="15"/>
        <v>99.5111666666667</v>
      </c>
      <c r="AS38" s="1">
        <f t="shared" si="16"/>
        <v>0.136666666666667</v>
      </c>
      <c r="AT38" s="2">
        <f t="shared" si="20"/>
        <v>53.3036333333333</v>
      </c>
      <c r="AU38" s="1">
        <f t="shared" si="17"/>
        <v>147823.806056858</v>
      </c>
      <c r="AV38" s="1">
        <f>SUM(AU27:AU38)</f>
        <v>1774841.07348185</v>
      </c>
    </row>
    <row r="39" s="1" customFormat="1" spans="1:46">
      <c r="A39" s="13"/>
      <c r="B39" s="13"/>
      <c r="C39" s="16">
        <v>12</v>
      </c>
      <c r="D39" s="21">
        <v>7.08690322580645</v>
      </c>
      <c r="E39" s="20">
        <f t="shared" si="18"/>
        <v>8.27176666666667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4" t="s">
        <v>43</v>
      </c>
      <c r="T40" s="24"/>
      <c r="U40" s="24"/>
      <c r="V40" s="24" t="s">
        <v>44</v>
      </c>
      <c r="W40" s="24"/>
      <c r="X40" s="24"/>
      <c r="Y40" s="24" t="s">
        <v>45</v>
      </c>
      <c r="Z40" s="24"/>
      <c r="AA40" s="24"/>
      <c r="AB40" s="24" t="s">
        <v>46</v>
      </c>
      <c r="AC40" s="24"/>
      <c r="AD40" s="24"/>
      <c r="AE40" s="24" t="s">
        <v>47</v>
      </c>
      <c r="AF40" s="24"/>
      <c r="AG40" s="24"/>
      <c r="AH40" s="24" t="s">
        <v>48</v>
      </c>
      <c r="AI40" s="24"/>
      <c r="AJ40" s="24"/>
      <c r="AK40" s="32" t="s">
        <v>49</v>
      </c>
      <c r="AL40" s="33"/>
      <c r="AM40" s="34"/>
      <c r="AN40" s="24" t="s">
        <v>50</v>
      </c>
      <c r="AO40" s="24"/>
      <c r="AP40" s="24"/>
      <c r="AT40" s="2"/>
    </row>
    <row r="41" s="1" customFormat="1" spans="1:47">
      <c r="A41" s="15" t="s">
        <v>8</v>
      </c>
      <c r="B41" s="15"/>
      <c r="C41" s="16" t="s">
        <v>51</v>
      </c>
      <c r="D41" s="16" t="s">
        <v>52</v>
      </c>
      <c r="E41" s="16" t="s">
        <v>53</v>
      </c>
      <c r="F41" s="16" t="s">
        <v>54</v>
      </c>
      <c r="G41" s="13" t="s">
        <v>51</v>
      </c>
      <c r="H41" s="13" t="s">
        <v>53</v>
      </c>
      <c r="I41" s="13" t="s">
        <v>55</v>
      </c>
      <c r="J41" s="13" t="s">
        <v>56</v>
      </c>
      <c r="K41" s="23" t="s">
        <v>57</v>
      </c>
      <c r="L41" s="23" t="s">
        <v>58</v>
      </c>
      <c r="M41" s="13" t="s">
        <v>59</v>
      </c>
      <c r="N41" s="23" t="s">
        <v>60</v>
      </c>
      <c r="O41" s="13" t="s">
        <v>61</v>
      </c>
      <c r="P41" s="13" t="s">
        <v>62</v>
      </c>
      <c r="Q41" s="23" t="s">
        <v>63</v>
      </c>
      <c r="R41" s="23" t="s">
        <v>64</v>
      </c>
      <c r="S41" s="4" t="s">
        <v>65</v>
      </c>
      <c r="T41" s="3" t="s">
        <v>66</v>
      </c>
      <c r="U41" s="3"/>
      <c r="V41" s="4" t="s">
        <v>65</v>
      </c>
      <c r="W41" s="3" t="s">
        <v>66</v>
      </c>
      <c r="X41" s="3"/>
      <c r="Y41" s="4" t="s">
        <v>65</v>
      </c>
      <c r="Z41" s="3" t="s">
        <v>66</v>
      </c>
      <c r="AA41" s="3"/>
      <c r="AB41" s="4" t="s">
        <v>65</v>
      </c>
      <c r="AC41" s="3" t="s">
        <v>66</v>
      </c>
      <c r="AD41" s="3"/>
      <c r="AE41" s="4" t="s">
        <v>65</v>
      </c>
      <c r="AF41" s="3" t="s">
        <v>66</v>
      </c>
      <c r="AG41" s="3"/>
      <c r="AH41" s="4" t="s">
        <v>65</v>
      </c>
      <c r="AI41" s="3" t="s">
        <v>66</v>
      </c>
      <c r="AJ41" s="3"/>
      <c r="AK41" s="4" t="s">
        <v>65</v>
      </c>
      <c r="AL41" s="3" t="s">
        <v>66</v>
      </c>
      <c r="AM41" s="3"/>
      <c r="AN41" s="35" t="s">
        <v>65</v>
      </c>
      <c r="AO41" s="35" t="s">
        <v>66</v>
      </c>
      <c r="AP41" s="35"/>
      <c r="AQ41" s="1" t="s">
        <v>67</v>
      </c>
      <c r="AR41" s="1" t="s">
        <v>68</v>
      </c>
      <c r="AS41" s="1" t="s">
        <v>36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3</v>
      </c>
      <c r="E42" s="16"/>
      <c r="F42" s="16"/>
      <c r="G42" s="13">
        <v>1</v>
      </c>
      <c r="H42" s="18">
        <f t="shared" ref="H42:H53" si="21">E43</f>
        <v>3</v>
      </c>
      <c r="I42" s="18">
        <f t="shared" ref="I42:I53" si="22">H42+273.15</f>
        <v>276.15</v>
      </c>
      <c r="J42" s="18">
        <f t="shared" ref="J42:J53" si="23">EXP(($C$16*(I42-$C$14))/($C$17*I42*$C$14))</f>
        <v>0.0256677222920585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0.00197875144870551</v>
      </c>
      <c r="Q42" s="25">
        <f t="shared" ref="Q42:Q53" si="27">P42*$B$44</f>
        <v>0.000366069018010519</v>
      </c>
      <c r="R42" s="18">
        <f t="shared" ref="R42:R53" si="28">L42*$B$44</f>
        <v>0.0142618427083333</v>
      </c>
      <c r="S42" s="26">
        <f t="shared" ref="S42:S53" si="29">Q42/R42</f>
        <v>0.0256677222920585</v>
      </c>
      <c r="T42" s="3">
        <v>0.01</v>
      </c>
      <c r="U42" s="27">
        <f t="shared" ref="U42:U53" si="30">S42*T42</f>
        <v>0.000256677222920585</v>
      </c>
      <c r="V42" s="26"/>
      <c r="W42" s="3"/>
      <c r="X42" s="27"/>
      <c r="Y42" s="29">
        <v>0.02</v>
      </c>
      <c r="Z42" s="3">
        <v>0.49</v>
      </c>
      <c r="AA42" s="28">
        <f t="shared" ref="AA42:AA53" si="31">Y42*Z42</f>
        <v>0.0098</v>
      </c>
      <c r="AB42" s="3"/>
      <c r="AC42" s="3"/>
      <c r="AD42" s="28"/>
      <c r="AE42" s="26"/>
      <c r="AF42" s="3"/>
      <c r="AG42" s="27"/>
      <c r="AH42" s="26"/>
      <c r="AI42" s="3"/>
      <c r="AJ42" s="27"/>
      <c r="AL42" s="28"/>
      <c r="AM42" s="28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0.0150566772229206</v>
      </c>
      <c r="AR42" s="30">
        <f t="shared" ref="AR42:AR53" si="34">$B$42/12</f>
        <v>7.70910416666667</v>
      </c>
      <c r="AS42" s="1">
        <f t="shared" ref="AS42:AS53" si="35">$B$44</f>
        <v>0.185</v>
      </c>
      <c r="AT42" s="2">
        <f t="shared" ref="AT42:AT53" si="36">$E$5/12</f>
        <v>227.928624103762</v>
      </c>
      <c r="AU42" s="1">
        <f t="shared" ref="AU42:AU53" si="37">AT42*10000*AS42*0.67*AR42*AQ42</f>
        <v>32792.7965242829</v>
      </c>
    </row>
    <row r="43" s="1" customFormat="1" spans="1:47">
      <c r="A43" s="13" t="s">
        <v>74</v>
      </c>
      <c r="B43" s="13">
        <v>1</v>
      </c>
      <c r="C43" s="16">
        <v>1</v>
      </c>
      <c r="D43" s="19">
        <v>0.922225806451613</v>
      </c>
      <c r="E43" s="20">
        <f t="shared" ref="E43:E54" si="38">D42</f>
        <v>3</v>
      </c>
      <c r="F43" s="16" t="s">
        <v>73</v>
      </c>
      <c r="G43" s="13">
        <v>2</v>
      </c>
      <c r="H43" s="18">
        <f t="shared" si="21"/>
        <v>0.922225806451613</v>
      </c>
      <c r="I43" s="18">
        <f t="shared" si="22"/>
        <v>274.072225806452</v>
      </c>
      <c r="J43" s="18">
        <f t="shared" si="23"/>
        <v>0.0196471273020524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9">L43+O42-P42-N43</f>
        <v>0.152203331884628</v>
      </c>
      <c r="P43" s="18">
        <f t="shared" si="26"/>
        <v>0.00299035823733381</v>
      </c>
      <c r="Q43" s="25">
        <f t="shared" si="27"/>
        <v>0.000553216273906756</v>
      </c>
      <c r="R43" s="18">
        <f t="shared" si="28"/>
        <v>0.0142618427083333</v>
      </c>
      <c r="S43" s="26">
        <f t="shared" si="29"/>
        <v>0.038789957596679</v>
      </c>
      <c r="T43" s="3">
        <v>0.01</v>
      </c>
      <c r="U43" s="27">
        <f t="shared" si="30"/>
        <v>0.00038789957596679</v>
      </c>
      <c r="V43" s="26"/>
      <c r="W43" s="3"/>
      <c r="X43" s="27"/>
      <c r="Y43" s="29">
        <v>0.02</v>
      </c>
      <c r="Z43" s="3">
        <v>0.49</v>
      </c>
      <c r="AA43" s="28">
        <f t="shared" si="31"/>
        <v>0.0098</v>
      </c>
      <c r="AB43" s="3"/>
      <c r="AC43" s="3"/>
      <c r="AD43" s="28"/>
      <c r="AE43" s="26"/>
      <c r="AF43" s="3"/>
      <c r="AG43" s="27"/>
      <c r="AH43" s="26"/>
      <c r="AI43" s="3"/>
      <c r="AJ43" s="27"/>
      <c r="AK43" s="28"/>
      <c r="AL43" s="28"/>
      <c r="AM43" s="28"/>
      <c r="AN43" s="3">
        <v>0.01</v>
      </c>
      <c r="AO43" s="3">
        <v>0.5</v>
      </c>
      <c r="AP43" s="3">
        <f t="shared" si="32"/>
        <v>0.005</v>
      </c>
      <c r="AQ43" s="1">
        <f t="shared" si="33"/>
        <v>0.0151878995759668</v>
      </c>
      <c r="AR43" s="30">
        <f t="shared" si="34"/>
        <v>7.70910416666667</v>
      </c>
      <c r="AS43" s="1">
        <f t="shared" si="35"/>
        <v>0.185</v>
      </c>
      <c r="AT43" s="2">
        <f t="shared" si="36"/>
        <v>227.928624103762</v>
      </c>
      <c r="AU43" s="1">
        <f t="shared" si="37"/>
        <v>33078.5931751091</v>
      </c>
    </row>
    <row r="44" s="1" customFormat="1" spans="1:47">
      <c r="A44" s="13" t="s">
        <v>36</v>
      </c>
      <c r="B44" s="13">
        <f>I5</f>
        <v>0.185</v>
      </c>
      <c r="C44" s="16">
        <v>2</v>
      </c>
      <c r="D44" s="21">
        <v>2.77528571428571</v>
      </c>
      <c r="E44" s="20">
        <f t="shared" si="38"/>
        <v>0.922225806451613</v>
      </c>
      <c r="F44" s="16" t="s">
        <v>73</v>
      </c>
      <c r="G44" s="13">
        <v>3</v>
      </c>
      <c r="H44" s="18">
        <f t="shared" si="21"/>
        <v>2.77528571428571</v>
      </c>
      <c r="I44" s="18">
        <f t="shared" si="22"/>
        <v>275.925285714286</v>
      </c>
      <c r="J44" s="18">
        <f t="shared" si="23"/>
        <v>0.0249411534784864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9"/>
        <v>0.226304015313961</v>
      </c>
      <c r="P44" s="18">
        <f t="shared" si="26"/>
        <v>0.00564428317874323</v>
      </c>
      <c r="Q44" s="25">
        <f t="shared" si="27"/>
        <v>0.0010441923880675</v>
      </c>
      <c r="R44" s="18">
        <f t="shared" si="28"/>
        <v>0.0142618427083333</v>
      </c>
      <c r="S44" s="26">
        <f t="shared" si="29"/>
        <v>0.073215811548487</v>
      </c>
      <c r="T44" s="3">
        <v>0.01</v>
      </c>
      <c r="U44" s="27">
        <f t="shared" si="30"/>
        <v>0.00073215811548487</v>
      </c>
      <c r="V44" s="26"/>
      <c r="W44" s="3"/>
      <c r="X44" s="27"/>
      <c r="Y44" s="29">
        <v>0.02</v>
      </c>
      <c r="Z44" s="3">
        <v>0.49</v>
      </c>
      <c r="AA44" s="28">
        <f t="shared" si="31"/>
        <v>0.0098</v>
      </c>
      <c r="AB44" s="3"/>
      <c r="AC44" s="3"/>
      <c r="AD44" s="28"/>
      <c r="AE44" s="26"/>
      <c r="AF44" s="3"/>
      <c r="AG44" s="27"/>
      <c r="AH44" s="26"/>
      <c r="AI44" s="3"/>
      <c r="AJ44" s="27"/>
      <c r="AL44" s="28"/>
      <c r="AM44" s="28"/>
      <c r="AN44" s="3">
        <v>0.01</v>
      </c>
      <c r="AO44" s="3">
        <v>0.5</v>
      </c>
      <c r="AP44" s="3">
        <f t="shared" si="32"/>
        <v>0.005</v>
      </c>
      <c r="AQ44" s="1">
        <f t="shared" si="33"/>
        <v>0.0155321581154849</v>
      </c>
      <c r="AR44" s="30">
        <f t="shared" si="34"/>
        <v>7.70910416666667</v>
      </c>
      <c r="AS44" s="1">
        <f t="shared" si="35"/>
        <v>0.185</v>
      </c>
      <c r="AT44" s="2">
        <f t="shared" si="36"/>
        <v>227.928624103762</v>
      </c>
      <c r="AU44" s="1">
        <f t="shared" si="37"/>
        <v>33828.3734932378</v>
      </c>
    </row>
    <row r="45" s="1" customFormat="1" spans="1:47">
      <c r="A45" s="13"/>
      <c r="B45" s="13"/>
      <c r="C45" s="16">
        <v>3</v>
      </c>
      <c r="D45" s="21">
        <v>6.29564516129032</v>
      </c>
      <c r="E45" s="20">
        <f t="shared" si="38"/>
        <v>2.77528571428571</v>
      </c>
      <c r="F45" s="16" t="s">
        <v>73</v>
      </c>
      <c r="G45" s="13">
        <v>4</v>
      </c>
      <c r="H45" s="18">
        <f t="shared" si="21"/>
        <v>6.29564516129032</v>
      </c>
      <c r="I45" s="18">
        <f t="shared" si="22"/>
        <v>279.44564516129</v>
      </c>
      <c r="J45" s="18">
        <f t="shared" si="23"/>
        <v>0.0389026489200464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9"/>
        <v>0.297750773801884</v>
      </c>
      <c r="P45" s="18">
        <f t="shared" si="26"/>
        <v>0.0115832938188868</v>
      </c>
      <c r="Q45" s="25">
        <f t="shared" si="27"/>
        <v>0.00214290935649407</v>
      </c>
      <c r="R45" s="18">
        <f t="shared" si="28"/>
        <v>0.0142618427083333</v>
      </c>
      <c r="S45" s="26">
        <f t="shared" si="29"/>
        <v>0.150254732177206</v>
      </c>
      <c r="T45" s="3">
        <v>0.01</v>
      </c>
      <c r="U45" s="27">
        <f t="shared" si="30"/>
        <v>0.00150254732177206</v>
      </c>
      <c r="V45" s="26"/>
      <c r="W45" s="3"/>
      <c r="X45" s="27"/>
      <c r="Y45" s="29">
        <v>0.02</v>
      </c>
      <c r="Z45" s="3">
        <v>0.49</v>
      </c>
      <c r="AA45" s="28">
        <f t="shared" si="31"/>
        <v>0.0098</v>
      </c>
      <c r="AB45" s="3"/>
      <c r="AC45" s="3"/>
      <c r="AD45" s="28"/>
      <c r="AE45" s="26"/>
      <c r="AF45" s="3"/>
      <c r="AG45" s="27"/>
      <c r="AH45" s="26"/>
      <c r="AI45" s="3"/>
      <c r="AJ45" s="27"/>
      <c r="AK45" s="28"/>
      <c r="AL45" s="28"/>
      <c r="AM45" s="28"/>
      <c r="AN45" s="3">
        <v>0.01</v>
      </c>
      <c r="AO45" s="3">
        <v>0.5</v>
      </c>
      <c r="AP45" s="3">
        <f t="shared" si="32"/>
        <v>0.005</v>
      </c>
      <c r="AQ45" s="1">
        <f t="shared" si="33"/>
        <v>0.0163025473217721</v>
      </c>
      <c r="AR45" s="30">
        <f t="shared" si="34"/>
        <v>7.70910416666667</v>
      </c>
      <c r="AS45" s="1">
        <f t="shared" si="35"/>
        <v>0.185</v>
      </c>
      <c r="AT45" s="2">
        <f t="shared" si="36"/>
        <v>227.928624103762</v>
      </c>
      <c r="AU45" s="1">
        <f t="shared" si="37"/>
        <v>35506.2481074204</v>
      </c>
    </row>
    <row r="46" s="1" customFormat="1" spans="1:47">
      <c r="A46" s="13"/>
      <c r="B46" s="13"/>
      <c r="C46" s="16">
        <v>4</v>
      </c>
      <c r="D46" s="21">
        <v>14.0358</v>
      </c>
      <c r="E46" s="20">
        <f t="shared" si="38"/>
        <v>6.29564516129032</v>
      </c>
      <c r="F46" s="16" t="s">
        <v>73</v>
      </c>
      <c r="G46" s="13">
        <v>5</v>
      </c>
      <c r="H46" s="18">
        <f t="shared" si="21"/>
        <v>14.0358</v>
      </c>
      <c r="I46" s="18">
        <f t="shared" si="22"/>
        <v>287.1858</v>
      </c>
      <c r="J46" s="18">
        <f t="shared" si="23"/>
        <v>0.0994990184418748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0.271859105983847</v>
      </c>
      <c r="O46" s="18">
        <f t="shared" si="39"/>
        <v>0.0913994156658166</v>
      </c>
      <c r="P46" s="18">
        <f t="shared" si="26"/>
        <v>0.00909415214490966</v>
      </c>
      <c r="Q46" s="25">
        <f t="shared" si="27"/>
        <v>0.00168241814680829</v>
      </c>
      <c r="R46" s="18">
        <f t="shared" si="28"/>
        <v>0.0142618427083333</v>
      </c>
      <c r="S46" s="26">
        <f t="shared" si="29"/>
        <v>0.117966393348682</v>
      </c>
      <c r="T46" s="3">
        <v>0.01</v>
      </c>
      <c r="U46" s="27">
        <f t="shared" si="30"/>
        <v>0.00117966393348682</v>
      </c>
      <c r="V46" s="26"/>
      <c r="W46" s="3"/>
      <c r="X46" s="27"/>
      <c r="Y46" s="29">
        <v>0.04</v>
      </c>
      <c r="Z46" s="3">
        <v>0.49</v>
      </c>
      <c r="AA46" s="28">
        <f t="shared" si="31"/>
        <v>0.0196</v>
      </c>
      <c r="AB46" s="3"/>
      <c r="AC46" s="3"/>
      <c r="AD46" s="28"/>
      <c r="AE46" s="26"/>
      <c r="AF46" s="3"/>
      <c r="AG46" s="27"/>
      <c r="AH46" s="26"/>
      <c r="AI46" s="3"/>
      <c r="AJ46" s="27"/>
      <c r="AL46" s="28"/>
      <c r="AM46" s="28"/>
      <c r="AN46" s="3">
        <v>0.015</v>
      </c>
      <c r="AO46" s="3">
        <v>0.5</v>
      </c>
      <c r="AP46" s="3">
        <f t="shared" si="32"/>
        <v>0.0075</v>
      </c>
      <c r="AQ46" s="1">
        <f t="shared" si="33"/>
        <v>0.0282796639334868</v>
      </c>
      <c r="AR46" s="30">
        <f t="shared" si="34"/>
        <v>7.70910416666667</v>
      </c>
      <c r="AS46" s="1">
        <f t="shared" si="35"/>
        <v>0.185</v>
      </c>
      <c r="AT46" s="2">
        <f t="shared" si="36"/>
        <v>227.928624103762</v>
      </c>
      <c r="AU46" s="1">
        <f t="shared" si="37"/>
        <v>61591.8938432321</v>
      </c>
    </row>
    <row r="47" s="1" customFormat="1" spans="1:47">
      <c r="A47" s="13"/>
      <c r="B47" s="13"/>
      <c r="C47" s="16">
        <v>5</v>
      </c>
      <c r="D47" s="21">
        <v>19.0447096774194</v>
      </c>
      <c r="E47" s="20">
        <f t="shared" si="38"/>
        <v>14.0358</v>
      </c>
      <c r="F47" s="16" t="s">
        <v>75</v>
      </c>
      <c r="G47" s="13">
        <v>6</v>
      </c>
      <c r="H47" s="18">
        <f t="shared" si="21"/>
        <v>19.0447096774194</v>
      </c>
      <c r="I47" s="18">
        <f t="shared" si="22"/>
        <v>292.194709677419</v>
      </c>
      <c r="J47" s="18">
        <f t="shared" si="23"/>
        <v>0.177921984979525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9"/>
        <v>0.159396305187574</v>
      </c>
      <c r="P47" s="18">
        <f t="shared" si="26"/>
        <v>0.0283601070173752</v>
      </c>
      <c r="Q47" s="25">
        <f t="shared" si="27"/>
        <v>0.00524661979821442</v>
      </c>
      <c r="R47" s="18">
        <f t="shared" si="28"/>
        <v>0.0142618427083333</v>
      </c>
      <c r="S47" s="26">
        <f t="shared" si="29"/>
        <v>0.367878114035627</v>
      </c>
      <c r="T47" s="3">
        <v>0.01</v>
      </c>
      <c r="U47" s="27">
        <f t="shared" si="30"/>
        <v>0.00367878114035627</v>
      </c>
      <c r="V47" s="26"/>
      <c r="W47" s="3"/>
      <c r="X47" s="27"/>
      <c r="Y47" s="29">
        <v>0.04</v>
      </c>
      <c r="Z47" s="3">
        <v>0.49</v>
      </c>
      <c r="AA47" s="28">
        <f t="shared" si="31"/>
        <v>0.0196</v>
      </c>
      <c r="AB47" s="3"/>
      <c r="AC47" s="3"/>
      <c r="AD47" s="28"/>
      <c r="AE47" s="26"/>
      <c r="AF47" s="3"/>
      <c r="AG47" s="27"/>
      <c r="AH47" s="26"/>
      <c r="AI47" s="3"/>
      <c r="AJ47" s="27"/>
      <c r="AK47" s="28"/>
      <c r="AL47" s="28"/>
      <c r="AM47" s="28"/>
      <c r="AN47" s="3">
        <v>0.015</v>
      </c>
      <c r="AO47" s="3">
        <v>0.5</v>
      </c>
      <c r="AP47" s="3">
        <f t="shared" si="32"/>
        <v>0.0075</v>
      </c>
      <c r="AQ47" s="1">
        <f t="shared" si="33"/>
        <v>0.0307787811403563</v>
      </c>
      <c r="AR47" s="30">
        <f t="shared" si="34"/>
        <v>7.70910416666667</v>
      </c>
      <c r="AS47" s="1">
        <f t="shared" si="35"/>
        <v>0.185</v>
      </c>
      <c r="AT47" s="2">
        <f t="shared" si="36"/>
        <v>227.928624103762</v>
      </c>
      <c r="AU47" s="1">
        <f t="shared" si="37"/>
        <v>67034.8638187356</v>
      </c>
    </row>
    <row r="48" s="1" customFormat="1" spans="1:47">
      <c r="A48" s="13"/>
      <c r="B48" s="13"/>
      <c r="C48" s="16">
        <v>6</v>
      </c>
      <c r="D48" s="21">
        <v>23.0909333333333</v>
      </c>
      <c r="E48" s="20">
        <f t="shared" si="38"/>
        <v>19.0447096774194</v>
      </c>
      <c r="F48" s="16" t="s">
        <v>73</v>
      </c>
      <c r="G48" s="13">
        <v>7</v>
      </c>
      <c r="H48" s="18">
        <f t="shared" si="21"/>
        <v>23.0909333333333</v>
      </c>
      <c r="I48" s="18">
        <f t="shared" si="22"/>
        <v>296.240933333333</v>
      </c>
      <c r="J48" s="18">
        <f t="shared" si="23"/>
        <v>0.280476109680477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9"/>
        <v>0.208127239836865</v>
      </c>
      <c r="P48" s="18">
        <f t="shared" si="26"/>
        <v>0.0583747185479795</v>
      </c>
      <c r="Q48" s="25">
        <f t="shared" si="27"/>
        <v>0.0107993229313762</v>
      </c>
      <c r="R48" s="18">
        <f t="shared" si="28"/>
        <v>0.0142618427083333</v>
      </c>
      <c r="S48" s="26">
        <f t="shared" si="29"/>
        <v>0.757217924235418</v>
      </c>
      <c r="T48" s="3">
        <v>0.01</v>
      </c>
      <c r="U48" s="27">
        <f t="shared" si="30"/>
        <v>0.00757217924235418</v>
      </c>
      <c r="V48" s="26"/>
      <c r="W48" s="3"/>
      <c r="X48" s="27"/>
      <c r="Y48" s="29">
        <v>0.04</v>
      </c>
      <c r="Z48" s="3">
        <v>0.49</v>
      </c>
      <c r="AA48" s="28">
        <f t="shared" si="31"/>
        <v>0.0196</v>
      </c>
      <c r="AB48" s="3"/>
      <c r="AC48" s="3"/>
      <c r="AD48" s="28"/>
      <c r="AE48" s="26"/>
      <c r="AF48" s="3"/>
      <c r="AG48" s="27"/>
      <c r="AH48" s="26"/>
      <c r="AI48" s="3"/>
      <c r="AJ48" s="27"/>
      <c r="AL48" s="28"/>
      <c r="AM48" s="28"/>
      <c r="AN48" s="3">
        <v>0.015</v>
      </c>
      <c r="AO48" s="3">
        <v>0.5</v>
      </c>
      <c r="AP48" s="3">
        <f t="shared" si="32"/>
        <v>0.0075</v>
      </c>
      <c r="AQ48" s="1">
        <f t="shared" si="33"/>
        <v>0.0346721792423542</v>
      </c>
      <c r="AR48" s="30">
        <f t="shared" si="34"/>
        <v>7.70910416666667</v>
      </c>
      <c r="AS48" s="1">
        <f t="shared" si="35"/>
        <v>0.185</v>
      </c>
      <c r="AT48" s="2">
        <f t="shared" si="36"/>
        <v>227.928624103762</v>
      </c>
      <c r="AU48" s="1">
        <f t="shared" si="37"/>
        <v>75514.5177195636</v>
      </c>
    </row>
    <row r="49" s="1" customFormat="1" spans="1:47">
      <c r="A49" s="13"/>
      <c r="B49" s="13"/>
      <c r="C49" s="16">
        <v>7</v>
      </c>
      <c r="D49" s="21">
        <v>23.3751290322581</v>
      </c>
      <c r="E49" s="20">
        <f t="shared" si="38"/>
        <v>23.0909333333333</v>
      </c>
      <c r="F49" s="16" t="s">
        <v>73</v>
      </c>
      <c r="G49" s="13">
        <v>8</v>
      </c>
      <c r="H49" s="18">
        <f t="shared" si="21"/>
        <v>23.3751290322581</v>
      </c>
      <c r="I49" s="18">
        <f t="shared" si="22"/>
        <v>296.525129032258</v>
      </c>
      <c r="J49" s="18">
        <f t="shared" si="23"/>
        <v>0.289452069884263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9"/>
        <v>0.226843562955552</v>
      </c>
      <c r="P49" s="18">
        <f t="shared" si="26"/>
        <v>0.0656603388374057</v>
      </c>
      <c r="Q49" s="25">
        <f t="shared" si="27"/>
        <v>0.0121471626849201</v>
      </c>
      <c r="R49" s="18">
        <f t="shared" si="28"/>
        <v>0.0142618427083333</v>
      </c>
      <c r="S49" s="26">
        <f t="shared" si="29"/>
        <v>0.851724628671045</v>
      </c>
      <c r="T49" s="3">
        <v>0.01</v>
      </c>
      <c r="U49" s="27">
        <f t="shared" si="30"/>
        <v>0.00851724628671045</v>
      </c>
      <c r="V49" s="26"/>
      <c r="W49" s="3"/>
      <c r="X49" s="27"/>
      <c r="Y49" s="29">
        <v>0.04</v>
      </c>
      <c r="Z49" s="3">
        <v>0.49</v>
      </c>
      <c r="AA49" s="28">
        <f t="shared" si="31"/>
        <v>0.0196</v>
      </c>
      <c r="AB49" s="3"/>
      <c r="AC49" s="3"/>
      <c r="AD49" s="28"/>
      <c r="AE49" s="26"/>
      <c r="AF49" s="3"/>
      <c r="AG49" s="27"/>
      <c r="AH49" s="26"/>
      <c r="AI49" s="3"/>
      <c r="AJ49" s="27"/>
      <c r="AK49" s="28"/>
      <c r="AL49" s="28"/>
      <c r="AM49" s="28"/>
      <c r="AN49" s="3">
        <v>0.015</v>
      </c>
      <c r="AO49" s="3">
        <v>0.5</v>
      </c>
      <c r="AP49" s="3">
        <f t="shared" si="32"/>
        <v>0.0075</v>
      </c>
      <c r="AQ49" s="1">
        <f t="shared" si="33"/>
        <v>0.0356172462867104</v>
      </c>
      <c r="AR49" s="30">
        <f t="shared" si="34"/>
        <v>7.70910416666667</v>
      </c>
      <c r="AS49" s="1">
        <f t="shared" si="35"/>
        <v>0.185</v>
      </c>
      <c r="AT49" s="2">
        <f t="shared" si="36"/>
        <v>227.928624103762</v>
      </c>
      <c r="AU49" s="1">
        <f t="shared" si="37"/>
        <v>77572.8331651655</v>
      </c>
    </row>
    <row r="50" s="1" customFormat="1" spans="1:47">
      <c r="A50" s="13"/>
      <c r="B50" s="13"/>
      <c r="C50" s="16">
        <v>8</v>
      </c>
      <c r="D50" s="21">
        <v>23.4801612903226</v>
      </c>
      <c r="E50" s="20">
        <f t="shared" si="38"/>
        <v>23.3751290322581</v>
      </c>
      <c r="F50" s="16" t="s">
        <v>73</v>
      </c>
      <c r="G50" s="13">
        <v>9</v>
      </c>
      <c r="H50" s="18">
        <f t="shared" si="21"/>
        <v>23.4801612903226</v>
      </c>
      <c r="I50" s="18">
        <f t="shared" si="22"/>
        <v>296.630161290323</v>
      </c>
      <c r="J50" s="18">
        <f t="shared" si="23"/>
        <v>0.292837123074422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9"/>
        <v>0.238274265784813</v>
      </c>
      <c r="P50" s="18">
        <f t="shared" si="26"/>
        <v>0.0697755504950949</v>
      </c>
      <c r="Q50" s="25">
        <f t="shared" si="27"/>
        <v>0.0129084768415926</v>
      </c>
      <c r="R50" s="18">
        <f t="shared" si="28"/>
        <v>0.0142618427083333</v>
      </c>
      <c r="S50" s="26">
        <f t="shared" si="29"/>
        <v>0.90510582016516</v>
      </c>
      <c r="T50" s="3">
        <v>0.01</v>
      </c>
      <c r="U50" s="27">
        <f t="shared" si="30"/>
        <v>0.0090510582016516</v>
      </c>
      <c r="V50" s="26"/>
      <c r="W50" s="3"/>
      <c r="X50" s="27"/>
      <c r="Y50" s="29">
        <v>0.04</v>
      </c>
      <c r="Z50" s="3">
        <v>0.49</v>
      </c>
      <c r="AA50" s="28">
        <f t="shared" si="31"/>
        <v>0.0196</v>
      </c>
      <c r="AB50" s="3"/>
      <c r="AC50" s="3"/>
      <c r="AD50" s="28"/>
      <c r="AE50" s="26"/>
      <c r="AF50" s="3"/>
      <c r="AG50" s="27"/>
      <c r="AH50" s="26"/>
      <c r="AI50" s="3"/>
      <c r="AJ50" s="27"/>
      <c r="AL50" s="28"/>
      <c r="AM50" s="28"/>
      <c r="AN50" s="3">
        <v>0.015</v>
      </c>
      <c r="AO50" s="3">
        <v>0.5</v>
      </c>
      <c r="AP50" s="3">
        <f t="shared" si="32"/>
        <v>0.0075</v>
      </c>
      <c r="AQ50" s="1">
        <f t="shared" si="33"/>
        <v>0.0361510582016516</v>
      </c>
      <c r="AR50" s="30">
        <f t="shared" si="34"/>
        <v>7.70910416666667</v>
      </c>
      <c r="AS50" s="1">
        <f t="shared" si="35"/>
        <v>0.185</v>
      </c>
      <c r="AT50" s="2">
        <f t="shared" si="36"/>
        <v>227.928624103762</v>
      </c>
      <c r="AU50" s="1">
        <f t="shared" si="37"/>
        <v>78735.4525963807</v>
      </c>
    </row>
    <row r="51" s="1" customFormat="1" spans="1:47">
      <c r="A51" s="13"/>
      <c r="B51" s="13"/>
      <c r="C51" s="16">
        <v>9</v>
      </c>
      <c r="D51" s="21">
        <v>20.8348333333333</v>
      </c>
      <c r="E51" s="20">
        <f t="shared" si="38"/>
        <v>23.4801612903226</v>
      </c>
      <c r="F51" s="16" t="s">
        <v>73</v>
      </c>
      <c r="G51" s="13">
        <v>10</v>
      </c>
      <c r="H51" s="18">
        <f t="shared" si="21"/>
        <v>20.8348333333333</v>
      </c>
      <c r="I51" s="18">
        <f t="shared" si="22"/>
        <v>293.984833333333</v>
      </c>
      <c r="J51" s="18">
        <f t="shared" si="23"/>
        <v>0.217947512693054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9"/>
        <v>0.245589756956385</v>
      </c>
      <c r="P51" s="18">
        <f t="shared" si="26"/>
        <v>0.0535256766715358</v>
      </c>
      <c r="Q51" s="25">
        <f t="shared" si="27"/>
        <v>0.00990225018423412</v>
      </c>
      <c r="R51" s="18">
        <f t="shared" si="28"/>
        <v>0.0142618427083333</v>
      </c>
      <c r="S51" s="26">
        <f t="shared" si="29"/>
        <v>0.694317725047419</v>
      </c>
      <c r="T51" s="3">
        <v>0.01</v>
      </c>
      <c r="U51" s="27">
        <f t="shared" si="30"/>
        <v>0.00694317725047419</v>
      </c>
      <c r="V51" s="26"/>
      <c r="W51" s="3"/>
      <c r="X51" s="27"/>
      <c r="Y51" s="29">
        <v>0.04</v>
      </c>
      <c r="Z51" s="3">
        <v>0.49</v>
      </c>
      <c r="AA51" s="28">
        <f t="shared" si="31"/>
        <v>0.0196</v>
      </c>
      <c r="AB51" s="3"/>
      <c r="AC51" s="3"/>
      <c r="AD51" s="28"/>
      <c r="AE51" s="26"/>
      <c r="AF51" s="3"/>
      <c r="AG51" s="27"/>
      <c r="AH51" s="26"/>
      <c r="AI51" s="3"/>
      <c r="AJ51" s="27"/>
      <c r="AK51" s="28"/>
      <c r="AL51" s="28"/>
      <c r="AM51" s="28"/>
      <c r="AN51" s="3">
        <v>0.015</v>
      </c>
      <c r="AO51" s="3">
        <v>0.5</v>
      </c>
      <c r="AP51" s="3">
        <f t="shared" si="32"/>
        <v>0.0075</v>
      </c>
      <c r="AQ51" s="1">
        <f t="shared" si="33"/>
        <v>0.0340431772504742</v>
      </c>
      <c r="AR51" s="30">
        <f t="shared" si="34"/>
        <v>7.70910416666667</v>
      </c>
      <c r="AS51" s="1">
        <f t="shared" si="35"/>
        <v>0.185</v>
      </c>
      <c r="AT51" s="2">
        <f t="shared" si="36"/>
        <v>227.928624103762</v>
      </c>
      <c r="AU51" s="1">
        <f t="shared" si="37"/>
        <v>74144.5783878171</v>
      </c>
    </row>
    <row r="52" s="1" customFormat="1" spans="1:47">
      <c r="A52" s="13"/>
      <c r="B52" s="13"/>
      <c r="C52" s="16">
        <v>10</v>
      </c>
      <c r="D52" s="21">
        <v>16.0332903225806</v>
      </c>
      <c r="E52" s="20">
        <f t="shared" si="38"/>
        <v>20.8348333333333</v>
      </c>
      <c r="F52" s="16" t="s">
        <v>73</v>
      </c>
      <c r="G52" s="13">
        <v>11</v>
      </c>
      <c r="H52" s="18">
        <f t="shared" si="21"/>
        <v>16.0332903225806</v>
      </c>
      <c r="I52" s="18">
        <f t="shared" si="22"/>
        <v>289.183290322581</v>
      </c>
      <c r="J52" s="18">
        <f t="shared" si="23"/>
        <v>0.125755002875482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0.182460876270607</v>
      </c>
      <c r="O52" s="18">
        <f t="shared" si="39"/>
        <v>0.0866942456809092</v>
      </c>
      <c r="P52" s="18">
        <f t="shared" si="26"/>
        <v>0.0109022351148905</v>
      </c>
      <c r="Q52" s="25">
        <f t="shared" si="27"/>
        <v>0.00201691349625474</v>
      </c>
      <c r="R52" s="18">
        <f t="shared" si="28"/>
        <v>0.0142618427083333</v>
      </c>
      <c r="S52" s="26">
        <f t="shared" si="29"/>
        <v>0.141420259464525</v>
      </c>
      <c r="T52" s="3">
        <v>0.01</v>
      </c>
      <c r="U52" s="27">
        <f t="shared" si="30"/>
        <v>0.00141420259464525</v>
      </c>
      <c r="V52" s="26"/>
      <c r="W52" s="3"/>
      <c r="X52" s="27"/>
      <c r="Y52" s="29">
        <v>0.04</v>
      </c>
      <c r="Z52" s="3">
        <v>0.49</v>
      </c>
      <c r="AA52" s="28">
        <f t="shared" si="31"/>
        <v>0.0196</v>
      </c>
      <c r="AB52" s="3"/>
      <c r="AC52" s="3"/>
      <c r="AD52" s="28"/>
      <c r="AE52" s="26"/>
      <c r="AF52" s="3"/>
      <c r="AG52" s="27"/>
      <c r="AH52" s="26"/>
      <c r="AI52" s="3"/>
      <c r="AJ52" s="27"/>
      <c r="AL52" s="28"/>
      <c r="AM52" s="28"/>
      <c r="AN52" s="3">
        <v>0.015</v>
      </c>
      <c r="AO52" s="3">
        <v>0.5</v>
      </c>
      <c r="AP52" s="3">
        <f t="shared" si="32"/>
        <v>0.0075</v>
      </c>
      <c r="AQ52" s="1">
        <f t="shared" si="33"/>
        <v>0.0285142025946452</v>
      </c>
      <c r="AR52" s="30">
        <f t="shared" si="34"/>
        <v>7.70910416666667</v>
      </c>
      <c r="AS52" s="1">
        <f t="shared" si="35"/>
        <v>0.185</v>
      </c>
      <c r="AT52" s="2">
        <f t="shared" si="36"/>
        <v>227.928624103762</v>
      </c>
      <c r="AU52" s="1">
        <f t="shared" si="37"/>
        <v>62102.7089771806</v>
      </c>
    </row>
    <row r="53" s="1" customFormat="1" spans="1:48">
      <c r="A53" s="13"/>
      <c r="B53" s="13"/>
      <c r="C53" s="16">
        <v>11</v>
      </c>
      <c r="D53" s="21">
        <v>8.27176666666667</v>
      </c>
      <c r="E53" s="20">
        <f t="shared" si="38"/>
        <v>16.0332903225806</v>
      </c>
      <c r="F53" s="16" t="s">
        <v>75</v>
      </c>
      <c r="G53" s="13">
        <v>12</v>
      </c>
      <c r="H53" s="18">
        <f t="shared" si="21"/>
        <v>8.27176666666667</v>
      </c>
      <c r="I53" s="18">
        <f t="shared" si="22"/>
        <v>281.421766666667</v>
      </c>
      <c r="J53" s="18">
        <f t="shared" si="23"/>
        <v>0.0496862765831674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9"/>
        <v>0.152883052232685</v>
      </c>
      <c r="P53" s="18">
        <f t="shared" si="26"/>
        <v>0.00759618961811203</v>
      </c>
      <c r="Q53" s="25">
        <f t="shared" si="27"/>
        <v>0.00140529507935073</v>
      </c>
      <c r="R53" s="18">
        <f t="shared" si="28"/>
        <v>0.0142618427083333</v>
      </c>
      <c r="S53" s="26">
        <f t="shared" si="29"/>
        <v>0.098535309082437</v>
      </c>
      <c r="T53" s="3">
        <v>0.01</v>
      </c>
      <c r="U53" s="27">
        <f t="shared" si="30"/>
        <v>0.00098535309082437</v>
      </c>
      <c r="V53" s="26"/>
      <c r="W53" s="3"/>
      <c r="X53" s="27"/>
      <c r="Y53" s="29">
        <v>0.04</v>
      </c>
      <c r="Z53" s="3">
        <v>0.49</v>
      </c>
      <c r="AA53" s="28">
        <f t="shared" si="31"/>
        <v>0.0196</v>
      </c>
      <c r="AB53" s="3"/>
      <c r="AC53" s="3"/>
      <c r="AD53" s="28"/>
      <c r="AE53" s="26"/>
      <c r="AF53" s="3"/>
      <c r="AG53" s="27"/>
      <c r="AH53" s="26"/>
      <c r="AI53" s="3"/>
      <c r="AJ53" s="27"/>
      <c r="AK53" s="28"/>
      <c r="AL53" s="28"/>
      <c r="AM53" s="28"/>
      <c r="AN53" s="3">
        <v>0.015</v>
      </c>
      <c r="AO53" s="3">
        <v>0.5</v>
      </c>
      <c r="AP53" s="3">
        <f t="shared" si="32"/>
        <v>0.0075</v>
      </c>
      <c r="AQ53" s="1">
        <f t="shared" si="33"/>
        <v>0.0280853530908244</v>
      </c>
      <c r="AR53" s="30">
        <f t="shared" si="34"/>
        <v>7.70910416666667</v>
      </c>
      <c r="AS53" s="1">
        <f t="shared" si="35"/>
        <v>0.185</v>
      </c>
      <c r="AT53" s="2">
        <f t="shared" si="36"/>
        <v>227.928624103762</v>
      </c>
      <c r="AU53" s="1">
        <f t="shared" si="37"/>
        <v>61168.6931707629</v>
      </c>
      <c r="AV53" s="1">
        <f>SUM(AU42:AU53)</f>
        <v>693071.552978888</v>
      </c>
    </row>
    <row r="54" s="1" customFormat="1" spans="1:46">
      <c r="A54" s="13"/>
      <c r="B54" s="13"/>
      <c r="C54" s="16">
        <v>12</v>
      </c>
      <c r="D54" s="21">
        <v>7.08690322580645</v>
      </c>
      <c r="E54" s="20">
        <f t="shared" si="38"/>
        <v>8.27176666666667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7">
      <c r="S56" s="24" t="s">
        <v>43</v>
      </c>
      <c r="T56" s="24"/>
      <c r="U56" s="24"/>
      <c r="V56" s="24" t="s">
        <v>44</v>
      </c>
      <c r="W56" s="24" t="s">
        <v>45</v>
      </c>
      <c r="X56" s="24" t="s">
        <v>46</v>
      </c>
      <c r="Y56" s="24" t="s">
        <v>47</v>
      </c>
      <c r="Z56" s="24" t="s">
        <v>48</v>
      </c>
      <c r="AA56" s="24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11</v>
      </c>
      <c r="B57" s="15"/>
      <c r="C57" s="16" t="s">
        <v>51</v>
      </c>
      <c r="D57" s="16" t="s">
        <v>52</v>
      </c>
      <c r="E57" s="16" t="s">
        <v>53</v>
      </c>
      <c r="F57" s="16" t="s">
        <v>54</v>
      </c>
      <c r="G57" s="13" t="s">
        <v>51</v>
      </c>
      <c r="H57" s="13" t="s">
        <v>53</v>
      </c>
      <c r="I57" s="13" t="s">
        <v>55</v>
      </c>
      <c r="J57" s="13" t="s">
        <v>56</v>
      </c>
      <c r="K57" s="23" t="s">
        <v>57</v>
      </c>
      <c r="L57" s="23" t="s">
        <v>58</v>
      </c>
      <c r="M57" s="13" t="s">
        <v>59</v>
      </c>
      <c r="N57" s="23" t="s">
        <v>60</v>
      </c>
      <c r="O57" s="13" t="s">
        <v>61</v>
      </c>
      <c r="P57" s="13" t="s">
        <v>62</v>
      </c>
      <c r="Q57" s="23" t="s">
        <v>63</v>
      </c>
      <c r="R57" s="23" t="s">
        <v>64</v>
      </c>
      <c r="S57" s="4" t="s">
        <v>65</v>
      </c>
      <c r="T57" s="3" t="s">
        <v>66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71</v>
      </c>
      <c r="B58" s="13">
        <f>F7</f>
        <v>122.786</v>
      </c>
      <c r="C58" s="16" t="s">
        <v>72</v>
      </c>
      <c r="D58" s="17">
        <v>3</v>
      </c>
      <c r="E58" s="16"/>
      <c r="F58" s="16"/>
      <c r="G58" s="13">
        <v>1</v>
      </c>
      <c r="H58" s="18">
        <f t="shared" ref="H58:H69" si="40">E59</f>
        <v>3</v>
      </c>
      <c r="I58" s="18">
        <f t="shared" ref="I58:I69" si="41">H58+273.15</f>
        <v>276.15</v>
      </c>
      <c r="J58" s="18">
        <f t="shared" ref="J58:J69" si="42">EXP(($C$16*(I58-$C$14))/($C$17*I58*$C$14))</f>
        <v>0.0256677222920585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73</v>
      </c>
      <c r="N58" s="13"/>
      <c r="O58" s="18">
        <f>L58</f>
        <v>2.762685</v>
      </c>
      <c r="P58" s="18">
        <f t="shared" ref="P58:P69" si="45">O58*J58</f>
        <v>0.0709118313604356</v>
      </c>
      <c r="Q58" s="25">
        <f t="shared" ref="Q58:Q69" si="46">P58*$B$60</f>
        <v>0.0205644310945263</v>
      </c>
      <c r="R58" s="18">
        <f t="shared" ref="R58:R69" si="47">L58*$B$60</f>
        <v>0.80117865</v>
      </c>
      <c r="S58" s="26">
        <f t="shared" ref="S58:S69" si="48">Q58/R58</f>
        <v>0.0256677222920585</v>
      </c>
      <c r="T58" s="3">
        <v>0.27</v>
      </c>
      <c r="U58" s="27">
        <f t="shared" ref="U58:U69" si="49">S58*T58</f>
        <v>0.00693028501885579</v>
      </c>
      <c r="V58" s="3">
        <v>180.9</v>
      </c>
      <c r="W58" s="28">
        <v>6</v>
      </c>
      <c r="X58" s="28">
        <v>3</v>
      </c>
      <c r="Y58" s="28">
        <v>0.3</v>
      </c>
      <c r="Z58" s="28">
        <v>6</v>
      </c>
      <c r="AA58" s="3">
        <v>30.2</v>
      </c>
      <c r="AB58" s="2">
        <f t="shared" ref="AB58:AB69" si="50">U58*0.67*AD58+(V58+W58+X58+Y58+Z58+AA58)/1000</f>
        <v>0.227746554379164</v>
      </c>
      <c r="AC58" s="30">
        <f t="shared" ref="AC58:AC69" si="51">$B$58/12</f>
        <v>10.2321666666667</v>
      </c>
      <c r="AD58" s="1">
        <f t="shared" ref="AD58:AD69" si="52">$B$60</f>
        <v>0.29</v>
      </c>
      <c r="AE58" s="31">
        <f t="shared" ref="AE58:AE69" si="53">$E$7/12</f>
        <v>79.7179062435845</v>
      </c>
      <c r="AF58" s="1">
        <f t="shared" ref="AF58:AF69" si="54">AE58*10000*AC58*AB58</f>
        <v>1857698.81610931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74</v>
      </c>
      <c r="B59" s="13">
        <v>27</v>
      </c>
      <c r="C59" s="16">
        <v>1</v>
      </c>
      <c r="D59" s="19">
        <v>0.922225806451613</v>
      </c>
      <c r="E59" s="20">
        <f t="shared" ref="E59:E70" si="55">D58</f>
        <v>3</v>
      </c>
      <c r="F59" s="16" t="s">
        <v>73</v>
      </c>
      <c r="G59" s="13">
        <v>2</v>
      </c>
      <c r="H59" s="18">
        <f t="shared" si="40"/>
        <v>0.922225806451613</v>
      </c>
      <c r="I59" s="18">
        <f t="shared" si="41"/>
        <v>274.072225806452</v>
      </c>
      <c r="J59" s="18">
        <f t="shared" si="42"/>
        <v>0.0196471273020524</v>
      </c>
      <c r="K59" s="18">
        <f t="shared" si="43"/>
        <v>10.2321666666667</v>
      </c>
      <c r="L59" s="18">
        <f t="shared" si="44"/>
        <v>2.762685</v>
      </c>
      <c r="M59" s="13" t="s">
        <v>73</v>
      </c>
      <c r="N59" s="13"/>
      <c r="O59" s="18">
        <f t="shared" ref="O59:O69" si="56">L59+O58-P58-N59</f>
        <v>5.45445816863956</v>
      </c>
      <c r="P59" s="18">
        <f t="shared" si="45"/>
        <v>0.107164434002981</v>
      </c>
      <c r="Q59" s="25">
        <f t="shared" si="46"/>
        <v>0.0310776858608645</v>
      </c>
      <c r="R59" s="18">
        <f t="shared" si="47"/>
        <v>0.80117865</v>
      </c>
      <c r="S59" s="26">
        <f t="shared" si="48"/>
        <v>0.038789957596679</v>
      </c>
      <c r="T59" s="3">
        <v>0.27</v>
      </c>
      <c r="U59" s="27">
        <f t="shared" si="49"/>
        <v>0.0104732885511033</v>
      </c>
      <c r="V59" s="3">
        <v>180.9</v>
      </c>
      <c r="W59" s="28">
        <v>6</v>
      </c>
      <c r="X59" s="28">
        <v>3</v>
      </c>
      <c r="Y59" s="28">
        <v>0.3</v>
      </c>
      <c r="Z59" s="28">
        <v>6</v>
      </c>
      <c r="AA59" s="3">
        <v>30.2</v>
      </c>
      <c r="AB59" s="2">
        <f t="shared" si="50"/>
        <v>0.228434959965479</v>
      </c>
      <c r="AC59" s="30">
        <f t="shared" si="51"/>
        <v>10.2321666666667</v>
      </c>
      <c r="AD59" s="1">
        <f t="shared" si="52"/>
        <v>0.29</v>
      </c>
      <c r="AE59" s="31">
        <f t="shared" si="53"/>
        <v>79.7179062435845</v>
      </c>
      <c r="AF59" s="1">
        <f t="shared" si="54"/>
        <v>1863314.05031642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36</v>
      </c>
      <c r="B60" s="13">
        <f>H7</f>
        <v>0.29</v>
      </c>
      <c r="C60" s="16">
        <v>2</v>
      </c>
      <c r="D60" s="21">
        <v>2.77528571428571</v>
      </c>
      <c r="E60" s="20">
        <f t="shared" si="55"/>
        <v>0.922225806451613</v>
      </c>
      <c r="F60" s="16" t="s">
        <v>73</v>
      </c>
      <c r="G60" s="13">
        <v>3</v>
      </c>
      <c r="H60" s="18">
        <f t="shared" si="40"/>
        <v>2.77528571428571</v>
      </c>
      <c r="I60" s="18">
        <f t="shared" si="41"/>
        <v>275.925285714286</v>
      </c>
      <c r="J60" s="18">
        <f t="shared" si="42"/>
        <v>0.0249411534784864</v>
      </c>
      <c r="K60" s="18">
        <f t="shared" si="43"/>
        <v>10.2321666666667</v>
      </c>
      <c r="L60" s="18">
        <f t="shared" si="44"/>
        <v>2.762685</v>
      </c>
      <c r="M60" s="13" t="s">
        <v>73</v>
      </c>
      <c r="N60" s="13"/>
      <c r="O60" s="18">
        <f t="shared" si="56"/>
        <v>8.10997873463658</v>
      </c>
      <c r="P60" s="18">
        <f t="shared" si="45"/>
        <v>0.202272224327832</v>
      </c>
      <c r="Q60" s="25">
        <f t="shared" si="46"/>
        <v>0.0586589450550713</v>
      </c>
      <c r="R60" s="18">
        <f t="shared" si="47"/>
        <v>0.80117865</v>
      </c>
      <c r="S60" s="26">
        <f t="shared" si="48"/>
        <v>0.0732158115484871</v>
      </c>
      <c r="T60" s="3">
        <v>0.27</v>
      </c>
      <c r="U60" s="27">
        <f t="shared" si="49"/>
        <v>0.0197682691180915</v>
      </c>
      <c r="V60" s="3">
        <v>180.9</v>
      </c>
      <c r="W60" s="28">
        <v>6</v>
      </c>
      <c r="X60" s="28">
        <v>3</v>
      </c>
      <c r="Y60" s="28">
        <v>0.3</v>
      </c>
      <c r="Z60" s="28">
        <v>6</v>
      </c>
      <c r="AA60" s="3">
        <v>30.2</v>
      </c>
      <c r="AB60" s="2">
        <f t="shared" si="50"/>
        <v>0.230240974689645</v>
      </c>
      <c r="AC60" s="30">
        <f t="shared" si="51"/>
        <v>10.2321666666667</v>
      </c>
      <c r="AD60" s="1">
        <f t="shared" si="52"/>
        <v>0.29</v>
      </c>
      <c r="AE60" s="31">
        <f t="shared" si="53"/>
        <v>79.7179062435845</v>
      </c>
      <c r="AF60" s="1">
        <f t="shared" si="54"/>
        <v>1878045.47588773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21">
        <v>6.29564516129032</v>
      </c>
      <c r="E61" s="20">
        <f t="shared" si="55"/>
        <v>2.77528571428571</v>
      </c>
      <c r="F61" s="16" t="s">
        <v>73</v>
      </c>
      <c r="G61" s="13">
        <v>4</v>
      </c>
      <c r="H61" s="18">
        <f t="shared" si="40"/>
        <v>6.29564516129032</v>
      </c>
      <c r="I61" s="18">
        <f t="shared" si="41"/>
        <v>279.44564516129</v>
      </c>
      <c r="J61" s="18">
        <f t="shared" si="42"/>
        <v>0.0389026489200464</v>
      </c>
      <c r="K61" s="18">
        <f t="shared" si="43"/>
        <v>10.2321666666667</v>
      </c>
      <c r="L61" s="18">
        <f t="shared" si="44"/>
        <v>2.762685</v>
      </c>
      <c r="M61" s="13" t="s">
        <v>73</v>
      </c>
      <c r="N61" s="13"/>
      <c r="O61" s="18">
        <f t="shared" si="56"/>
        <v>10.6703915103088</v>
      </c>
      <c r="P61" s="18">
        <f t="shared" si="45"/>
        <v>0.415106494764985</v>
      </c>
      <c r="Q61" s="25">
        <f t="shared" si="46"/>
        <v>0.120380883481846</v>
      </c>
      <c r="R61" s="18">
        <f t="shared" si="47"/>
        <v>0.80117865</v>
      </c>
      <c r="S61" s="26">
        <f t="shared" si="48"/>
        <v>0.150254732177206</v>
      </c>
      <c r="T61" s="3">
        <v>0.27</v>
      </c>
      <c r="U61" s="27">
        <f t="shared" si="49"/>
        <v>0.0405687776878457</v>
      </c>
      <c r="V61" s="3">
        <v>180.9</v>
      </c>
      <c r="W61" s="28">
        <v>6</v>
      </c>
      <c r="X61" s="28">
        <v>3</v>
      </c>
      <c r="Y61" s="28">
        <v>0.3</v>
      </c>
      <c r="Z61" s="28">
        <v>6</v>
      </c>
      <c r="AA61" s="3">
        <v>30.2</v>
      </c>
      <c r="AB61" s="2">
        <f t="shared" si="50"/>
        <v>0.234282513504748</v>
      </c>
      <c r="AC61" s="30">
        <f t="shared" si="51"/>
        <v>10.2321666666667</v>
      </c>
      <c r="AD61" s="1">
        <f t="shared" si="52"/>
        <v>0.29</v>
      </c>
      <c r="AE61" s="31">
        <f t="shared" si="53"/>
        <v>79.7179062435845</v>
      </c>
      <c r="AF61" s="1">
        <f t="shared" si="54"/>
        <v>1911011.77868227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21">
        <v>14.0358</v>
      </c>
      <c r="E62" s="20">
        <f t="shared" si="55"/>
        <v>6.29564516129032</v>
      </c>
      <c r="F62" s="16" t="s">
        <v>73</v>
      </c>
      <c r="G62" s="13">
        <v>5</v>
      </c>
      <c r="H62" s="18">
        <f t="shared" si="40"/>
        <v>14.0358</v>
      </c>
      <c r="I62" s="18">
        <f t="shared" si="41"/>
        <v>287.1858</v>
      </c>
      <c r="J62" s="18">
        <f t="shared" si="42"/>
        <v>0.0994990184418748</v>
      </c>
      <c r="K62" s="18">
        <f t="shared" si="43"/>
        <v>10.2321666666667</v>
      </c>
      <c r="L62" s="18">
        <f t="shared" si="44"/>
        <v>2.762685</v>
      </c>
      <c r="M62" s="13" t="s">
        <v>75</v>
      </c>
      <c r="N62" s="18">
        <f>(O61-P61)*$C$22/100</f>
        <v>9.74252076476658</v>
      </c>
      <c r="O62" s="18">
        <f t="shared" si="56"/>
        <v>3.27544925077719</v>
      </c>
      <c r="P62" s="18">
        <f t="shared" si="45"/>
        <v>0.325903985408504</v>
      </c>
      <c r="Q62" s="25">
        <f t="shared" si="46"/>
        <v>0.0945121557684662</v>
      </c>
      <c r="R62" s="18">
        <f t="shared" si="47"/>
        <v>0.80117865</v>
      </c>
      <c r="S62" s="26">
        <f t="shared" si="48"/>
        <v>0.117966393348682</v>
      </c>
      <c r="T62" s="3">
        <v>0.27</v>
      </c>
      <c r="U62" s="27">
        <f t="shared" si="49"/>
        <v>0.0318509262041442</v>
      </c>
      <c r="V62" s="3">
        <v>220.1</v>
      </c>
      <c r="W62" s="28">
        <v>12.1</v>
      </c>
      <c r="X62" s="28">
        <v>4.5</v>
      </c>
      <c r="Y62" s="28">
        <v>1.5</v>
      </c>
      <c r="Z62" s="28">
        <v>6.8</v>
      </c>
      <c r="AA62" s="3">
        <v>30.2</v>
      </c>
      <c r="AB62" s="2">
        <f t="shared" si="50"/>
        <v>0.281388634961465</v>
      </c>
      <c r="AC62" s="30">
        <f t="shared" si="51"/>
        <v>10.2321666666667</v>
      </c>
      <c r="AD62" s="1">
        <f t="shared" si="52"/>
        <v>0.29</v>
      </c>
      <c r="AE62" s="31">
        <f t="shared" si="53"/>
        <v>79.7179062435845</v>
      </c>
      <c r="AF62" s="1">
        <f t="shared" si="54"/>
        <v>2295250.24191696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21">
        <v>19.0447096774194</v>
      </c>
      <c r="E63" s="20">
        <f t="shared" si="55"/>
        <v>14.0358</v>
      </c>
      <c r="F63" s="16" t="s">
        <v>75</v>
      </c>
      <c r="G63" s="13">
        <v>6</v>
      </c>
      <c r="H63" s="18">
        <f t="shared" si="40"/>
        <v>19.0447096774194</v>
      </c>
      <c r="I63" s="18">
        <f t="shared" si="41"/>
        <v>292.194709677419</v>
      </c>
      <c r="J63" s="18">
        <f t="shared" si="42"/>
        <v>0.177921984979525</v>
      </c>
      <c r="K63" s="18">
        <f t="shared" si="43"/>
        <v>10.2321666666667</v>
      </c>
      <c r="L63" s="18">
        <f t="shared" si="44"/>
        <v>2.762685</v>
      </c>
      <c r="M63" s="13" t="s">
        <v>73</v>
      </c>
      <c r="N63" s="13"/>
      <c r="O63" s="18">
        <f t="shared" si="56"/>
        <v>5.71223026536868</v>
      </c>
      <c r="P63" s="18">
        <f t="shared" si="45"/>
        <v>1.01633134747451</v>
      </c>
      <c r="Q63" s="25">
        <f t="shared" si="46"/>
        <v>0.294736090767609</v>
      </c>
      <c r="R63" s="18">
        <f t="shared" si="47"/>
        <v>0.80117865</v>
      </c>
      <c r="S63" s="26">
        <f t="shared" si="48"/>
        <v>0.367878114035627</v>
      </c>
      <c r="T63" s="3">
        <v>0.27</v>
      </c>
      <c r="U63" s="27">
        <f t="shared" si="49"/>
        <v>0.0993270907896192</v>
      </c>
      <c r="V63" s="3">
        <v>220.1</v>
      </c>
      <c r="W63" s="28">
        <v>12.1</v>
      </c>
      <c r="X63" s="28">
        <v>4.5</v>
      </c>
      <c r="Y63" s="28">
        <v>1.5</v>
      </c>
      <c r="Z63" s="28">
        <v>6.8</v>
      </c>
      <c r="AA63" s="3">
        <v>30.2</v>
      </c>
      <c r="AB63" s="2">
        <f t="shared" si="50"/>
        <v>0.294499253740423</v>
      </c>
      <c r="AC63" s="30">
        <f t="shared" si="51"/>
        <v>10.2321666666667</v>
      </c>
      <c r="AD63" s="1">
        <f t="shared" si="52"/>
        <v>0.29</v>
      </c>
      <c r="AE63" s="31">
        <f t="shared" si="53"/>
        <v>79.7179062435845</v>
      </c>
      <c r="AF63" s="1">
        <f t="shared" si="54"/>
        <v>2402191.84219945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21">
        <v>23.0909333333333</v>
      </c>
      <c r="E64" s="20">
        <f t="shared" si="55"/>
        <v>19.0447096774194</v>
      </c>
      <c r="F64" s="16" t="s">
        <v>73</v>
      </c>
      <c r="G64" s="13">
        <v>7</v>
      </c>
      <c r="H64" s="18">
        <f t="shared" si="40"/>
        <v>23.0909333333333</v>
      </c>
      <c r="I64" s="18">
        <f t="shared" si="41"/>
        <v>296.240933333333</v>
      </c>
      <c r="J64" s="18">
        <f t="shared" si="42"/>
        <v>0.280476109680477</v>
      </c>
      <c r="K64" s="18">
        <f t="shared" si="43"/>
        <v>10.2321666666667</v>
      </c>
      <c r="L64" s="18">
        <f t="shared" si="44"/>
        <v>2.762685</v>
      </c>
      <c r="M64" s="13" t="s">
        <v>73</v>
      </c>
      <c r="N64" s="13"/>
      <c r="O64" s="18">
        <f t="shared" si="56"/>
        <v>7.45858391789417</v>
      </c>
      <c r="P64" s="18">
        <f t="shared" si="45"/>
        <v>2.09195460101633</v>
      </c>
      <c r="Q64" s="25">
        <f t="shared" si="46"/>
        <v>0.606666834294735</v>
      </c>
      <c r="R64" s="18">
        <f t="shared" si="47"/>
        <v>0.80117865</v>
      </c>
      <c r="S64" s="26">
        <f t="shared" si="48"/>
        <v>0.757217924235418</v>
      </c>
      <c r="T64" s="3">
        <v>0.27</v>
      </c>
      <c r="U64" s="27">
        <f t="shared" si="49"/>
        <v>0.204448839543563</v>
      </c>
      <c r="V64" s="3">
        <v>220.1</v>
      </c>
      <c r="W64" s="28">
        <v>12.1</v>
      </c>
      <c r="X64" s="28">
        <v>4.5</v>
      </c>
      <c r="Y64" s="28">
        <v>1.5</v>
      </c>
      <c r="Z64" s="28">
        <v>6.8</v>
      </c>
      <c r="AA64" s="3">
        <v>30.2</v>
      </c>
      <c r="AB64" s="2">
        <f t="shared" si="50"/>
        <v>0.314924409523314</v>
      </c>
      <c r="AC64" s="30">
        <f t="shared" si="51"/>
        <v>10.2321666666667</v>
      </c>
      <c r="AD64" s="1">
        <f t="shared" si="52"/>
        <v>0.29</v>
      </c>
      <c r="AE64" s="31">
        <f t="shared" si="53"/>
        <v>79.7179062435845</v>
      </c>
      <c r="AF64" s="1">
        <f t="shared" si="54"/>
        <v>2568797.16283826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21">
        <v>23.3751290322581</v>
      </c>
      <c r="E65" s="20">
        <f t="shared" si="55"/>
        <v>23.0909333333333</v>
      </c>
      <c r="F65" s="16" t="s">
        <v>73</v>
      </c>
      <c r="G65" s="13">
        <v>8</v>
      </c>
      <c r="H65" s="18">
        <f t="shared" si="40"/>
        <v>23.3751290322581</v>
      </c>
      <c r="I65" s="18">
        <f t="shared" si="41"/>
        <v>296.525129032258</v>
      </c>
      <c r="J65" s="18">
        <f t="shared" si="42"/>
        <v>0.289452069884263</v>
      </c>
      <c r="K65" s="18">
        <f t="shared" si="43"/>
        <v>10.2321666666667</v>
      </c>
      <c r="L65" s="18">
        <f t="shared" si="44"/>
        <v>2.762685</v>
      </c>
      <c r="M65" s="13" t="s">
        <v>73</v>
      </c>
      <c r="N65" s="13"/>
      <c r="O65" s="18">
        <f t="shared" si="56"/>
        <v>8.12931431687784</v>
      </c>
      <c r="P65" s="18">
        <f t="shared" si="45"/>
        <v>2.35304685576006</v>
      </c>
      <c r="Q65" s="25">
        <f t="shared" si="46"/>
        <v>0.682383588170419</v>
      </c>
      <c r="R65" s="18">
        <f t="shared" si="47"/>
        <v>0.80117865</v>
      </c>
      <c r="S65" s="26">
        <f t="shared" si="48"/>
        <v>0.851724628671045</v>
      </c>
      <c r="T65" s="3">
        <v>0.27</v>
      </c>
      <c r="U65" s="27">
        <f t="shared" si="49"/>
        <v>0.229965649741182</v>
      </c>
      <c r="V65" s="3">
        <v>220.1</v>
      </c>
      <c r="W65" s="28">
        <v>12.1</v>
      </c>
      <c r="X65" s="28">
        <v>4.5</v>
      </c>
      <c r="Y65" s="28">
        <v>1.5</v>
      </c>
      <c r="Z65" s="28">
        <v>6.8</v>
      </c>
      <c r="AA65" s="3">
        <v>30.2</v>
      </c>
      <c r="AB65" s="2">
        <f t="shared" si="50"/>
        <v>0.319882325744712</v>
      </c>
      <c r="AC65" s="30">
        <f t="shared" si="51"/>
        <v>10.2321666666667</v>
      </c>
      <c r="AD65" s="1">
        <f t="shared" si="52"/>
        <v>0.29</v>
      </c>
      <c r="AE65" s="31">
        <f t="shared" si="53"/>
        <v>79.7179062435845</v>
      </c>
      <c r="AF65" s="1">
        <f t="shared" si="54"/>
        <v>2609238.23611801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21">
        <v>23.4801612903226</v>
      </c>
      <c r="E66" s="20">
        <f t="shared" si="55"/>
        <v>23.3751290322581</v>
      </c>
      <c r="F66" s="16" t="s">
        <v>73</v>
      </c>
      <c r="G66" s="13">
        <v>9</v>
      </c>
      <c r="H66" s="18">
        <f t="shared" si="40"/>
        <v>23.4801612903226</v>
      </c>
      <c r="I66" s="18">
        <f t="shared" si="41"/>
        <v>296.630161290323</v>
      </c>
      <c r="J66" s="18">
        <f t="shared" si="42"/>
        <v>0.292837123074422</v>
      </c>
      <c r="K66" s="18">
        <f t="shared" si="43"/>
        <v>10.2321666666667</v>
      </c>
      <c r="L66" s="18">
        <f t="shared" si="44"/>
        <v>2.762685</v>
      </c>
      <c r="M66" s="13" t="s">
        <v>73</v>
      </c>
      <c r="N66" s="13"/>
      <c r="O66" s="18">
        <f t="shared" si="56"/>
        <v>8.53895246111778</v>
      </c>
      <c r="P66" s="18">
        <f t="shared" si="45"/>
        <v>2.50052227278299</v>
      </c>
      <c r="Q66" s="25">
        <f t="shared" si="46"/>
        <v>0.725151459107066</v>
      </c>
      <c r="R66" s="18">
        <f t="shared" si="47"/>
        <v>0.80117865</v>
      </c>
      <c r="S66" s="26">
        <f t="shared" si="48"/>
        <v>0.90510582016516</v>
      </c>
      <c r="T66" s="3">
        <v>0.27</v>
      </c>
      <c r="U66" s="27">
        <f t="shared" si="49"/>
        <v>0.244378571444593</v>
      </c>
      <c r="V66" s="3">
        <v>220.1</v>
      </c>
      <c r="W66" s="28">
        <v>12.1</v>
      </c>
      <c r="X66" s="28">
        <v>4.5</v>
      </c>
      <c r="Y66" s="28">
        <v>1.5</v>
      </c>
      <c r="Z66" s="28">
        <v>6.8</v>
      </c>
      <c r="AA66" s="3">
        <v>30.2</v>
      </c>
      <c r="AB66" s="2">
        <f t="shared" si="50"/>
        <v>0.322682756431684</v>
      </c>
      <c r="AC66" s="30">
        <f t="shared" si="51"/>
        <v>10.2321666666667</v>
      </c>
      <c r="AD66" s="1">
        <f t="shared" si="52"/>
        <v>0.29</v>
      </c>
      <c r="AE66" s="31">
        <f t="shared" si="53"/>
        <v>79.7179062435845</v>
      </c>
      <c r="AF66" s="1">
        <f t="shared" si="54"/>
        <v>2632080.9824593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21">
        <v>20.8348333333333</v>
      </c>
      <c r="E67" s="20">
        <f t="shared" si="55"/>
        <v>23.4801612903226</v>
      </c>
      <c r="F67" s="16" t="s">
        <v>73</v>
      </c>
      <c r="G67" s="13">
        <v>10</v>
      </c>
      <c r="H67" s="18">
        <f t="shared" si="40"/>
        <v>20.8348333333333</v>
      </c>
      <c r="I67" s="18">
        <f t="shared" si="41"/>
        <v>293.984833333333</v>
      </c>
      <c r="J67" s="18">
        <f t="shared" si="42"/>
        <v>0.217947512693054</v>
      </c>
      <c r="K67" s="18">
        <f t="shared" si="43"/>
        <v>10.2321666666667</v>
      </c>
      <c r="L67" s="18">
        <f t="shared" si="44"/>
        <v>2.762685</v>
      </c>
      <c r="M67" s="13" t="s">
        <v>73</v>
      </c>
      <c r="N67" s="13"/>
      <c r="O67" s="18">
        <f t="shared" si="56"/>
        <v>8.80111518833479</v>
      </c>
      <c r="P67" s="18">
        <f t="shared" si="45"/>
        <v>1.91818116422263</v>
      </c>
      <c r="Q67" s="25">
        <f t="shared" si="46"/>
        <v>0.556272537624562</v>
      </c>
      <c r="R67" s="18">
        <f t="shared" si="47"/>
        <v>0.80117865</v>
      </c>
      <c r="S67" s="26">
        <f t="shared" si="48"/>
        <v>0.694317725047419</v>
      </c>
      <c r="T67" s="3">
        <v>0.27</v>
      </c>
      <c r="U67" s="27">
        <f t="shared" si="49"/>
        <v>0.187465785762803</v>
      </c>
      <c r="V67" s="3">
        <v>220.1</v>
      </c>
      <c r="W67" s="28">
        <v>12.1</v>
      </c>
      <c r="X67" s="28">
        <v>4.5</v>
      </c>
      <c r="Y67" s="28">
        <v>1.5</v>
      </c>
      <c r="Z67" s="28">
        <v>6.8</v>
      </c>
      <c r="AA67" s="3">
        <v>30.2</v>
      </c>
      <c r="AB67" s="2">
        <f t="shared" si="50"/>
        <v>0.311624602173713</v>
      </c>
      <c r="AC67" s="30">
        <f t="shared" si="51"/>
        <v>10.2321666666667</v>
      </c>
      <c r="AD67" s="1">
        <f t="shared" si="52"/>
        <v>0.29</v>
      </c>
      <c r="AE67" s="31">
        <f t="shared" si="53"/>
        <v>79.7179062435845</v>
      </c>
      <c r="AF67" s="1">
        <f t="shared" si="54"/>
        <v>2541881.06646326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21">
        <v>16.0332903225806</v>
      </c>
      <c r="E68" s="20">
        <f t="shared" si="55"/>
        <v>20.8348333333333</v>
      </c>
      <c r="F68" s="16" t="s">
        <v>73</v>
      </c>
      <c r="G68" s="13">
        <v>11</v>
      </c>
      <c r="H68" s="18">
        <f t="shared" si="40"/>
        <v>16.0332903225806</v>
      </c>
      <c r="I68" s="18">
        <f t="shared" si="41"/>
        <v>289.183290322581</v>
      </c>
      <c r="J68" s="18">
        <f t="shared" si="42"/>
        <v>0.125755002875482</v>
      </c>
      <c r="K68" s="18">
        <f t="shared" si="43"/>
        <v>10.2321666666667</v>
      </c>
      <c r="L68" s="18">
        <f t="shared" si="44"/>
        <v>2.762685</v>
      </c>
      <c r="M68" s="13" t="s">
        <v>75</v>
      </c>
      <c r="N68" s="18">
        <f>(O67-P67)*$C$22/100</f>
        <v>6.53878732290655</v>
      </c>
      <c r="O68" s="18">
        <f t="shared" si="56"/>
        <v>3.10683170120561</v>
      </c>
      <c r="P68" s="18">
        <f t="shared" si="45"/>
        <v>0.39069962951875</v>
      </c>
      <c r="Q68" s="25">
        <f t="shared" si="46"/>
        <v>0.113302892560437</v>
      </c>
      <c r="R68" s="18">
        <f t="shared" si="47"/>
        <v>0.80117865</v>
      </c>
      <c r="S68" s="26">
        <f t="shared" si="48"/>
        <v>0.141420259464525</v>
      </c>
      <c r="T68" s="3">
        <v>0.27</v>
      </c>
      <c r="U68" s="27">
        <f t="shared" si="49"/>
        <v>0.0381834700554216</v>
      </c>
      <c r="V68" s="3">
        <v>180.9</v>
      </c>
      <c r="W68" s="28">
        <v>6</v>
      </c>
      <c r="X68" s="28">
        <v>3</v>
      </c>
      <c r="Y68" s="28">
        <v>0.3</v>
      </c>
      <c r="Z68" s="28">
        <v>6</v>
      </c>
      <c r="AA68" s="3">
        <v>30.2</v>
      </c>
      <c r="AB68" s="2">
        <f t="shared" si="50"/>
        <v>0.233819048231768</v>
      </c>
      <c r="AC68" s="30">
        <f t="shared" si="51"/>
        <v>10.2321666666667</v>
      </c>
      <c r="AD68" s="1">
        <f t="shared" si="52"/>
        <v>0.29</v>
      </c>
      <c r="AE68" s="31">
        <f t="shared" si="53"/>
        <v>79.7179062435845</v>
      </c>
      <c r="AF68" s="1">
        <f t="shared" si="54"/>
        <v>1907231.35315061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21">
        <v>8.27176666666667</v>
      </c>
      <c r="E69" s="20">
        <f t="shared" si="55"/>
        <v>16.0332903225806</v>
      </c>
      <c r="F69" s="16" t="s">
        <v>75</v>
      </c>
      <c r="G69" s="13">
        <v>12</v>
      </c>
      <c r="H69" s="18">
        <f t="shared" si="40"/>
        <v>8.27176666666667</v>
      </c>
      <c r="I69" s="18">
        <f t="shared" si="41"/>
        <v>281.421766666667</v>
      </c>
      <c r="J69" s="18">
        <f t="shared" si="42"/>
        <v>0.0496862765831674</v>
      </c>
      <c r="K69" s="18">
        <f t="shared" si="43"/>
        <v>10.2321666666667</v>
      </c>
      <c r="L69" s="18">
        <f t="shared" si="44"/>
        <v>2.762685</v>
      </c>
      <c r="M69" s="13" t="s">
        <v>73</v>
      </c>
      <c r="N69" s="13"/>
      <c r="O69" s="18">
        <f t="shared" si="56"/>
        <v>5.47881707168686</v>
      </c>
      <c r="P69" s="18">
        <f t="shared" si="45"/>
        <v>0.272222020372412</v>
      </c>
      <c r="Q69" s="25">
        <f t="shared" si="46"/>
        <v>0.0789443859079996</v>
      </c>
      <c r="R69" s="18">
        <f t="shared" si="47"/>
        <v>0.80117865</v>
      </c>
      <c r="S69" s="26">
        <f t="shared" si="48"/>
        <v>0.098535309082437</v>
      </c>
      <c r="T69" s="3">
        <v>0.27</v>
      </c>
      <c r="U69" s="27">
        <f t="shared" si="49"/>
        <v>0.026604533452258</v>
      </c>
      <c r="V69" s="3">
        <v>180.9</v>
      </c>
      <c r="W69" s="28">
        <v>6</v>
      </c>
      <c r="X69" s="28">
        <v>3</v>
      </c>
      <c r="Y69" s="28">
        <v>0.3</v>
      </c>
      <c r="Z69" s="28">
        <v>6</v>
      </c>
      <c r="AA69" s="3">
        <v>30.2</v>
      </c>
      <c r="AB69" s="2">
        <f t="shared" si="50"/>
        <v>0.231569260849774</v>
      </c>
      <c r="AC69" s="30">
        <f t="shared" si="51"/>
        <v>10.2321666666667</v>
      </c>
      <c r="AD69" s="1">
        <f t="shared" si="52"/>
        <v>0.29</v>
      </c>
      <c r="AE69" s="31">
        <f t="shared" si="53"/>
        <v>79.7179062435845</v>
      </c>
      <c r="AF69" s="1">
        <f t="shared" si="54"/>
        <v>1888880.13213029</v>
      </c>
      <c r="AG69" s="1">
        <f>SUM(AF58:AF69)</f>
        <v>26355621.1382719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7">
      <c r="A70" s="13"/>
      <c r="B70" s="13"/>
      <c r="C70" s="16">
        <v>12</v>
      </c>
      <c r="D70" s="21">
        <v>7.08690322580645</v>
      </c>
      <c r="E70" s="20">
        <f t="shared" si="55"/>
        <v>8.27176666666667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1" s="1" customFormat="1" spans="46:46">
      <c r="AT71" s="2"/>
    </row>
    <row r="72" s="1" customFormat="1" spans="19:46">
      <c r="S72" s="24" t="s">
        <v>43</v>
      </c>
      <c r="T72" s="24"/>
      <c r="U72" s="24"/>
      <c r="V72" s="24" t="s">
        <v>44</v>
      </c>
      <c r="W72" s="24"/>
      <c r="X72" s="24"/>
      <c r="Y72" s="24" t="s">
        <v>45</v>
      </c>
      <c r="Z72" s="24"/>
      <c r="AA72" s="24"/>
      <c r="AB72" s="24" t="s">
        <v>46</v>
      </c>
      <c r="AC72" s="24"/>
      <c r="AD72" s="24"/>
      <c r="AE72" s="24" t="s">
        <v>47</v>
      </c>
      <c r="AF72" s="24"/>
      <c r="AG72" s="24"/>
      <c r="AH72" s="24" t="s">
        <v>48</v>
      </c>
      <c r="AI72" s="24"/>
      <c r="AJ72" s="24"/>
      <c r="AK72" s="32" t="s">
        <v>78</v>
      </c>
      <c r="AL72" s="33"/>
      <c r="AM72" s="34"/>
      <c r="AN72" s="33" t="s">
        <v>79</v>
      </c>
      <c r="AO72" s="33"/>
      <c r="AP72" s="34"/>
      <c r="AQ72" s="24" t="s">
        <v>50</v>
      </c>
      <c r="AR72" s="24"/>
      <c r="AS72" s="24"/>
      <c r="AT72" s="2"/>
    </row>
    <row r="73" s="1" customFormat="1" spans="1:50">
      <c r="A73" s="15" t="s">
        <v>12</v>
      </c>
      <c r="B73" s="15"/>
      <c r="C73" s="16" t="s">
        <v>51</v>
      </c>
      <c r="D73" s="16" t="s">
        <v>52</v>
      </c>
      <c r="E73" s="16" t="s">
        <v>53</v>
      </c>
      <c r="F73" s="16" t="s">
        <v>54</v>
      </c>
      <c r="G73" s="13" t="s">
        <v>51</v>
      </c>
      <c r="H73" s="13" t="s">
        <v>53</v>
      </c>
      <c r="I73" s="13" t="s">
        <v>55</v>
      </c>
      <c r="J73" s="13" t="s">
        <v>56</v>
      </c>
      <c r="K73" s="23" t="s">
        <v>57</v>
      </c>
      <c r="L73" s="23" t="s">
        <v>58</v>
      </c>
      <c r="M73" s="13" t="s">
        <v>59</v>
      </c>
      <c r="N73" s="23" t="s">
        <v>60</v>
      </c>
      <c r="O73" s="13" t="s">
        <v>61</v>
      </c>
      <c r="P73" s="13" t="s">
        <v>62</v>
      </c>
      <c r="Q73" s="23" t="s">
        <v>63</v>
      </c>
      <c r="R73" s="23" t="s">
        <v>64</v>
      </c>
      <c r="S73" s="4" t="s">
        <v>65</v>
      </c>
      <c r="T73" s="3" t="s">
        <v>66</v>
      </c>
      <c r="U73" s="3"/>
      <c r="V73" s="4" t="s">
        <v>65</v>
      </c>
      <c r="W73" s="3" t="s">
        <v>66</v>
      </c>
      <c r="X73" s="3"/>
      <c r="Y73" s="4" t="s">
        <v>65</v>
      </c>
      <c r="Z73" s="3" t="s">
        <v>66</v>
      </c>
      <c r="AA73" s="3"/>
      <c r="AB73" s="4" t="s">
        <v>65</v>
      </c>
      <c r="AC73" s="3" t="s">
        <v>66</v>
      </c>
      <c r="AD73" s="3"/>
      <c r="AE73" s="4" t="s">
        <v>65</v>
      </c>
      <c r="AF73" s="3" t="s">
        <v>66</v>
      </c>
      <c r="AG73" s="3"/>
      <c r="AH73" s="4" t="s">
        <v>65</v>
      </c>
      <c r="AI73" s="3" t="s">
        <v>66</v>
      </c>
      <c r="AJ73" s="3"/>
      <c r="AK73" s="4" t="s">
        <v>65</v>
      </c>
      <c r="AL73" s="3" t="s">
        <v>66</v>
      </c>
      <c r="AM73" s="3"/>
      <c r="AN73" s="4" t="s">
        <v>65</v>
      </c>
      <c r="AO73" s="3" t="s">
        <v>66</v>
      </c>
      <c r="AP73" s="3"/>
      <c r="AQ73" s="35" t="s">
        <v>65</v>
      </c>
      <c r="AR73" s="35" t="s">
        <v>66</v>
      </c>
      <c r="AS73" s="35"/>
      <c r="AT73" s="2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3</v>
      </c>
      <c r="E74" s="16"/>
      <c r="F74" s="16"/>
      <c r="G74" s="13">
        <v>1</v>
      </c>
      <c r="H74" s="18">
        <f t="shared" ref="H74:H85" si="57">E75</f>
        <v>3</v>
      </c>
      <c r="I74" s="18">
        <f t="shared" ref="I74:I85" si="58">H74+273.15</f>
        <v>276.15</v>
      </c>
      <c r="J74" s="18">
        <f t="shared" ref="J74:J85" si="59">EXP(($C$16*(I74-$C$14))/($C$17*I74*$C$14))</f>
        <v>0.0256677222920585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0.0133785302130667</v>
      </c>
      <c r="Q74" s="25">
        <f t="shared" ref="Q74:Q85" si="63">P74*$B$76</f>
        <v>0.00347841785539735</v>
      </c>
      <c r="R74" s="18">
        <f t="shared" ref="R74:R85" si="64">L74*$B$76</f>
        <v>0.1355172</v>
      </c>
      <c r="S74" s="26">
        <f t="shared" ref="S74:S85" si="65">Q74/R74</f>
        <v>0.0256677222920585</v>
      </c>
      <c r="T74" s="3">
        <v>0.01</v>
      </c>
      <c r="U74" s="27">
        <f t="shared" ref="U74:U85" si="66">S74*T74</f>
        <v>0.000256677222920585</v>
      </c>
      <c r="V74" s="26"/>
      <c r="W74" s="3"/>
      <c r="X74" s="3"/>
      <c r="Y74" s="29"/>
      <c r="Z74" s="3"/>
      <c r="AA74" s="28"/>
      <c r="AB74" s="3"/>
      <c r="AC74" s="3"/>
      <c r="AD74" s="28"/>
      <c r="AE74" s="26">
        <v>0.001</v>
      </c>
      <c r="AF74" s="3">
        <v>0.49</v>
      </c>
      <c r="AG74" s="27">
        <f t="shared" ref="AG74:AG85" si="67">AF74*AE74</f>
        <v>0.00049</v>
      </c>
      <c r="AH74" s="36"/>
      <c r="AI74" s="3"/>
      <c r="AJ74" s="27"/>
      <c r="AK74" s="37"/>
      <c r="AL74" s="28"/>
      <c r="AM74" s="28"/>
      <c r="AN74" s="37"/>
      <c r="AO74" s="28"/>
      <c r="AP74" s="27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0.00574667722292059</v>
      </c>
      <c r="AU74" s="30">
        <f t="shared" ref="AU74:AU85" si="70">$B$74/12</f>
        <v>52.122</v>
      </c>
      <c r="AV74" s="1">
        <f t="shared" ref="AV74:AV85" si="71">$B$76</f>
        <v>0.26</v>
      </c>
      <c r="AW74" s="2">
        <f>$E$8/12</f>
        <v>1.0105</v>
      </c>
      <c r="AX74" s="1">
        <f t="shared" ref="AX74:AX85" si="72">AW74*10000*AV74*0.67*AU74*AT74</f>
        <v>527.25698871327</v>
      </c>
    </row>
    <row r="75" s="1" customFormat="1" spans="1:50">
      <c r="A75" s="13" t="s">
        <v>74</v>
      </c>
      <c r="B75" s="13">
        <v>1</v>
      </c>
      <c r="C75" s="16">
        <v>1</v>
      </c>
      <c r="D75" s="19">
        <v>0.922225806451613</v>
      </c>
      <c r="E75" s="20">
        <f t="shared" ref="E75:E86" si="73">D74</f>
        <v>3</v>
      </c>
      <c r="F75" s="16" t="s">
        <v>73</v>
      </c>
      <c r="G75" s="13">
        <v>2</v>
      </c>
      <c r="H75" s="18">
        <f t="shared" si="57"/>
        <v>0.922225806451613</v>
      </c>
      <c r="I75" s="18">
        <f t="shared" si="58"/>
        <v>274.072225806452</v>
      </c>
      <c r="J75" s="18">
        <f t="shared" si="59"/>
        <v>0.0196471273020524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4">L75+O74-P74-N75</f>
        <v>1.02906146978693</v>
      </c>
      <c r="P75" s="18">
        <f t="shared" si="62"/>
        <v>0.020218101698541</v>
      </c>
      <c r="Q75" s="25">
        <f t="shared" si="63"/>
        <v>0.00525670644162067</v>
      </c>
      <c r="R75" s="18">
        <f t="shared" si="64"/>
        <v>0.1355172</v>
      </c>
      <c r="S75" s="26">
        <f t="shared" si="65"/>
        <v>0.038789957596679</v>
      </c>
      <c r="T75" s="3">
        <v>0.01</v>
      </c>
      <c r="U75" s="27">
        <f t="shared" si="66"/>
        <v>0.00038789957596679</v>
      </c>
      <c r="V75" s="26"/>
      <c r="W75" s="3"/>
      <c r="X75" s="3"/>
      <c r="Y75" s="29"/>
      <c r="Z75" s="3"/>
      <c r="AA75" s="28"/>
      <c r="AB75" s="3"/>
      <c r="AC75" s="3"/>
      <c r="AD75" s="28"/>
      <c r="AE75" s="26">
        <v>0.001</v>
      </c>
      <c r="AF75" s="3">
        <v>0.49</v>
      </c>
      <c r="AG75" s="27">
        <f t="shared" si="67"/>
        <v>0.00049</v>
      </c>
      <c r="AH75" s="36"/>
      <c r="AI75" s="3"/>
      <c r="AJ75" s="27"/>
      <c r="AK75" s="37"/>
      <c r="AL75" s="28"/>
      <c r="AM75" s="28"/>
      <c r="AN75" s="37"/>
      <c r="AO75" s="28"/>
      <c r="AP75" s="27"/>
      <c r="AQ75" s="3">
        <v>0.01</v>
      </c>
      <c r="AR75" s="3">
        <v>0.5</v>
      </c>
      <c r="AS75" s="3">
        <f t="shared" si="68"/>
        <v>0.005</v>
      </c>
      <c r="AT75" s="2">
        <f t="shared" si="69"/>
        <v>0.00587789957596679</v>
      </c>
      <c r="AU75" s="30">
        <f t="shared" si="70"/>
        <v>52.122</v>
      </c>
      <c r="AV75" s="1">
        <f t="shared" si="71"/>
        <v>0.26</v>
      </c>
      <c r="AW75" s="2">
        <f t="shared" ref="AW75:AW85" si="75">$E$8/12</f>
        <v>1.0105</v>
      </c>
      <c r="AX75" s="1">
        <f t="shared" si="72"/>
        <v>539.296624843007</v>
      </c>
    </row>
    <row r="76" s="1" customFormat="1" spans="1:50">
      <c r="A76" s="13" t="s">
        <v>36</v>
      </c>
      <c r="B76" s="13">
        <f>H8</f>
        <v>0.26</v>
      </c>
      <c r="C76" s="16">
        <v>2</v>
      </c>
      <c r="D76" s="21">
        <v>2.77528571428571</v>
      </c>
      <c r="E76" s="20">
        <f t="shared" si="73"/>
        <v>0.922225806451613</v>
      </c>
      <c r="F76" s="16" t="s">
        <v>73</v>
      </c>
      <c r="G76" s="13">
        <v>3</v>
      </c>
      <c r="H76" s="18">
        <f t="shared" si="57"/>
        <v>2.77528571428571</v>
      </c>
      <c r="I76" s="18">
        <f t="shared" si="58"/>
        <v>275.925285714286</v>
      </c>
      <c r="J76" s="18">
        <f t="shared" si="59"/>
        <v>0.0249411534784864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4"/>
        <v>1.53006336808839</v>
      </c>
      <c r="P76" s="18">
        <f t="shared" si="62"/>
        <v>0.0381615452953024</v>
      </c>
      <c r="Q76" s="25">
        <f t="shared" si="63"/>
        <v>0.00992200177677863</v>
      </c>
      <c r="R76" s="18">
        <f t="shared" si="64"/>
        <v>0.1355172</v>
      </c>
      <c r="S76" s="26">
        <f t="shared" si="65"/>
        <v>0.0732158115484871</v>
      </c>
      <c r="T76" s="3">
        <v>0.01</v>
      </c>
      <c r="U76" s="27">
        <f t="shared" si="66"/>
        <v>0.000732158115484871</v>
      </c>
      <c r="V76" s="26"/>
      <c r="W76" s="3"/>
      <c r="X76" s="3"/>
      <c r="Y76" s="29"/>
      <c r="Z76" s="3"/>
      <c r="AA76" s="28"/>
      <c r="AB76" s="3"/>
      <c r="AC76" s="3"/>
      <c r="AD76" s="28"/>
      <c r="AE76" s="26">
        <v>0.001</v>
      </c>
      <c r="AF76" s="3">
        <v>0.49</v>
      </c>
      <c r="AG76" s="27">
        <f t="shared" si="67"/>
        <v>0.00049</v>
      </c>
      <c r="AH76" s="36"/>
      <c r="AI76" s="3"/>
      <c r="AJ76" s="27"/>
      <c r="AK76" s="37"/>
      <c r="AL76" s="28"/>
      <c r="AM76" s="28"/>
      <c r="AN76" s="37"/>
      <c r="AO76" s="28"/>
      <c r="AP76" s="27"/>
      <c r="AQ76" s="3">
        <v>0.01</v>
      </c>
      <c r="AR76" s="3">
        <v>0.5</v>
      </c>
      <c r="AS76" s="3">
        <f t="shared" si="68"/>
        <v>0.005</v>
      </c>
      <c r="AT76" s="2">
        <f t="shared" si="69"/>
        <v>0.00622215811548487</v>
      </c>
      <c r="AU76" s="30">
        <f t="shared" si="70"/>
        <v>52.122</v>
      </c>
      <c r="AV76" s="1">
        <f t="shared" si="71"/>
        <v>0.26</v>
      </c>
      <c r="AW76" s="2">
        <f t="shared" si="75"/>
        <v>1.0105</v>
      </c>
      <c r="AX76" s="1">
        <f t="shared" si="72"/>
        <v>570.882307115393</v>
      </c>
    </row>
    <row r="77" s="1" customFormat="1" spans="1:50">
      <c r="A77" s="13"/>
      <c r="B77" s="13"/>
      <c r="C77" s="16">
        <v>3</v>
      </c>
      <c r="D77" s="21">
        <v>6.29564516129032</v>
      </c>
      <c r="E77" s="20">
        <f t="shared" si="73"/>
        <v>2.77528571428571</v>
      </c>
      <c r="F77" s="16" t="s">
        <v>73</v>
      </c>
      <c r="G77" s="13">
        <v>4</v>
      </c>
      <c r="H77" s="18">
        <f t="shared" si="57"/>
        <v>6.29564516129032</v>
      </c>
      <c r="I77" s="18">
        <f t="shared" si="58"/>
        <v>279.44564516129</v>
      </c>
      <c r="J77" s="18">
        <f t="shared" si="59"/>
        <v>0.0389026489200464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4"/>
        <v>2.01312182279309</v>
      </c>
      <c r="P77" s="18">
        <f t="shared" si="62"/>
        <v>0.0783157715054034</v>
      </c>
      <c r="Q77" s="25">
        <f t="shared" si="63"/>
        <v>0.0203621005914049</v>
      </c>
      <c r="R77" s="18">
        <f t="shared" si="64"/>
        <v>0.1355172</v>
      </c>
      <c r="S77" s="26">
        <f t="shared" si="65"/>
        <v>0.150254732177206</v>
      </c>
      <c r="T77" s="3">
        <v>0.01</v>
      </c>
      <c r="U77" s="27">
        <f t="shared" si="66"/>
        <v>0.00150254732177206</v>
      </c>
      <c r="V77" s="26"/>
      <c r="W77" s="3"/>
      <c r="X77" s="3"/>
      <c r="Y77" s="29"/>
      <c r="Z77" s="3"/>
      <c r="AA77" s="28"/>
      <c r="AB77" s="3"/>
      <c r="AC77" s="3"/>
      <c r="AD77" s="28"/>
      <c r="AE77" s="26">
        <v>0.001</v>
      </c>
      <c r="AF77" s="3">
        <v>0.49</v>
      </c>
      <c r="AG77" s="27">
        <f t="shared" si="67"/>
        <v>0.00049</v>
      </c>
      <c r="AH77" s="36"/>
      <c r="AI77" s="3"/>
      <c r="AJ77" s="27"/>
      <c r="AK77" s="37"/>
      <c r="AL77" s="28"/>
      <c r="AM77" s="28"/>
      <c r="AN77" s="37"/>
      <c r="AO77" s="28"/>
      <c r="AP77" s="27"/>
      <c r="AQ77" s="3">
        <v>0.01</v>
      </c>
      <c r="AR77" s="3">
        <v>0.5</v>
      </c>
      <c r="AS77" s="3">
        <f t="shared" si="68"/>
        <v>0.005</v>
      </c>
      <c r="AT77" s="2">
        <f t="shared" si="69"/>
        <v>0.00699254732177206</v>
      </c>
      <c r="AU77" s="30">
        <f t="shared" si="70"/>
        <v>52.122</v>
      </c>
      <c r="AV77" s="1">
        <f t="shared" si="71"/>
        <v>0.26</v>
      </c>
      <c r="AW77" s="2">
        <f t="shared" si="75"/>
        <v>1.0105</v>
      </c>
      <c r="AX77" s="1">
        <f t="shared" si="72"/>
        <v>641.565430124998</v>
      </c>
    </row>
    <row r="78" s="1" customFormat="1" spans="1:50">
      <c r="A78" s="13"/>
      <c r="B78" s="13"/>
      <c r="C78" s="16">
        <v>4</v>
      </c>
      <c r="D78" s="21">
        <v>14.0358</v>
      </c>
      <c r="E78" s="20">
        <f t="shared" si="73"/>
        <v>6.29564516129032</v>
      </c>
      <c r="F78" s="16" t="s">
        <v>73</v>
      </c>
      <c r="G78" s="13">
        <v>5</v>
      </c>
      <c r="H78" s="18">
        <f t="shared" si="57"/>
        <v>14.0358</v>
      </c>
      <c r="I78" s="18">
        <f t="shared" si="58"/>
        <v>287.1858</v>
      </c>
      <c r="J78" s="18">
        <f t="shared" si="59"/>
        <v>0.0994990184418748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1.8380657487233</v>
      </c>
      <c r="O78" s="18">
        <f t="shared" si="74"/>
        <v>0.617960302564384</v>
      </c>
      <c r="P78" s="18">
        <f t="shared" si="62"/>
        <v>0.0614864435412002</v>
      </c>
      <c r="Q78" s="25">
        <f t="shared" si="63"/>
        <v>0.0159864753207121</v>
      </c>
      <c r="R78" s="18">
        <f t="shared" si="64"/>
        <v>0.1355172</v>
      </c>
      <c r="S78" s="26">
        <f t="shared" si="65"/>
        <v>0.117966393348682</v>
      </c>
      <c r="T78" s="3">
        <v>0.01</v>
      </c>
      <c r="U78" s="27">
        <f t="shared" si="66"/>
        <v>0.00117966393348682</v>
      </c>
      <c r="V78" s="26"/>
      <c r="W78" s="3"/>
      <c r="X78" s="3"/>
      <c r="Y78" s="29"/>
      <c r="Z78" s="3"/>
      <c r="AA78" s="28"/>
      <c r="AB78" s="3"/>
      <c r="AC78" s="3"/>
      <c r="AD78" s="28"/>
      <c r="AE78" s="26">
        <v>0.005</v>
      </c>
      <c r="AF78" s="3">
        <v>0.49</v>
      </c>
      <c r="AG78" s="27">
        <f t="shared" si="67"/>
        <v>0.00245</v>
      </c>
      <c r="AH78" s="36"/>
      <c r="AI78" s="3"/>
      <c r="AJ78" s="27"/>
      <c r="AK78" s="37"/>
      <c r="AL78" s="28"/>
      <c r="AM78" s="28"/>
      <c r="AN78" s="37"/>
      <c r="AO78" s="28"/>
      <c r="AP78" s="27"/>
      <c r="AQ78" s="3">
        <v>0.015</v>
      </c>
      <c r="AR78" s="3">
        <v>0.5</v>
      </c>
      <c r="AS78" s="3">
        <f t="shared" si="68"/>
        <v>0.0075</v>
      </c>
      <c r="AT78" s="2">
        <f t="shared" si="69"/>
        <v>0.0111296639334868</v>
      </c>
      <c r="AU78" s="30">
        <f t="shared" si="70"/>
        <v>52.122</v>
      </c>
      <c r="AV78" s="1">
        <f t="shared" si="71"/>
        <v>0.26</v>
      </c>
      <c r="AW78" s="2">
        <f t="shared" si="75"/>
        <v>1.0105</v>
      </c>
      <c r="AX78" s="1">
        <f t="shared" si="72"/>
        <v>1021.14541383248</v>
      </c>
    </row>
    <row r="79" s="1" customFormat="1" spans="1:50">
      <c r="A79" s="13"/>
      <c r="B79" s="13"/>
      <c r="C79" s="16">
        <v>5</v>
      </c>
      <c r="D79" s="21">
        <v>19.0447096774194</v>
      </c>
      <c r="E79" s="20">
        <f t="shared" si="73"/>
        <v>14.0358</v>
      </c>
      <c r="F79" s="16" t="s">
        <v>75</v>
      </c>
      <c r="G79" s="13">
        <v>6</v>
      </c>
      <c r="H79" s="18">
        <f t="shared" si="57"/>
        <v>19.0447096774194</v>
      </c>
      <c r="I79" s="18">
        <f t="shared" si="58"/>
        <v>292.194709677419</v>
      </c>
      <c r="J79" s="18">
        <f t="shared" si="59"/>
        <v>0.177921984979525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4"/>
        <v>1.07769385902318</v>
      </c>
      <c r="P79" s="18">
        <f t="shared" si="62"/>
        <v>0.191745430597649</v>
      </c>
      <c r="Q79" s="25">
        <f t="shared" si="63"/>
        <v>0.0498538119553888</v>
      </c>
      <c r="R79" s="18">
        <f t="shared" si="64"/>
        <v>0.1355172</v>
      </c>
      <c r="S79" s="26">
        <f t="shared" si="65"/>
        <v>0.367878114035627</v>
      </c>
      <c r="T79" s="3">
        <v>0.01</v>
      </c>
      <c r="U79" s="27">
        <f t="shared" si="66"/>
        <v>0.00367878114035627</v>
      </c>
      <c r="V79" s="26"/>
      <c r="W79" s="3"/>
      <c r="X79" s="3"/>
      <c r="Y79" s="29"/>
      <c r="Z79" s="3"/>
      <c r="AA79" s="28"/>
      <c r="AB79" s="3"/>
      <c r="AC79" s="3"/>
      <c r="AD79" s="28"/>
      <c r="AE79" s="26">
        <v>0.005</v>
      </c>
      <c r="AF79" s="3">
        <v>0.49</v>
      </c>
      <c r="AG79" s="27">
        <f t="shared" si="67"/>
        <v>0.00245</v>
      </c>
      <c r="AH79" s="36"/>
      <c r="AI79" s="3"/>
      <c r="AJ79" s="27"/>
      <c r="AK79" s="37"/>
      <c r="AL79" s="28"/>
      <c r="AM79" s="28"/>
      <c r="AN79" s="37"/>
      <c r="AO79" s="28"/>
      <c r="AP79" s="27"/>
      <c r="AQ79" s="3">
        <v>0.015</v>
      </c>
      <c r="AR79" s="3">
        <v>0.5</v>
      </c>
      <c r="AS79" s="3">
        <f t="shared" si="68"/>
        <v>0.0075</v>
      </c>
      <c r="AT79" s="2">
        <f t="shared" si="69"/>
        <v>0.0136287811403563</v>
      </c>
      <c r="AU79" s="30">
        <f t="shared" si="70"/>
        <v>52.122</v>
      </c>
      <c r="AV79" s="1">
        <f t="shared" si="71"/>
        <v>0.26</v>
      </c>
      <c r="AW79" s="2">
        <f t="shared" si="75"/>
        <v>1.0105</v>
      </c>
      <c r="AX79" s="1">
        <f t="shared" si="72"/>
        <v>1250.43913641707</v>
      </c>
    </row>
    <row r="80" s="1" customFormat="1" spans="1:50">
      <c r="A80" s="13"/>
      <c r="B80" s="13"/>
      <c r="C80" s="16">
        <v>6</v>
      </c>
      <c r="D80" s="21">
        <v>23.0909333333333</v>
      </c>
      <c r="E80" s="20">
        <f t="shared" si="73"/>
        <v>19.0447096774194</v>
      </c>
      <c r="F80" s="16" t="s">
        <v>73</v>
      </c>
      <c r="G80" s="13">
        <v>7</v>
      </c>
      <c r="H80" s="18">
        <f t="shared" si="57"/>
        <v>23.0909333333333</v>
      </c>
      <c r="I80" s="18">
        <f t="shared" si="58"/>
        <v>296.240933333333</v>
      </c>
      <c r="J80" s="18">
        <f t="shared" si="59"/>
        <v>0.280476109680477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4"/>
        <v>1.40716842842553</v>
      </c>
      <c r="P80" s="18">
        <f t="shared" si="62"/>
        <v>0.394677126469985</v>
      </c>
      <c r="Q80" s="25">
        <f t="shared" si="63"/>
        <v>0.102616052882196</v>
      </c>
      <c r="R80" s="18">
        <f t="shared" si="64"/>
        <v>0.1355172</v>
      </c>
      <c r="S80" s="26">
        <f t="shared" si="65"/>
        <v>0.757217924235418</v>
      </c>
      <c r="T80" s="3">
        <v>0.01</v>
      </c>
      <c r="U80" s="27">
        <f t="shared" si="66"/>
        <v>0.00757217924235418</v>
      </c>
      <c r="V80" s="26"/>
      <c r="W80" s="3"/>
      <c r="X80" s="3"/>
      <c r="Y80" s="29"/>
      <c r="Z80" s="3"/>
      <c r="AA80" s="28"/>
      <c r="AB80" s="3"/>
      <c r="AC80" s="3"/>
      <c r="AD80" s="28"/>
      <c r="AE80" s="26">
        <v>0.005</v>
      </c>
      <c r="AF80" s="3">
        <v>0.49</v>
      </c>
      <c r="AG80" s="27">
        <f t="shared" si="67"/>
        <v>0.00245</v>
      </c>
      <c r="AH80" s="36"/>
      <c r="AI80" s="3"/>
      <c r="AJ80" s="27"/>
      <c r="AK80" s="37"/>
      <c r="AL80" s="28"/>
      <c r="AM80" s="28"/>
      <c r="AN80" s="37"/>
      <c r="AO80" s="28"/>
      <c r="AP80" s="27"/>
      <c r="AQ80" s="3">
        <v>0.015</v>
      </c>
      <c r="AR80" s="3">
        <v>0.5</v>
      </c>
      <c r="AS80" s="3">
        <f t="shared" si="68"/>
        <v>0.0075</v>
      </c>
      <c r="AT80" s="2">
        <f t="shared" si="69"/>
        <v>0.0175221792423542</v>
      </c>
      <c r="AU80" s="30">
        <f t="shared" si="70"/>
        <v>52.122</v>
      </c>
      <c r="AV80" s="1">
        <f t="shared" si="71"/>
        <v>0.26</v>
      </c>
      <c r="AW80" s="2">
        <f t="shared" si="75"/>
        <v>1.0105</v>
      </c>
      <c r="AX80" s="1">
        <f t="shared" si="72"/>
        <v>1607.65797427588</v>
      </c>
    </row>
    <row r="81" s="1" customFormat="1" spans="1:50">
      <c r="A81" s="13"/>
      <c r="B81" s="13"/>
      <c r="C81" s="16">
        <v>7</v>
      </c>
      <c r="D81" s="21">
        <v>23.3751290322581</v>
      </c>
      <c r="E81" s="20">
        <f t="shared" si="73"/>
        <v>23.0909333333333</v>
      </c>
      <c r="F81" s="16" t="s">
        <v>73</v>
      </c>
      <c r="G81" s="13">
        <v>8</v>
      </c>
      <c r="H81" s="18">
        <f t="shared" si="57"/>
        <v>23.3751290322581</v>
      </c>
      <c r="I81" s="18">
        <f t="shared" si="58"/>
        <v>296.525129032258</v>
      </c>
      <c r="J81" s="18">
        <f t="shared" si="59"/>
        <v>0.289452069884263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4"/>
        <v>1.53371130195555</v>
      </c>
      <c r="P81" s="18">
        <f t="shared" si="62"/>
        <v>0.443935910955922</v>
      </c>
      <c r="Q81" s="25">
        <f t="shared" si="63"/>
        <v>0.11542333684854</v>
      </c>
      <c r="R81" s="18">
        <f t="shared" si="64"/>
        <v>0.1355172</v>
      </c>
      <c r="S81" s="26">
        <f t="shared" si="65"/>
        <v>0.851724628671045</v>
      </c>
      <c r="T81" s="3">
        <v>0.01</v>
      </c>
      <c r="U81" s="27">
        <f t="shared" si="66"/>
        <v>0.00851724628671045</v>
      </c>
      <c r="V81" s="26"/>
      <c r="W81" s="3"/>
      <c r="X81" s="3"/>
      <c r="Y81" s="29"/>
      <c r="Z81" s="3"/>
      <c r="AA81" s="28"/>
      <c r="AB81" s="3"/>
      <c r="AC81" s="3"/>
      <c r="AD81" s="28"/>
      <c r="AE81" s="26">
        <v>0.005</v>
      </c>
      <c r="AF81" s="3">
        <v>0.49</v>
      </c>
      <c r="AG81" s="27">
        <f t="shared" si="67"/>
        <v>0.00245</v>
      </c>
      <c r="AH81" s="36"/>
      <c r="AI81" s="3"/>
      <c r="AJ81" s="27"/>
      <c r="AK81" s="37"/>
      <c r="AL81" s="28"/>
      <c r="AM81" s="28"/>
      <c r="AN81" s="37"/>
      <c r="AO81" s="28"/>
      <c r="AP81" s="27"/>
      <c r="AQ81" s="3">
        <v>0.015</v>
      </c>
      <c r="AR81" s="3">
        <v>0.5</v>
      </c>
      <c r="AS81" s="3">
        <f t="shared" si="68"/>
        <v>0.0075</v>
      </c>
      <c r="AT81" s="2">
        <f t="shared" si="69"/>
        <v>0.0184672462867104</v>
      </c>
      <c r="AU81" s="30">
        <f t="shared" si="70"/>
        <v>52.122</v>
      </c>
      <c r="AV81" s="1">
        <f t="shared" si="71"/>
        <v>0.26</v>
      </c>
      <c r="AW81" s="2">
        <f t="shared" si="75"/>
        <v>1.0105</v>
      </c>
      <c r="AX81" s="1">
        <f t="shared" si="72"/>
        <v>1694.36776927741</v>
      </c>
    </row>
    <row r="82" s="1" customFormat="1" spans="1:50">
      <c r="A82" s="13"/>
      <c r="B82" s="13"/>
      <c r="C82" s="16">
        <v>8</v>
      </c>
      <c r="D82" s="21">
        <v>23.4801612903226</v>
      </c>
      <c r="E82" s="20">
        <f t="shared" si="73"/>
        <v>23.3751290322581</v>
      </c>
      <c r="F82" s="16" t="s">
        <v>73</v>
      </c>
      <c r="G82" s="13">
        <v>9</v>
      </c>
      <c r="H82" s="18">
        <f t="shared" si="57"/>
        <v>23.4801612903226</v>
      </c>
      <c r="I82" s="18">
        <f t="shared" si="58"/>
        <v>296.630161290323</v>
      </c>
      <c r="J82" s="18">
        <f t="shared" si="59"/>
        <v>0.292837123074422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4"/>
        <v>1.61099539099963</v>
      </c>
      <c r="P82" s="18">
        <f t="shared" si="62"/>
        <v>0.471759255586485</v>
      </c>
      <c r="Q82" s="25">
        <f t="shared" si="63"/>
        <v>0.122657406452486</v>
      </c>
      <c r="R82" s="18">
        <f t="shared" si="64"/>
        <v>0.1355172</v>
      </c>
      <c r="S82" s="26">
        <f t="shared" si="65"/>
        <v>0.90510582016516</v>
      </c>
      <c r="T82" s="3">
        <v>0.01</v>
      </c>
      <c r="U82" s="27">
        <f t="shared" si="66"/>
        <v>0.0090510582016516</v>
      </c>
      <c r="V82" s="26"/>
      <c r="W82" s="3"/>
      <c r="X82" s="3"/>
      <c r="Y82" s="29"/>
      <c r="Z82" s="3"/>
      <c r="AA82" s="28"/>
      <c r="AB82" s="3"/>
      <c r="AC82" s="3"/>
      <c r="AD82" s="28"/>
      <c r="AE82" s="26">
        <v>0.005</v>
      </c>
      <c r="AF82" s="3">
        <v>0.49</v>
      </c>
      <c r="AG82" s="27">
        <f t="shared" si="67"/>
        <v>0.00245</v>
      </c>
      <c r="AH82" s="36"/>
      <c r="AI82" s="3"/>
      <c r="AJ82" s="27"/>
      <c r="AK82" s="37"/>
      <c r="AL82" s="28"/>
      <c r="AM82" s="28"/>
      <c r="AN82" s="37"/>
      <c r="AO82" s="28"/>
      <c r="AP82" s="27"/>
      <c r="AQ82" s="3">
        <v>0.015</v>
      </c>
      <c r="AR82" s="3">
        <v>0.5</v>
      </c>
      <c r="AS82" s="3">
        <f t="shared" si="68"/>
        <v>0.0075</v>
      </c>
      <c r="AT82" s="2">
        <f t="shared" si="69"/>
        <v>0.0190010582016516</v>
      </c>
      <c r="AU82" s="30">
        <f t="shared" si="70"/>
        <v>52.122</v>
      </c>
      <c r="AV82" s="1">
        <f t="shared" si="71"/>
        <v>0.26</v>
      </c>
      <c r="AW82" s="2">
        <f t="shared" si="75"/>
        <v>1.0105</v>
      </c>
      <c r="AX82" s="1">
        <f t="shared" si="72"/>
        <v>1743.34495242049</v>
      </c>
    </row>
    <row r="83" s="1" customFormat="1" spans="1:50">
      <c r="A83" s="13"/>
      <c r="B83" s="13"/>
      <c r="C83" s="16">
        <v>9</v>
      </c>
      <c r="D83" s="21">
        <v>20.8348333333333</v>
      </c>
      <c r="E83" s="20">
        <f t="shared" si="73"/>
        <v>23.4801612903226</v>
      </c>
      <c r="F83" s="16" t="s">
        <v>73</v>
      </c>
      <c r="G83" s="13">
        <v>10</v>
      </c>
      <c r="H83" s="18">
        <f t="shared" si="57"/>
        <v>20.8348333333333</v>
      </c>
      <c r="I83" s="18">
        <f t="shared" si="58"/>
        <v>293.984833333333</v>
      </c>
      <c r="J83" s="18">
        <f t="shared" si="59"/>
        <v>0.217947512693054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4"/>
        <v>1.66045613541314</v>
      </c>
      <c r="P83" s="18">
        <f t="shared" si="62"/>
        <v>0.361892284649216</v>
      </c>
      <c r="Q83" s="25">
        <f t="shared" si="63"/>
        <v>0.094091994008796</v>
      </c>
      <c r="R83" s="18">
        <f t="shared" si="64"/>
        <v>0.1355172</v>
      </c>
      <c r="S83" s="26">
        <f t="shared" si="65"/>
        <v>0.694317725047419</v>
      </c>
      <c r="T83" s="3">
        <v>0.01</v>
      </c>
      <c r="U83" s="27">
        <f t="shared" si="66"/>
        <v>0.00694317725047419</v>
      </c>
      <c r="V83" s="26"/>
      <c r="W83" s="3"/>
      <c r="X83" s="3"/>
      <c r="Y83" s="29"/>
      <c r="Z83" s="3"/>
      <c r="AA83" s="28"/>
      <c r="AB83" s="3"/>
      <c r="AC83" s="3"/>
      <c r="AD83" s="28"/>
      <c r="AE83" s="26">
        <v>0.005</v>
      </c>
      <c r="AF83" s="3">
        <v>0.49</v>
      </c>
      <c r="AG83" s="27">
        <f t="shared" si="67"/>
        <v>0.00245</v>
      </c>
      <c r="AH83" s="36"/>
      <c r="AI83" s="3"/>
      <c r="AJ83" s="27"/>
      <c r="AK83" s="37"/>
      <c r="AL83" s="28"/>
      <c r="AM83" s="28"/>
      <c r="AN83" s="37"/>
      <c r="AO83" s="28"/>
      <c r="AP83" s="27"/>
      <c r="AQ83" s="3">
        <v>0.015</v>
      </c>
      <c r="AR83" s="3">
        <v>0.5</v>
      </c>
      <c r="AS83" s="3">
        <f t="shared" si="68"/>
        <v>0.0075</v>
      </c>
      <c r="AT83" s="2">
        <f t="shared" si="69"/>
        <v>0.0168931772504742</v>
      </c>
      <c r="AU83" s="30">
        <f t="shared" si="70"/>
        <v>52.122</v>
      </c>
      <c r="AV83" s="1">
        <f t="shared" si="71"/>
        <v>0.26</v>
      </c>
      <c r="AW83" s="2">
        <f t="shared" si="75"/>
        <v>1.0105</v>
      </c>
      <c r="AX83" s="1">
        <f t="shared" si="72"/>
        <v>1549.94711228235</v>
      </c>
    </row>
    <row r="84" s="1" customFormat="1" spans="1:50">
      <c r="A84" s="13"/>
      <c r="B84" s="13"/>
      <c r="C84" s="16">
        <v>10</v>
      </c>
      <c r="D84" s="21">
        <v>16.0332903225806</v>
      </c>
      <c r="E84" s="20">
        <f t="shared" si="73"/>
        <v>20.8348333333333</v>
      </c>
      <c r="F84" s="16" t="s">
        <v>73</v>
      </c>
      <c r="G84" s="13">
        <v>11</v>
      </c>
      <c r="H84" s="18">
        <f t="shared" si="57"/>
        <v>16.0332903225806</v>
      </c>
      <c r="I84" s="18">
        <f t="shared" si="58"/>
        <v>289.183290322581</v>
      </c>
      <c r="J84" s="18">
        <f t="shared" si="59"/>
        <v>0.125755002875482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1.23363565822573</v>
      </c>
      <c r="O84" s="18">
        <f t="shared" si="74"/>
        <v>0.586148192538196</v>
      </c>
      <c r="P84" s="18">
        <f t="shared" si="62"/>
        <v>0.0737110676380995</v>
      </c>
      <c r="Q84" s="25">
        <f t="shared" si="63"/>
        <v>0.0191648775859059</v>
      </c>
      <c r="R84" s="18">
        <f t="shared" si="64"/>
        <v>0.1355172</v>
      </c>
      <c r="S84" s="26">
        <f t="shared" si="65"/>
        <v>0.141420259464525</v>
      </c>
      <c r="T84" s="3">
        <v>0.01</v>
      </c>
      <c r="U84" s="27">
        <f t="shared" si="66"/>
        <v>0.00141420259464525</v>
      </c>
      <c r="V84" s="26"/>
      <c r="W84" s="3"/>
      <c r="X84" s="3"/>
      <c r="Y84" s="29"/>
      <c r="Z84" s="3"/>
      <c r="AA84" s="28"/>
      <c r="AB84" s="3"/>
      <c r="AC84" s="3"/>
      <c r="AD84" s="28"/>
      <c r="AE84" s="26">
        <v>0.005</v>
      </c>
      <c r="AF84" s="3">
        <v>0.49</v>
      </c>
      <c r="AG84" s="27">
        <f t="shared" si="67"/>
        <v>0.00245</v>
      </c>
      <c r="AH84" s="36"/>
      <c r="AI84" s="3"/>
      <c r="AJ84" s="27"/>
      <c r="AK84" s="37"/>
      <c r="AL84" s="28"/>
      <c r="AM84" s="28"/>
      <c r="AN84" s="37"/>
      <c r="AO84" s="28"/>
      <c r="AP84" s="27"/>
      <c r="AQ84" s="3">
        <v>0.015</v>
      </c>
      <c r="AR84" s="3">
        <v>0.5</v>
      </c>
      <c r="AS84" s="3">
        <f t="shared" si="68"/>
        <v>0.0075</v>
      </c>
      <c r="AT84" s="2">
        <f t="shared" si="69"/>
        <v>0.0113642025946452</v>
      </c>
      <c r="AU84" s="30">
        <f t="shared" si="70"/>
        <v>52.122</v>
      </c>
      <c r="AV84" s="1">
        <f t="shared" si="71"/>
        <v>0.26</v>
      </c>
      <c r="AW84" s="2">
        <f t="shared" si="75"/>
        <v>1.0105</v>
      </c>
      <c r="AX84" s="1">
        <f t="shared" si="72"/>
        <v>1042.66430960864</v>
      </c>
    </row>
    <row r="85" s="1" customFormat="1" spans="1:51">
      <c r="A85" s="13"/>
      <c r="B85" s="13"/>
      <c r="C85" s="16">
        <v>11</v>
      </c>
      <c r="D85" s="21">
        <v>8.27176666666667</v>
      </c>
      <c r="E85" s="20">
        <f t="shared" si="73"/>
        <v>16.0332903225806</v>
      </c>
      <c r="F85" s="16" t="s">
        <v>75</v>
      </c>
      <c r="G85" s="13">
        <v>12</v>
      </c>
      <c r="H85" s="18">
        <f t="shared" si="57"/>
        <v>8.27176666666667</v>
      </c>
      <c r="I85" s="18">
        <f t="shared" si="58"/>
        <v>281.421766666667</v>
      </c>
      <c r="J85" s="18">
        <f t="shared" si="59"/>
        <v>0.0496862765831674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4"/>
        <v>1.0336571249001</v>
      </c>
      <c r="P85" s="18">
        <f t="shared" si="62"/>
        <v>0.0513585737999478</v>
      </c>
      <c r="Q85" s="25">
        <f t="shared" si="63"/>
        <v>0.0133532291879864</v>
      </c>
      <c r="R85" s="18">
        <f t="shared" si="64"/>
        <v>0.1355172</v>
      </c>
      <c r="S85" s="26">
        <f t="shared" si="65"/>
        <v>0.098535309082437</v>
      </c>
      <c r="T85" s="3">
        <v>0.01</v>
      </c>
      <c r="U85" s="27">
        <f t="shared" si="66"/>
        <v>0.00098535309082437</v>
      </c>
      <c r="V85" s="26"/>
      <c r="W85" s="3"/>
      <c r="X85" s="3"/>
      <c r="Y85" s="29"/>
      <c r="Z85" s="3"/>
      <c r="AA85" s="28"/>
      <c r="AB85" s="3"/>
      <c r="AC85" s="3"/>
      <c r="AD85" s="28"/>
      <c r="AE85" s="26">
        <v>0.005</v>
      </c>
      <c r="AF85" s="3">
        <v>0.49</v>
      </c>
      <c r="AG85" s="27">
        <f t="shared" si="67"/>
        <v>0.00245</v>
      </c>
      <c r="AH85" s="36"/>
      <c r="AI85" s="3"/>
      <c r="AJ85" s="27"/>
      <c r="AK85" s="37"/>
      <c r="AL85" s="28"/>
      <c r="AM85" s="28"/>
      <c r="AN85" s="37"/>
      <c r="AO85" s="28"/>
      <c r="AP85" s="27"/>
      <c r="AQ85" s="3">
        <v>0.015</v>
      </c>
      <c r="AR85" s="3">
        <v>0.5</v>
      </c>
      <c r="AS85" s="3">
        <f t="shared" si="68"/>
        <v>0.0075</v>
      </c>
      <c r="AT85" s="2">
        <f t="shared" si="69"/>
        <v>0.0109353530908244</v>
      </c>
      <c r="AU85" s="30">
        <f t="shared" si="70"/>
        <v>52.122</v>
      </c>
      <c r="AV85" s="1">
        <f t="shared" si="71"/>
        <v>0.26</v>
      </c>
      <c r="AW85" s="2">
        <f t="shared" si="75"/>
        <v>1.0105</v>
      </c>
      <c r="AX85" s="1">
        <f t="shared" si="72"/>
        <v>1003.31741587778</v>
      </c>
      <c r="AY85" s="1">
        <f>SUM(AX74:AX85)</f>
        <v>13191.8854347888</v>
      </c>
    </row>
    <row r="86" s="1" customFormat="1" spans="1:46">
      <c r="A86" s="13"/>
      <c r="B86" s="13"/>
      <c r="C86" s="16">
        <v>12</v>
      </c>
      <c r="D86" s="21">
        <v>7.08690322580645</v>
      </c>
      <c r="E86" s="20">
        <f t="shared" si="73"/>
        <v>8.27176666666667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4" t="s">
        <v>43</v>
      </c>
      <c r="T88" s="24"/>
      <c r="U88" s="24"/>
      <c r="V88" s="24" t="s">
        <v>44</v>
      </c>
      <c r="W88" s="24"/>
      <c r="X88" s="24"/>
      <c r="Y88" s="24" t="s">
        <v>45</v>
      </c>
      <c r="Z88" s="24"/>
      <c r="AA88" s="24"/>
      <c r="AB88" s="24" t="s">
        <v>46</v>
      </c>
      <c r="AC88" s="24"/>
      <c r="AD88" s="24"/>
      <c r="AE88" s="24" t="s">
        <v>47</v>
      </c>
      <c r="AF88" s="24"/>
      <c r="AG88" s="24"/>
      <c r="AH88" s="24" t="s">
        <v>48</v>
      </c>
      <c r="AI88" s="24"/>
      <c r="AJ88" s="24"/>
      <c r="AK88" s="32" t="s">
        <v>78</v>
      </c>
      <c r="AL88" s="33"/>
      <c r="AM88" s="34"/>
      <c r="AN88" s="33" t="s">
        <v>79</v>
      </c>
      <c r="AO88" s="33"/>
      <c r="AP88" s="34"/>
      <c r="AQ88" s="24" t="s">
        <v>50</v>
      </c>
      <c r="AR88" s="24"/>
      <c r="AS88" s="24"/>
      <c r="AT88" s="2"/>
    </row>
    <row r="89" s="1" customFormat="1" spans="1:53">
      <c r="A89" s="15" t="s">
        <v>80</v>
      </c>
      <c r="B89" s="15"/>
      <c r="C89" s="16" t="s">
        <v>51</v>
      </c>
      <c r="D89" s="16" t="s">
        <v>52</v>
      </c>
      <c r="E89" s="16" t="s">
        <v>53</v>
      </c>
      <c r="F89" s="16" t="s">
        <v>54</v>
      </c>
      <c r="G89" s="13" t="s">
        <v>51</v>
      </c>
      <c r="H89" s="13" t="s">
        <v>53</v>
      </c>
      <c r="I89" s="13" t="s">
        <v>55</v>
      </c>
      <c r="J89" s="13" t="s">
        <v>56</v>
      </c>
      <c r="K89" s="23" t="s">
        <v>57</v>
      </c>
      <c r="L89" s="23" t="s">
        <v>58</v>
      </c>
      <c r="M89" s="13" t="s">
        <v>59</v>
      </c>
      <c r="N89" s="23" t="s">
        <v>60</v>
      </c>
      <c r="O89" s="13" t="s">
        <v>61</v>
      </c>
      <c r="P89" s="13" t="s">
        <v>62</v>
      </c>
      <c r="Q89" s="23" t="s">
        <v>63</v>
      </c>
      <c r="R89" s="23" t="s">
        <v>64</v>
      </c>
      <c r="S89" s="4" t="s">
        <v>65</v>
      </c>
      <c r="T89" s="3" t="s">
        <v>66</v>
      </c>
      <c r="U89" s="3"/>
      <c r="V89" s="4" t="s">
        <v>65</v>
      </c>
      <c r="W89" s="3" t="s">
        <v>66</v>
      </c>
      <c r="X89" s="3"/>
      <c r="Y89" s="4" t="s">
        <v>65</v>
      </c>
      <c r="Z89" s="3" t="s">
        <v>66</v>
      </c>
      <c r="AA89" s="3"/>
      <c r="AB89" s="4" t="s">
        <v>65</v>
      </c>
      <c r="AC89" s="3" t="s">
        <v>66</v>
      </c>
      <c r="AD89" s="3"/>
      <c r="AE89" s="4" t="s">
        <v>65</v>
      </c>
      <c r="AF89" s="3" t="s">
        <v>66</v>
      </c>
      <c r="AG89" s="3"/>
      <c r="AH89" s="4" t="s">
        <v>65</v>
      </c>
      <c r="AI89" s="3" t="s">
        <v>66</v>
      </c>
      <c r="AJ89" s="3"/>
      <c r="AK89" s="4" t="s">
        <v>65</v>
      </c>
      <c r="AL89" s="3" t="s">
        <v>66</v>
      </c>
      <c r="AM89" s="3"/>
      <c r="AN89" s="4" t="s">
        <v>65</v>
      </c>
      <c r="AO89" s="3" t="s">
        <v>66</v>
      </c>
      <c r="AP89" s="3"/>
      <c r="AQ89" s="35" t="s">
        <v>65</v>
      </c>
      <c r="AR89" s="35" t="s">
        <v>66</v>
      </c>
      <c r="AS89" s="35"/>
      <c r="AT89" s="2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3</v>
      </c>
      <c r="E90" s="16"/>
      <c r="F90" s="16"/>
      <c r="G90" s="13">
        <v>1</v>
      </c>
      <c r="H90" s="18">
        <f t="shared" ref="H90:H101" si="76">E91</f>
        <v>3</v>
      </c>
      <c r="I90" s="18">
        <f t="shared" ref="I90:I101" si="77">H90+273.15</f>
        <v>276.15</v>
      </c>
      <c r="J90" s="18">
        <f t="shared" ref="J90:J101" si="78">EXP(($C$16*(I90-$C$14))/($C$17*I90*$C$14))</f>
        <v>0.0256677222920585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0.00730760053654906</v>
      </c>
      <c r="Q90" s="25">
        <f t="shared" ref="Q90:Q101" si="82">P90*$B$76</f>
        <v>0.00189997613950275</v>
      </c>
      <c r="R90" s="18">
        <f t="shared" ref="R90:R101" si="83">L90*$B$76</f>
        <v>0.074022</v>
      </c>
      <c r="S90" s="26">
        <f t="shared" ref="S90:S101" si="84">Q90/R90</f>
        <v>0.0256677222920585</v>
      </c>
      <c r="T90" s="3">
        <v>0.01</v>
      </c>
      <c r="U90" s="27">
        <f t="shared" ref="U90:U101" si="85">S90*T90</f>
        <v>0.000256677222920585</v>
      </c>
      <c r="V90" s="26"/>
      <c r="W90" s="3"/>
      <c r="X90" s="3"/>
      <c r="Y90" s="29"/>
      <c r="Z90" s="3"/>
      <c r="AA90" s="28"/>
      <c r="AB90" s="3"/>
      <c r="AC90" s="3"/>
      <c r="AD90" s="28"/>
      <c r="AE90" s="26">
        <v>0.001</v>
      </c>
      <c r="AF90" s="3">
        <v>0.49</v>
      </c>
      <c r="AG90" s="27">
        <f t="shared" ref="AG90:AG101" si="86">AF90*AE90</f>
        <v>0.00049</v>
      </c>
      <c r="AH90" s="36"/>
      <c r="AI90" s="3"/>
      <c r="AJ90" s="27"/>
      <c r="AK90" s="37"/>
      <c r="AL90" s="28"/>
      <c r="AM90" s="28"/>
      <c r="AN90" s="37"/>
      <c r="AO90" s="28"/>
      <c r="AP90" s="27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0.00574667722292059</v>
      </c>
      <c r="AU90" s="30">
        <f t="shared" ref="AU90:AU101" si="89">$B$90/12</f>
        <v>28.47</v>
      </c>
      <c r="AV90" s="1">
        <f t="shared" ref="AV90:AV101" si="90">$B$76</f>
        <v>0.26</v>
      </c>
      <c r="AW90" s="2">
        <f>$E$9/12</f>
        <v>3.4845</v>
      </c>
      <c r="AX90" s="1">
        <f t="shared" ref="AX90:AX101" si="91">AW90*10000*AV90*0.67*AU90*AT90</f>
        <v>993.099792648952</v>
      </c>
      <c r="AZ90" s="2">
        <f>$E$10/12</f>
        <v>1.45975740536747</v>
      </c>
      <c r="BA90" s="1">
        <f t="shared" ref="BA90:BA101" si="92">AZ90*10000*AV90*0.67*AU90*AT90</f>
        <v>416.038104918411</v>
      </c>
    </row>
    <row r="91" s="1" customFormat="1" spans="1:53">
      <c r="A91" s="13" t="s">
        <v>74</v>
      </c>
      <c r="B91" s="13">
        <v>1</v>
      </c>
      <c r="C91" s="16">
        <v>1</v>
      </c>
      <c r="D91" s="19">
        <v>0.922225806451613</v>
      </c>
      <c r="E91" s="20">
        <f t="shared" ref="E91:E102" si="93">D90</f>
        <v>3</v>
      </c>
      <c r="F91" s="16" t="s">
        <v>73</v>
      </c>
      <c r="G91" s="13">
        <v>2</v>
      </c>
      <c r="H91" s="18">
        <f t="shared" si="76"/>
        <v>0.922225806451613</v>
      </c>
      <c r="I91" s="18">
        <f t="shared" si="77"/>
        <v>274.072225806452</v>
      </c>
      <c r="J91" s="18">
        <f t="shared" si="78"/>
        <v>0.0196471273020524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4">L91+O90-P90-N91</f>
        <v>0.562092399463451</v>
      </c>
      <c r="P91" s="18">
        <f t="shared" si="81"/>
        <v>0.0110435009277745</v>
      </c>
      <c r="Q91" s="25">
        <f t="shared" si="82"/>
        <v>0.00287131024122137</v>
      </c>
      <c r="R91" s="18">
        <f t="shared" si="83"/>
        <v>0.074022</v>
      </c>
      <c r="S91" s="26">
        <f t="shared" si="84"/>
        <v>0.038789957596679</v>
      </c>
      <c r="T91" s="3">
        <v>0.01</v>
      </c>
      <c r="U91" s="27">
        <f t="shared" si="85"/>
        <v>0.00038789957596679</v>
      </c>
      <c r="V91" s="26"/>
      <c r="W91" s="3"/>
      <c r="X91" s="3"/>
      <c r="Y91" s="29"/>
      <c r="Z91" s="3"/>
      <c r="AA91" s="28"/>
      <c r="AB91" s="3"/>
      <c r="AC91" s="3"/>
      <c r="AD91" s="28"/>
      <c r="AE91" s="26">
        <v>0.001</v>
      </c>
      <c r="AF91" s="3">
        <v>0.49</v>
      </c>
      <c r="AG91" s="27">
        <f t="shared" si="86"/>
        <v>0.00049</v>
      </c>
      <c r="AH91" s="36"/>
      <c r="AI91" s="3"/>
      <c r="AJ91" s="27"/>
      <c r="AK91" s="37"/>
      <c r="AL91" s="28"/>
      <c r="AM91" s="28"/>
      <c r="AN91" s="37"/>
      <c r="AO91" s="28"/>
      <c r="AP91" s="27"/>
      <c r="AQ91" s="3">
        <v>0.01</v>
      </c>
      <c r="AR91" s="3">
        <v>0.5</v>
      </c>
      <c r="AS91" s="3">
        <f t="shared" si="87"/>
        <v>0.005</v>
      </c>
      <c r="AT91" s="2">
        <f t="shared" si="88"/>
        <v>0.00587789957596679</v>
      </c>
      <c r="AU91" s="30">
        <f t="shared" si="89"/>
        <v>28.47</v>
      </c>
      <c r="AV91" s="1">
        <f t="shared" si="90"/>
        <v>0.26</v>
      </c>
      <c r="AW91" s="2">
        <f t="shared" ref="AW91:AW101" si="95">$E$9/12</f>
        <v>3.4845</v>
      </c>
      <c r="AX91" s="1">
        <f t="shared" si="91"/>
        <v>1015.77670428779</v>
      </c>
      <c r="AZ91" s="2">
        <f t="shared" ref="AZ91:AZ101" si="96">$E$10/12</f>
        <v>1.45975740536747</v>
      </c>
      <c r="BA91" s="1">
        <f t="shared" si="92"/>
        <v>425.538116310478</v>
      </c>
    </row>
    <row r="92" s="1" customFormat="1" spans="1:53">
      <c r="A92" s="13" t="s">
        <v>36</v>
      </c>
      <c r="B92" s="13">
        <f>H9</f>
        <v>0.33</v>
      </c>
      <c r="C92" s="16">
        <v>2</v>
      </c>
      <c r="D92" s="21">
        <v>2.77528571428571</v>
      </c>
      <c r="E92" s="20">
        <f t="shared" si="93"/>
        <v>0.922225806451613</v>
      </c>
      <c r="F92" s="16" t="s">
        <v>73</v>
      </c>
      <c r="G92" s="13">
        <v>3</v>
      </c>
      <c r="H92" s="18">
        <f t="shared" si="76"/>
        <v>2.77528571428571</v>
      </c>
      <c r="I92" s="18">
        <f t="shared" si="77"/>
        <v>275.925285714286</v>
      </c>
      <c r="J92" s="18">
        <f t="shared" si="78"/>
        <v>0.0249411534784864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4"/>
        <v>0.835748898535676</v>
      </c>
      <c r="P92" s="18">
        <f t="shared" si="81"/>
        <v>0.0208445415478543</v>
      </c>
      <c r="Q92" s="25">
        <f t="shared" si="82"/>
        <v>0.00541958080244211</v>
      </c>
      <c r="R92" s="18">
        <f t="shared" si="83"/>
        <v>0.074022</v>
      </c>
      <c r="S92" s="26">
        <f t="shared" si="84"/>
        <v>0.0732158115484871</v>
      </c>
      <c r="T92" s="3">
        <v>0.01</v>
      </c>
      <c r="U92" s="27">
        <f t="shared" si="85"/>
        <v>0.000732158115484871</v>
      </c>
      <c r="V92" s="26"/>
      <c r="W92" s="3"/>
      <c r="X92" s="3"/>
      <c r="Y92" s="29"/>
      <c r="Z92" s="3"/>
      <c r="AA92" s="28"/>
      <c r="AB92" s="3"/>
      <c r="AC92" s="3"/>
      <c r="AD92" s="28"/>
      <c r="AE92" s="26">
        <v>0.001</v>
      </c>
      <c r="AF92" s="3">
        <v>0.49</v>
      </c>
      <c r="AG92" s="27">
        <f t="shared" si="86"/>
        <v>0.00049</v>
      </c>
      <c r="AH92" s="36"/>
      <c r="AI92" s="3"/>
      <c r="AJ92" s="27"/>
      <c r="AK92" s="37"/>
      <c r="AL92" s="28"/>
      <c r="AM92" s="28"/>
      <c r="AN92" s="37"/>
      <c r="AO92" s="28"/>
      <c r="AP92" s="27"/>
      <c r="AQ92" s="3">
        <v>0.01</v>
      </c>
      <c r="AR92" s="3">
        <v>0.5</v>
      </c>
      <c r="AS92" s="3">
        <f t="shared" si="87"/>
        <v>0.005</v>
      </c>
      <c r="AT92" s="2">
        <f t="shared" si="88"/>
        <v>0.00622215811548487</v>
      </c>
      <c r="AU92" s="30">
        <f t="shared" si="89"/>
        <v>28.47</v>
      </c>
      <c r="AV92" s="1">
        <f t="shared" si="90"/>
        <v>0.26</v>
      </c>
      <c r="AW92" s="2">
        <f t="shared" si="95"/>
        <v>3.4845</v>
      </c>
      <c r="AX92" s="1">
        <f t="shared" si="91"/>
        <v>1075.26901105063</v>
      </c>
      <c r="AZ92" s="2">
        <f t="shared" si="96"/>
        <v>1.45975740536747</v>
      </c>
      <c r="BA92" s="1">
        <f t="shared" si="92"/>
        <v>450.461157022045</v>
      </c>
    </row>
    <row r="93" s="1" customFormat="1" spans="1:53">
      <c r="A93" s="13"/>
      <c r="B93" s="13"/>
      <c r="C93" s="16">
        <v>3</v>
      </c>
      <c r="D93" s="21">
        <v>6.29564516129032</v>
      </c>
      <c r="E93" s="20">
        <f t="shared" si="93"/>
        <v>2.77528571428571</v>
      </c>
      <c r="F93" s="16" t="s">
        <v>73</v>
      </c>
      <c r="G93" s="13">
        <v>4</v>
      </c>
      <c r="H93" s="18">
        <f t="shared" si="76"/>
        <v>6.29564516129032</v>
      </c>
      <c r="I93" s="18">
        <f t="shared" si="77"/>
        <v>279.44564516129</v>
      </c>
      <c r="J93" s="18">
        <f t="shared" si="78"/>
        <v>0.0389026489200464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4"/>
        <v>1.09960435698782</v>
      </c>
      <c r="P93" s="18">
        <f t="shared" si="81"/>
        <v>0.0427775222508506</v>
      </c>
      <c r="Q93" s="25">
        <f t="shared" si="82"/>
        <v>0.0111221557852212</v>
      </c>
      <c r="R93" s="18">
        <f t="shared" si="83"/>
        <v>0.074022</v>
      </c>
      <c r="S93" s="26">
        <f t="shared" si="84"/>
        <v>0.150254732177206</v>
      </c>
      <c r="T93" s="3">
        <v>0.01</v>
      </c>
      <c r="U93" s="27">
        <f t="shared" si="85"/>
        <v>0.00150254732177206</v>
      </c>
      <c r="V93" s="26"/>
      <c r="W93" s="3"/>
      <c r="X93" s="3"/>
      <c r="Y93" s="29"/>
      <c r="Z93" s="3"/>
      <c r="AA93" s="28"/>
      <c r="AB93" s="3"/>
      <c r="AC93" s="3"/>
      <c r="AD93" s="28"/>
      <c r="AE93" s="26">
        <v>0.001</v>
      </c>
      <c r="AF93" s="3">
        <v>0.49</v>
      </c>
      <c r="AG93" s="27">
        <f t="shared" si="86"/>
        <v>0.00049</v>
      </c>
      <c r="AH93" s="36"/>
      <c r="AI93" s="3"/>
      <c r="AJ93" s="27"/>
      <c r="AK93" s="37"/>
      <c r="AL93" s="28"/>
      <c r="AM93" s="28"/>
      <c r="AN93" s="37"/>
      <c r="AO93" s="28"/>
      <c r="AP93" s="27"/>
      <c r="AQ93" s="3">
        <v>0.01</v>
      </c>
      <c r="AR93" s="3">
        <v>0.5</v>
      </c>
      <c r="AS93" s="3">
        <f t="shared" si="87"/>
        <v>0.005</v>
      </c>
      <c r="AT93" s="2">
        <f t="shared" si="88"/>
        <v>0.00699254732177206</v>
      </c>
      <c r="AU93" s="30">
        <f t="shared" si="89"/>
        <v>28.47</v>
      </c>
      <c r="AV93" s="1">
        <f t="shared" si="90"/>
        <v>0.26</v>
      </c>
      <c r="AW93" s="2">
        <f t="shared" si="95"/>
        <v>3.4845</v>
      </c>
      <c r="AX93" s="1">
        <f t="shared" si="91"/>
        <v>1208.40218198484</v>
      </c>
      <c r="AZ93" s="2">
        <f t="shared" si="96"/>
        <v>1.45975740536747</v>
      </c>
      <c r="BA93" s="1">
        <f t="shared" si="92"/>
        <v>506.234476629237</v>
      </c>
    </row>
    <row r="94" s="1" customFormat="1" spans="1:53">
      <c r="A94" s="13"/>
      <c r="B94" s="13"/>
      <c r="C94" s="16">
        <v>4</v>
      </c>
      <c r="D94" s="21">
        <v>14.0358</v>
      </c>
      <c r="E94" s="20">
        <f t="shared" si="93"/>
        <v>6.29564516129032</v>
      </c>
      <c r="F94" s="16" t="s">
        <v>73</v>
      </c>
      <c r="G94" s="13">
        <v>5</v>
      </c>
      <c r="H94" s="18">
        <f t="shared" si="76"/>
        <v>14.0358</v>
      </c>
      <c r="I94" s="18">
        <f t="shared" si="77"/>
        <v>287.1858</v>
      </c>
      <c r="J94" s="18">
        <f t="shared" si="78"/>
        <v>0.0994990184418748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1.00398549300012</v>
      </c>
      <c r="O94" s="18">
        <f t="shared" si="94"/>
        <v>0.337541341736848</v>
      </c>
      <c r="P94" s="18">
        <f t="shared" si="81"/>
        <v>0.0335850321863699</v>
      </c>
      <c r="Q94" s="25">
        <f t="shared" si="82"/>
        <v>0.00873210836845616</v>
      </c>
      <c r="R94" s="18">
        <f t="shared" si="83"/>
        <v>0.074022</v>
      </c>
      <c r="S94" s="26">
        <f t="shared" si="84"/>
        <v>0.117966393348682</v>
      </c>
      <c r="T94" s="3">
        <v>0.01</v>
      </c>
      <c r="U94" s="27">
        <f t="shared" si="85"/>
        <v>0.00117966393348682</v>
      </c>
      <c r="V94" s="26"/>
      <c r="W94" s="3"/>
      <c r="X94" s="3"/>
      <c r="Y94" s="29"/>
      <c r="Z94" s="3"/>
      <c r="AA94" s="28"/>
      <c r="AB94" s="3"/>
      <c r="AC94" s="3"/>
      <c r="AD94" s="28"/>
      <c r="AE94" s="26">
        <v>0.005</v>
      </c>
      <c r="AF94" s="3">
        <v>0.49</v>
      </c>
      <c r="AG94" s="27">
        <f t="shared" si="86"/>
        <v>0.00245</v>
      </c>
      <c r="AH94" s="36"/>
      <c r="AI94" s="3"/>
      <c r="AJ94" s="27"/>
      <c r="AK94" s="37"/>
      <c r="AL94" s="28"/>
      <c r="AM94" s="28"/>
      <c r="AN94" s="37"/>
      <c r="AO94" s="28"/>
      <c r="AP94" s="27"/>
      <c r="AQ94" s="3">
        <v>0.015</v>
      </c>
      <c r="AR94" s="3">
        <v>0.5</v>
      </c>
      <c r="AS94" s="3">
        <f t="shared" si="87"/>
        <v>0.0075</v>
      </c>
      <c r="AT94" s="2">
        <f t="shared" si="88"/>
        <v>0.0111296639334868</v>
      </c>
      <c r="AU94" s="30">
        <f t="shared" si="89"/>
        <v>28.47</v>
      </c>
      <c r="AV94" s="1">
        <f t="shared" si="90"/>
        <v>0.26</v>
      </c>
      <c r="AW94" s="2">
        <f t="shared" si="95"/>
        <v>3.4845</v>
      </c>
      <c r="AX94" s="1">
        <f t="shared" si="91"/>
        <v>1923.34918350973</v>
      </c>
      <c r="AZ94" s="2">
        <f t="shared" si="96"/>
        <v>1.45975740536747</v>
      </c>
      <c r="BA94" s="1">
        <f t="shared" si="92"/>
        <v>805.746366404306</v>
      </c>
    </row>
    <row r="95" s="1" customFormat="1" spans="1:53">
      <c r="A95" s="13"/>
      <c r="B95" s="13"/>
      <c r="C95" s="16">
        <v>5</v>
      </c>
      <c r="D95" s="21">
        <v>19.0447096774194</v>
      </c>
      <c r="E95" s="20">
        <f t="shared" si="93"/>
        <v>14.0358</v>
      </c>
      <c r="F95" s="16" t="s">
        <v>75</v>
      </c>
      <c r="G95" s="13">
        <v>6</v>
      </c>
      <c r="H95" s="18">
        <f t="shared" si="76"/>
        <v>19.0447096774194</v>
      </c>
      <c r="I95" s="18">
        <f t="shared" si="77"/>
        <v>292.194709677419</v>
      </c>
      <c r="J95" s="18">
        <f t="shared" si="78"/>
        <v>0.177921984979525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4"/>
        <v>0.588656309550479</v>
      </c>
      <c r="P95" s="18">
        <f t="shared" si="81"/>
        <v>0.104734899065943</v>
      </c>
      <c r="Q95" s="25">
        <f t="shared" si="82"/>
        <v>0.0272310737571451</v>
      </c>
      <c r="R95" s="18">
        <f t="shared" si="83"/>
        <v>0.074022</v>
      </c>
      <c r="S95" s="26">
        <f t="shared" si="84"/>
        <v>0.367878114035626</v>
      </c>
      <c r="T95" s="3">
        <v>0.01</v>
      </c>
      <c r="U95" s="27">
        <f t="shared" si="85"/>
        <v>0.00367878114035626</v>
      </c>
      <c r="V95" s="26"/>
      <c r="W95" s="3"/>
      <c r="X95" s="3"/>
      <c r="Y95" s="29"/>
      <c r="Z95" s="3"/>
      <c r="AA95" s="28"/>
      <c r="AB95" s="3"/>
      <c r="AC95" s="3"/>
      <c r="AD95" s="28"/>
      <c r="AE95" s="26">
        <v>0.005</v>
      </c>
      <c r="AF95" s="3">
        <v>0.49</v>
      </c>
      <c r="AG95" s="27">
        <f t="shared" si="86"/>
        <v>0.00245</v>
      </c>
      <c r="AH95" s="36"/>
      <c r="AI95" s="3"/>
      <c r="AJ95" s="27"/>
      <c r="AK95" s="37"/>
      <c r="AL95" s="28"/>
      <c r="AM95" s="28"/>
      <c r="AN95" s="37"/>
      <c r="AO95" s="28"/>
      <c r="AP95" s="27"/>
      <c r="AQ95" s="3">
        <v>0.015</v>
      </c>
      <c r="AR95" s="3">
        <v>0.5</v>
      </c>
      <c r="AS95" s="3">
        <f t="shared" si="87"/>
        <v>0.0075</v>
      </c>
      <c r="AT95" s="2">
        <f t="shared" si="88"/>
        <v>0.0136287811403563</v>
      </c>
      <c r="AU95" s="30">
        <f t="shared" si="89"/>
        <v>28.47</v>
      </c>
      <c r="AV95" s="1">
        <f t="shared" si="90"/>
        <v>0.26</v>
      </c>
      <c r="AW95" s="2">
        <f t="shared" si="95"/>
        <v>3.4845</v>
      </c>
      <c r="AX95" s="1">
        <f t="shared" si="91"/>
        <v>2355.22880431887</v>
      </c>
      <c r="AZ95" s="2">
        <f t="shared" si="96"/>
        <v>1.45975740536747</v>
      </c>
      <c r="BA95" s="1">
        <f t="shared" si="92"/>
        <v>986.6731779134</v>
      </c>
    </row>
    <row r="96" s="1" customFormat="1" spans="1:53">
      <c r="A96" s="13"/>
      <c r="B96" s="13"/>
      <c r="C96" s="16">
        <v>6</v>
      </c>
      <c r="D96" s="21">
        <v>23.0909333333333</v>
      </c>
      <c r="E96" s="20">
        <f t="shared" si="93"/>
        <v>19.0447096774194</v>
      </c>
      <c r="F96" s="16" t="s">
        <v>73</v>
      </c>
      <c r="G96" s="13">
        <v>7</v>
      </c>
      <c r="H96" s="18">
        <f t="shared" si="76"/>
        <v>23.0909333333333</v>
      </c>
      <c r="I96" s="18">
        <f t="shared" si="77"/>
        <v>296.240933333333</v>
      </c>
      <c r="J96" s="18">
        <f t="shared" si="78"/>
        <v>0.280476109680477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4"/>
        <v>0.768621410484536</v>
      </c>
      <c r="P96" s="18">
        <f t="shared" si="81"/>
        <v>0.215579943029824</v>
      </c>
      <c r="Q96" s="25">
        <f t="shared" si="82"/>
        <v>0.0560507851877541</v>
      </c>
      <c r="R96" s="18">
        <f t="shared" si="83"/>
        <v>0.074022</v>
      </c>
      <c r="S96" s="26">
        <f t="shared" si="84"/>
        <v>0.757217924235418</v>
      </c>
      <c r="T96" s="3">
        <v>0.01</v>
      </c>
      <c r="U96" s="27">
        <f t="shared" si="85"/>
        <v>0.00757217924235418</v>
      </c>
      <c r="V96" s="26"/>
      <c r="W96" s="3"/>
      <c r="X96" s="3"/>
      <c r="Y96" s="29"/>
      <c r="Z96" s="3"/>
      <c r="AA96" s="28"/>
      <c r="AB96" s="3"/>
      <c r="AC96" s="3"/>
      <c r="AD96" s="28"/>
      <c r="AE96" s="26">
        <v>0.005</v>
      </c>
      <c r="AF96" s="3">
        <v>0.49</v>
      </c>
      <c r="AG96" s="27">
        <f t="shared" si="86"/>
        <v>0.00245</v>
      </c>
      <c r="AH96" s="36"/>
      <c r="AI96" s="3"/>
      <c r="AJ96" s="27"/>
      <c r="AK96" s="37"/>
      <c r="AL96" s="28"/>
      <c r="AM96" s="28"/>
      <c r="AN96" s="37"/>
      <c r="AO96" s="28"/>
      <c r="AP96" s="27"/>
      <c r="AQ96" s="3">
        <v>0.015</v>
      </c>
      <c r="AR96" s="3">
        <v>0.5</v>
      </c>
      <c r="AS96" s="3">
        <f t="shared" si="87"/>
        <v>0.0075</v>
      </c>
      <c r="AT96" s="2">
        <f t="shared" si="88"/>
        <v>0.0175221792423542</v>
      </c>
      <c r="AU96" s="30">
        <f t="shared" si="89"/>
        <v>28.47</v>
      </c>
      <c r="AV96" s="1">
        <f t="shared" si="90"/>
        <v>0.26</v>
      </c>
      <c r="AW96" s="2">
        <f t="shared" si="95"/>
        <v>3.4845</v>
      </c>
      <c r="AX96" s="1">
        <f t="shared" si="91"/>
        <v>3028.05811033459</v>
      </c>
      <c r="AZ96" s="2">
        <f t="shared" si="96"/>
        <v>1.45975740536747</v>
      </c>
      <c r="BA96" s="1">
        <f t="shared" si="92"/>
        <v>1268.54075202868</v>
      </c>
    </row>
    <row r="97" s="1" customFormat="1" spans="1:53">
      <c r="A97" s="13"/>
      <c r="B97" s="13"/>
      <c r="C97" s="16">
        <v>7</v>
      </c>
      <c r="D97" s="21">
        <v>23.3751290322581</v>
      </c>
      <c r="E97" s="20">
        <f t="shared" si="93"/>
        <v>23.0909333333333</v>
      </c>
      <c r="F97" s="16" t="s">
        <v>73</v>
      </c>
      <c r="G97" s="13">
        <v>8</v>
      </c>
      <c r="H97" s="18">
        <f t="shared" si="76"/>
        <v>23.3751290322581</v>
      </c>
      <c r="I97" s="18">
        <f t="shared" si="77"/>
        <v>296.525129032258</v>
      </c>
      <c r="J97" s="18">
        <f t="shared" si="78"/>
        <v>0.289452069884263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4"/>
        <v>0.837741467454712</v>
      </c>
      <c r="P97" s="18">
        <f t="shared" si="81"/>
        <v>0.242486001782646</v>
      </c>
      <c r="Q97" s="25">
        <f t="shared" si="82"/>
        <v>0.063046360463488</v>
      </c>
      <c r="R97" s="18">
        <f t="shared" si="83"/>
        <v>0.074022</v>
      </c>
      <c r="S97" s="26">
        <f t="shared" si="84"/>
        <v>0.851724628671044</v>
      </c>
      <c r="T97" s="3">
        <v>0.01</v>
      </c>
      <c r="U97" s="27">
        <f t="shared" si="85"/>
        <v>0.00851724628671044</v>
      </c>
      <c r="V97" s="26"/>
      <c r="W97" s="3"/>
      <c r="X97" s="3"/>
      <c r="Y97" s="29"/>
      <c r="Z97" s="3"/>
      <c r="AA97" s="28"/>
      <c r="AB97" s="3"/>
      <c r="AC97" s="3"/>
      <c r="AD97" s="28"/>
      <c r="AE97" s="26">
        <v>0.005</v>
      </c>
      <c r="AF97" s="3">
        <v>0.49</v>
      </c>
      <c r="AG97" s="27">
        <f t="shared" si="86"/>
        <v>0.00245</v>
      </c>
      <c r="AH97" s="36"/>
      <c r="AI97" s="3"/>
      <c r="AJ97" s="27"/>
      <c r="AK97" s="37"/>
      <c r="AL97" s="28"/>
      <c r="AM97" s="28"/>
      <c r="AN97" s="37"/>
      <c r="AO97" s="28"/>
      <c r="AP97" s="27"/>
      <c r="AQ97" s="3">
        <v>0.015</v>
      </c>
      <c r="AR97" s="3">
        <v>0.5</v>
      </c>
      <c r="AS97" s="3">
        <f t="shared" si="87"/>
        <v>0.0075</v>
      </c>
      <c r="AT97" s="2">
        <f t="shared" si="88"/>
        <v>0.0184672462867104</v>
      </c>
      <c r="AU97" s="30">
        <f t="shared" si="89"/>
        <v>28.47</v>
      </c>
      <c r="AV97" s="1">
        <f t="shared" si="90"/>
        <v>0.26</v>
      </c>
      <c r="AW97" s="2">
        <f t="shared" si="95"/>
        <v>3.4845</v>
      </c>
      <c r="AX97" s="1">
        <f t="shared" si="91"/>
        <v>3191.37786005816</v>
      </c>
      <c r="AZ97" s="2">
        <f t="shared" si="96"/>
        <v>1.45975740536747</v>
      </c>
      <c r="BA97" s="1">
        <f t="shared" si="92"/>
        <v>1336.96009887952</v>
      </c>
    </row>
    <row r="98" s="1" customFormat="1" spans="1:53">
      <c r="A98" s="13"/>
      <c r="B98" s="13"/>
      <c r="C98" s="16">
        <v>8</v>
      </c>
      <c r="D98" s="21">
        <v>23.4801612903226</v>
      </c>
      <c r="E98" s="20">
        <f t="shared" si="93"/>
        <v>23.3751290322581</v>
      </c>
      <c r="F98" s="16" t="s">
        <v>73</v>
      </c>
      <c r="G98" s="13">
        <v>9</v>
      </c>
      <c r="H98" s="18">
        <f t="shared" si="76"/>
        <v>23.4801612903226</v>
      </c>
      <c r="I98" s="18">
        <f t="shared" si="77"/>
        <v>296.630161290323</v>
      </c>
      <c r="J98" s="18">
        <f t="shared" si="78"/>
        <v>0.292837123074422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4"/>
        <v>0.879955465672066</v>
      </c>
      <c r="P98" s="18">
        <f t="shared" si="81"/>
        <v>0.257683627001021</v>
      </c>
      <c r="Q98" s="25">
        <f t="shared" si="82"/>
        <v>0.0669977430202655</v>
      </c>
      <c r="R98" s="18">
        <f t="shared" si="83"/>
        <v>0.074022</v>
      </c>
      <c r="S98" s="26">
        <f t="shared" si="84"/>
        <v>0.90510582016516</v>
      </c>
      <c r="T98" s="3">
        <v>0.01</v>
      </c>
      <c r="U98" s="27">
        <f t="shared" si="85"/>
        <v>0.0090510582016516</v>
      </c>
      <c r="V98" s="26"/>
      <c r="W98" s="3"/>
      <c r="X98" s="3"/>
      <c r="Y98" s="29"/>
      <c r="Z98" s="3"/>
      <c r="AA98" s="28"/>
      <c r="AB98" s="3"/>
      <c r="AC98" s="3"/>
      <c r="AD98" s="28"/>
      <c r="AE98" s="26">
        <v>0.005</v>
      </c>
      <c r="AF98" s="3">
        <v>0.49</v>
      </c>
      <c r="AG98" s="27">
        <f t="shared" si="86"/>
        <v>0.00245</v>
      </c>
      <c r="AH98" s="36"/>
      <c r="AI98" s="3"/>
      <c r="AJ98" s="27"/>
      <c r="AK98" s="37"/>
      <c r="AL98" s="28"/>
      <c r="AM98" s="28"/>
      <c r="AN98" s="37"/>
      <c r="AO98" s="28"/>
      <c r="AP98" s="27"/>
      <c r="AQ98" s="3">
        <v>0.015</v>
      </c>
      <c r="AR98" s="3">
        <v>0.5</v>
      </c>
      <c r="AS98" s="3">
        <f t="shared" si="87"/>
        <v>0.0075</v>
      </c>
      <c r="AT98" s="2">
        <f t="shared" si="88"/>
        <v>0.0190010582016516</v>
      </c>
      <c r="AU98" s="30">
        <f t="shared" si="89"/>
        <v>28.47</v>
      </c>
      <c r="AV98" s="1">
        <f t="shared" si="90"/>
        <v>0.26</v>
      </c>
      <c r="AW98" s="2">
        <f t="shared" si="95"/>
        <v>3.4845</v>
      </c>
      <c r="AX98" s="1">
        <f t="shared" si="91"/>
        <v>3283.62742993607</v>
      </c>
      <c r="AZ98" s="2">
        <f t="shared" si="96"/>
        <v>1.45975740536747</v>
      </c>
      <c r="BA98" s="1">
        <f t="shared" si="92"/>
        <v>1375.60610053578</v>
      </c>
    </row>
    <row r="99" s="1" customFormat="1" spans="1:53">
      <c r="A99" s="13"/>
      <c r="B99" s="13"/>
      <c r="C99" s="16">
        <v>9</v>
      </c>
      <c r="D99" s="21">
        <v>20.8348333333333</v>
      </c>
      <c r="E99" s="20">
        <f t="shared" si="93"/>
        <v>23.4801612903226</v>
      </c>
      <c r="F99" s="16" t="s">
        <v>73</v>
      </c>
      <c r="G99" s="13">
        <v>10</v>
      </c>
      <c r="H99" s="18">
        <f t="shared" si="76"/>
        <v>20.8348333333333</v>
      </c>
      <c r="I99" s="18">
        <f t="shared" si="77"/>
        <v>293.984833333333</v>
      </c>
      <c r="J99" s="18">
        <f t="shared" si="78"/>
        <v>0.217947512693054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4"/>
        <v>0.906971838671045</v>
      </c>
      <c r="P99" s="18">
        <f t="shared" si="81"/>
        <v>0.197672256321</v>
      </c>
      <c r="Q99" s="25">
        <f t="shared" si="82"/>
        <v>0.05139478664346</v>
      </c>
      <c r="R99" s="18">
        <f t="shared" si="83"/>
        <v>0.074022</v>
      </c>
      <c r="S99" s="26">
        <f t="shared" si="84"/>
        <v>0.694317725047419</v>
      </c>
      <c r="T99" s="3">
        <v>0.01</v>
      </c>
      <c r="U99" s="27">
        <f t="shared" si="85"/>
        <v>0.00694317725047418</v>
      </c>
      <c r="V99" s="26"/>
      <c r="W99" s="3"/>
      <c r="X99" s="3"/>
      <c r="Y99" s="29"/>
      <c r="Z99" s="3"/>
      <c r="AA99" s="28"/>
      <c r="AB99" s="3"/>
      <c r="AC99" s="3"/>
      <c r="AD99" s="28"/>
      <c r="AE99" s="26">
        <v>0.005</v>
      </c>
      <c r="AF99" s="3">
        <v>0.49</v>
      </c>
      <c r="AG99" s="27">
        <f t="shared" si="86"/>
        <v>0.00245</v>
      </c>
      <c r="AH99" s="36"/>
      <c r="AI99" s="3"/>
      <c r="AJ99" s="27"/>
      <c r="AK99" s="37"/>
      <c r="AL99" s="28"/>
      <c r="AM99" s="28"/>
      <c r="AN99" s="37"/>
      <c r="AO99" s="28"/>
      <c r="AP99" s="27"/>
      <c r="AQ99" s="3">
        <v>0.015</v>
      </c>
      <c r="AR99" s="3">
        <v>0.5</v>
      </c>
      <c r="AS99" s="3">
        <f t="shared" si="87"/>
        <v>0.0075</v>
      </c>
      <c r="AT99" s="2">
        <f t="shared" si="88"/>
        <v>0.0168931772504742</v>
      </c>
      <c r="AU99" s="30">
        <f t="shared" si="89"/>
        <v>28.47</v>
      </c>
      <c r="AV99" s="1">
        <f t="shared" si="90"/>
        <v>0.26</v>
      </c>
      <c r="AW99" s="2">
        <f t="shared" si="95"/>
        <v>3.4845</v>
      </c>
      <c r="AX99" s="1">
        <f t="shared" si="91"/>
        <v>2919.35846991971</v>
      </c>
      <c r="AZ99" s="2">
        <f t="shared" si="96"/>
        <v>1.45975740536747</v>
      </c>
      <c r="BA99" s="1">
        <f t="shared" si="92"/>
        <v>1223.00334205411</v>
      </c>
    </row>
    <row r="100" s="1" customFormat="1" spans="1:53">
      <c r="A100" s="13"/>
      <c r="B100" s="13"/>
      <c r="C100" s="16">
        <v>10</v>
      </c>
      <c r="D100" s="21">
        <v>16.0332903225806</v>
      </c>
      <c r="E100" s="20">
        <f t="shared" si="93"/>
        <v>20.8348333333333</v>
      </c>
      <c r="F100" s="16" t="s">
        <v>73</v>
      </c>
      <c r="G100" s="13">
        <v>11</v>
      </c>
      <c r="H100" s="18">
        <f t="shared" si="76"/>
        <v>16.0332903225806</v>
      </c>
      <c r="I100" s="18">
        <f t="shared" si="77"/>
        <v>289.183290322581</v>
      </c>
      <c r="J100" s="18">
        <f t="shared" si="78"/>
        <v>0.125755002875482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0.673834603232543</v>
      </c>
      <c r="O100" s="18">
        <f t="shared" si="94"/>
        <v>0.320164979117502</v>
      </c>
      <c r="P100" s="18">
        <f t="shared" si="81"/>
        <v>0.0402623478695501</v>
      </c>
      <c r="Q100" s="25">
        <f t="shared" si="82"/>
        <v>0.010468210446083</v>
      </c>
      <c r="R100" s="18">
        <f t="shared" si="83"/>
        <v>0.074022</v>
      </c>
      <c r="S100" s="26">
        <f t="shared" si="84"/>
        <v>0.141420259464524</v>
      </c>
      <c r="T100" s="3">
        <v>0.01</v>
      </c>
      <c r="U100" s="27">
        <f t="shared" si="85"/>
        <v>0.00141420259464524</v>
      </c>
      <c r="V100" s="26"/>
      <c r="W100" s="3"/>
      <c r="X100" s="3"/>
      <c r="Y100" s="29"/>
      <c r="Z100" s="3"/>
      <c r="AA100" s="28"/>
      <c r="AB100" s="3"/>
      <c r="AC100" s="3"/>
      <c r="AD100" s="28"/>
      <c r="AE100" s="26">
        <v>0.005</v>
      </c>
      <c r="AF100" s="3">
        <v>0.49</v>
      </c>
      <c r="AG100" s="27">
        <f t="shared" si="86"/>
        <v>0.00245</v>
      </c>
      <c r="AH100" s="36"/>
      <c r="AI100" s="3"/>
      <c r="AJ100" s="27"/>
      <c r="AK100" s="37"/>
      <c r="AL100" s="28"/>
      <c r="AM100" s="28"/>
      <c r="AN100" s="37"/>
      <c r="AO100" s="28"/>
      <c r="AP100" s="27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0.0113642025946452</v>
      </c>
      <c r="AU100" s="30">
        <f t="shared" si="89"/>
        <v>28.47</v>
      </c>
      <c r="AV100" s="1">
        <f t="shared" si="90"/>
        <v>0.26</v>
      </c>
      <c r="AW100" s="2">
        <f t="shared" si="95"/>
        <v>3.4845</v>
      </c>
      <c r="AX100" s="1">
        <f t="shared" si="91"/>
        <v>1963.88048302932</v>
      </c>
      <c r="AZ100" s="2">
        <f t="shared" si="96"/>
        <v>1.45975740536747</v>
      </c>
      <c r="BA100" s="1">
        <f t="shared" si="92"/>
        <v>822.726095095047</v>
      </c>
    </row>
    <row r="101" s="1" customFormat="1" spans="1:54">
      <c r="A101" s="13"/>
      <c r="B101" s="13"/>
      <c r="C101" s="16">
        <v>11</v>
      </c>
      <c r="D101" s="21">
        <v>8.27176666666667</v>
      </c>
      <c r="E101" s="20">
        <f t="shared" si="93"/>
        <v>16.0332903225806</v>
      </c>
      <c r="F101" s="16" t="s">
        <v>75</v>
      </c>
      <c r="G101" s="13">
        <v>12</v>
      </c>
      <c r="H101" s="18">
        <f t="shared" si="76"/>
        <v>8.27176666666667</v>
      </c>
      <c r="I101" s="18">
        <f t="shared" si="77"/>
        <v>281.421766666667</v>
      </c>
      <c r="J101" s="18">
        <f t="shared" si="78"/>
        <v>0.0496862765831674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4"/>
        <v>0.564602631247952</v>
      </c>
      <c r="P101" s="18">
        <f t="shared" si="81"/>
        <v>0.0280530024957698</v>
      </c>
      <c r="Q101" s="25">
        <f t="shared" si="82"/>
        <v>0.00729378064890015</v>
      </c>
      <c r="R101" s="18">
        <f t="shared" si="83"/>
        <v>0.074022</v>
      </c>
      <c r="S101" s="26">
        <f t="shared" si="84"/>
        <v>0.098535309082437</v>
      </c>
      <c r="T101" s="3">
        <v>0.01</v>
      </c>
      <c r="U101" s="27">
        <f t="shared" si="85"/>
        <v>0.00098535309082437</v>
      </c>
      <c r="V101" s="26"/>
      <c r="W101" s="3"/>
      <c r="X101" s="3"/>
      <c r="Y101" s="29"/>
      <c r="Z101" s="3"/>
      <c r="AA101" s="28"/>
      <c r="AB101" s="3"/>
      <c r="AC101" s="3"/>
      <c r="AD101" s="28"/>
      <c r="AE101" s="26">
        <v>0.005</v>
      </c>
      <c r="AF101" s="3">
        <v>0.49</v>
      </c>
      <c r="AG101" s="27">
        <f t="shared" si="86"/>
        <v>0.00245</v>
      </c>
      <c r="AH101" s="36"/>
      <c r="AI101" s="3"/>
      <c r="AJ101" s="27"/>
      <c r="AK101" s="37"/>
      <c r="AL101" s="28"/>
      <c r="AM101" s="28"/>
      <c r="AN101" s="37"/>
      <c r="AO101" s="28"/>
      <c r="AP101" s="27"/>
      <c r="AQ101" s="3">
        <v>0.015</v>
      </c>
      <c r="AR101" s="3">
        <v>0.5</v>
      </c>
      <c r="AS101" s="3">
        <f t="shared" si="87"/>
        <v>0.0075</v>
      </c>
      <c r="AT101" s="2">
        <f t="shared" si="88"/>
        <v>0.0109353530908244</v>
      </c>
      <c r="AU101" s="30">
        <f t="shared" si="89"/>
        <v>28.47</v>
      </c>
      <c r="AV101" s="1">
        <f t="shared" si="90"/>
        <v>0.26</v>
      </c>
      <c r="AW101" s="2">
        <f t="shared" si="95"/>
        <v>3.4845</v>
      </c>
      <c r="AX101" s="1">
        <f t="shared" si="91"/>
        <v>1889.76976881982</v>
      </c>
      <c r="AY101" s="1">
        <f>SUM(AX90:AX101)</f>
        <v>24847.1977998985</v>
      </c>
      <c r="AZ101" s="2">
        <f t="shared" si="96"/>
        <v>1.45975740536747</v>
      </c>
      <c r="BA101" s="1">
        <f t="shared" si="92"/>
        <v>791.678982486526</v>
      </c>
      <c r="BB101" s="1">
        <f>SUM(BA90:BA101)</f>
        <v>10409.2067702775</v>
      </c>
    </row>
    <row r="102" s="1" customFormat="1" spans="1:46">
      <c r="A102" s="13"/>
      <c r="B102" s="13"/>
      <c r="C102" s="16">
        <v>12</v>
      </c>
      <c r="D102" s="21">
        <v>7.08690322580645</v>
      </c>
      <c r="E102" s="20">
        <f t="shared" si="93"/>
        <v>8.27176666666667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  <row r="103" s="1" customFormat="1" spans="19:46">
      <c r="S103" s="24" t="s">
        <v>43</v>
      </c>
      <c r="T103" s="24"/>
      <c r="U103" s="24"/>
      <c r="V103" s="24" t="s">
        <v>44</v>
      </c>
      <c r="W103" s="24"/>
      <c r="X103" s="24"/>
      <c r="Y103" s="24" t="s">
        <v>45</v>
      </c>
      <c r="Z103" s="24"/>
      <c r="AA103" s="24"/>
      <c r="AB103" s="24" t="s">
        <v>46</v>
      </c>
      <c r="AC103" s="24"/>
      <c r="AD103" s="24"/>
      <c r="AE103" s="24" t="s">
        <v>47</v>
      </c>
      <c r="AF103" s="24"/>
      <c r="AG103" s="24"/>
      <c r="AH103" s="24" t="s">
        <v>48</v>
      </c>
      <c r="AI103" s="24"/>
      <c r="AJ103" s="24"/>
      <c r="AK103" s="32" t="s">
        <v>78</v>
      </c>
      <c r="AL103" s="33"/>
      <c r="AM103" s="34"/>
      <c r="AN103" s="33" t="s">
        <v>79</v>
      </c>
      <c r="AO103" s="33"/>
      <c r="AP103" s="34"/>
      <c r="AQ103" s="24" t="s">
        <v>50</v>
      </c>
      <c r="AR103" s="24"/>
      <c r="AS103" s="24"/>
      <c r="AT103" s="2"/>
    </row>
    <row r="104" s="1" customFormat="1" spans="1:50">
      <c r="A104" s="15" t="s">
        <v>15</v>
      </c>
      <c r="B104" s="15"/>
      <c r="C104" s="16" t="s">
        <v>51</v>
      </c>
      <c r="D104" s="16" t="s">
        <v>52</v>
      </c>
      <c r="E104" s="16" t="s">
        <v>53</v>
      </c>
      <c r="F104" s="16" t="s">
        <v>54</v>
      </c>
      <c r="G104" s="13" t="s">
        <v>51</v>
      </c>
      <c r="H104" s="13" t="s">
        <v>53</v>
      </c>
      <c r="I104" s="13" t="s">
        <v>55</v>
      </c>
      <c r="J104" s="13" t="s">
        <v>56</v>
      </c>
      <c r="K104" s="23" t="s">
        <v>57</v>
      </c>
      <c r="L104" s="23" t="s">
        <v>58</v>
      </c>
      <c r="M104" s="13" t="s">
        <v>59</v>
      </c>
      <c r="N104" s="23" t="s">
        <v>60</v>
      </c>
      <c r="O104" s="13" t="s">
        <v>61</v>
      </c>
      <c r="P104" s="13" t="s">
        <v>62</v>
      </c>
      <c r="Q104" s="23" t="s">
        <v>63</v>
      </c>
      <c r="R104" s="23" t="s">
        <v>64</v>
      </c>
      <c r="S104" s="4" t="s">
        <v>65</v>
      </c>
      <c r="T104" s="3" t="s">
        <v>66</v>
      </c>
      <c r="U104" s="3"/>
      <c r="V104" s="4" t="s">
        <v>65</v>
      </c>
      <c r="W104" s="3" t="s">
        <v>66</v>
      </c>
      <c r="X104" s="3"/>
      <c r="Y104" s="4" t="s">
        <v>65</v>
      </c>
      <c r="Z104" s="3" t="s">
        <v>66</v>
      </c>
      <c r="AA104" s="3"/>
      <c r="AB104" s="4" t="s">
        <v>65</v>
      </c>
      <c r="AC104" s="3" t="s">
        <v>66</v>
      </c>
      <c r="AD104" s="3"/>
      <c r="AE104" s="4" t="s">
        <v>65</v>
      </c>
      <c r="AF104" s="3" t="s">
        <v>66</v>
      </c>
      <c r="AG104" s="3"/>
      <c r="AH104" s="4" t="s">
        <v>65</v>
      </c>
      <c r="AI104" s="3" t="s">
        <v>66</v>
      </c>
      <c r="AJ104" s="3"/>
      <c r="AK104" s="4" t="s">
        <v>65</v>
      </c>
      <c r="AL104" s="3" t="s">
        <v>66</v>
      </c>
      <c r="AM104" s="3"/>
      <c r="AN104" s="4" t="s">
        <v>65</v>
      </c>
      <c r="AO104" s="3" t="s">
        <v>66</v>
      </c>
      <c r="AP104" s="3"/>
      <c r="AQ104" s="35" t="s">
        <v>65</v>
      </c>
      <c r="AR104" s="35" t="s">
        <v>66</v>
      </c>
      <c r="AS104" s="35"/>
      <c r="AT104" s="2" t="s">
        <v>67</v>
      </c>
      <c r="AU104" s="1" t="s">
        <v>68</v>
      </c>
      <c r="AV104" s="1" t="s">
        <v>36</v>
      </c>
      <c r="AW104" s="1" t="s">
        <v>69</v>
      </c>
      <c r="AX104" s="1" t="s">
        <v>70</v>
      </c>
    </row>
    <row r="105" s="1" customFormat="1" spans="1:52">
      <c r="A105" s="13" t="s">
        <v>71</v>
      </c>
      <c r="B105" s="13">
        <f>F11</f>
        <v>910.8575</v>
      </c>
      <c r="C105" s="16" t="s">
        <v>72</v>
      </c>
      <c r="D105" s="17">
        <v>3</v>
      </c>
      <c r="E105" s="16"/>
      <c r="F105" s="16"/>
      <c r="G105" s="13">
        <v>1</v>
      </c>
      <c r="H105" s="18">
        <f t="shared" ref="H105:H116" si="97">E106</f>
        <v>3</v>
      </c>
      <c r="I105" s="18">
        <f t="shared" ref="I105:I116" si="98">H105+273.15</f>
        <v>276.15</v>
      </c>
      <c r="J105" s="18">
        <f t="shared" ref="J105:J116" si="99">EXP(($C$16*(I105-$C$14))/($C$17*I105*$C$14))</f>
        <v>0.0256677222920585</v>
      </c>
      <c r="K105" s="18">
        <f t="shared" ref="K105:K116" si="100">$B$105/12</f>
        <v>75.9047916666667</v>
      </c>
      <c r="L105" s="18">
        <f t="shared" ref="L105:L116" si="101">K105*$B$106/100</f>
        <v>0.759047916666667</v>
      </c>
      <c r="M105" s="13" t="s">
        <v>73</v>
      </c>
      <c r="N105" s="13"/>
      <c r="O105" s="18">
        <f>L105</f>
        <v>0.759047916666667</v>
      </c>
      <c r="P105" s="18">
        <f t="shared" ref="P105:P116" si="102">O105*J105</f>
        <v>0.0194830311313656</v>
      </c>
      <c r="Q105" s="25">
        <f t="shared" ref="Q105:Q116" si="103">P105*$B$107</f>
        <v>0.00409143653758677</v>
      </c>
      <c r="R105" s="18">
        <f t="shared" ref="R105:R116" si="104">L105*$B$107</f>
        <v>0.1594000625</v>
      </c>
      <c r="S105" s="26">
        <f t="shared" ref="S105:S116" si="105">Q105/R105</f>
        <v>0.0256677222920585</v>
      </c>
      <c r="T105" s="3">
        <v>0.01</v>
      </c>
      <c r="U105" s="27">
        <f t="shared" ref="U105:U116" si="106">S105*T105</f>
        <v>0.000256677222920585</v>
      </c>
      <c r="V105" s="26"/>
      <c r="W105" s="3"/>
      <c r="X105" s="3"/>
      <c r="Y105" s="29"/>
      <c r="Z105" s="3"/>
      <c r="AA105" s="28"/>
      <c r="AB105" s="3"/>
      <c r="AC105" s="3"/>
      <c r="AD105" s="28"/>
      <c r="AE105" s="26">
        <v>0.001</v>
      </c>
      <c r="AF105" s="3">
        <v>0.49</v>
      </c>
      <c r="AG105" s="27">
        <f t="shared" ref="AG105:AG116" si="107">AF105*AE105</f>
        <v>0.00049</v>
      </c>
      <c r="AH105" s="36"/>
      <c r="AI105" s="3"/>
      <c r="AJ105" s="27"/>
      <c r="AK105" s="37"/>
      <c r="AL105" s="28"/>
      <c r="AM105" s="28"/>
      <c r="AN105" s="37"/>
      <c r="AO105" s="28"/>
      <c r="AP105" s="27"/>
      <c r="AQ105" s="3">
        <v>0.01</v>
      </c>
      <c r="AR105" s="3">
        <v>0.5</v>
      </c>
      <c r="AS105" s="3">
        <f t="shared" ref="AS105:AS116" si="108">AR105*AQ105</f>
        <v>0.005</v>
      </c>
      <c r="AT105" s="2">
        <f t="shared" ref="AT105:AT116" si="109">(AS105+AM105+AD105+AA105+U105+X105+AG105+AJ105+AP105)</f>
        <v>0.00574667722292059</v>
      </c>
      <c r="AU105" s="30">
        <f t="shared" ref="AU105:AU116" si="110">$B$105/12</f>
        <v>75.9047916666667</v>
      </c>
      <c r="AV105" s="1">
        <f t="shared" ref="AV105:AV116" si="111">$B$107</f>
        <v>0.21</v>
      </c>
      <c r="AW105" s="2">
        <f t="shared" ref="AW105:AW116" si="112">$E$11/12</f>
        <v>0.2066</v>
      </c>
      <c r="AX105" s="1">
        <f t="shared" ref="AX105:AX116" si="113">AW105*10000*AV105*0.67*AU105*AT105</f>
        <v>126.797418512107</v>
      </c>
      <c r="AZ105" s="2"/>
    </row>
    <row r="106" s="1" customFormat="1" spans="1:52">
      <c r="A106" s="13" t="s">
        <v>74</v>
      </c>
      <c r="B106" s="13">
        <v>1</v>
      </c>
      <c r="C106" s="16">
        <v>1</v>
      </c>
      <c r="D106" s="19">
        <v>0.922225806451613</v>
      </c>
      <c r="E106" s="20">
        <f t="shared" ref="E106:E117" si="114">D105</f>
        <v>3</v>
      </c>
      <c r="F106" s="16" t="s">
        <v>73</v>
      </c>
      <c r="G106" s="13">
        <v>2</v>
      </c>
      <c r="H106" s="18">
        <f t="shared" si="97"/>
        <v>0.922225806451613</v>
      </c>
      <c r="I106" s="18">
        <f t="shared" si="98"/>
        <v>274.072225806452</v>
      </c>
      <c r="J106" s="18">
        <f t="shared" si="99"/>
        <v>0.0196471273020524</v>
      </c>
      <c r="K106" s="18">
        <f t="shared" si="100"/>
        <v>75.9047916666667</v>
      </c>
      <c r="L106" s="18">
        <f t="shared" si="101"/>
        <v>0.759047916666667</v>
      </c>
      <c r="M106" s="13" t="s">
        <v>73</v>
      </c>
      <c r="N106" s="13"/>
      <c r="O106" s="18">
        <f t="shared" ref="O106:O116" si="115">L106+O105-P105-N106</f>
        <v>1.49861280220197</v>
      </c>
      <c r="P106" s="18">
        <f t="shared" si="102"/>
        <v>0.0294434365013475</v>
      </c>
      <c r="Q106" s="25">
        <f t="shared" si="103"/>
        <v>0.00618312166528298</v>
      </c>
      <c r="R106" s="18">
        <f t="shared" si="104"/>
        <v>0.1594000625</v>
      </c>
      <c r="S106" s="26">
        <f t="shared" si="105"/>
        <v>0.038789957596679</v>
      </c>
      <c r="T106" s="3">
        <v>0.01</v>
      </c>
      <c r="U106" s="27">
        <f t="shared" si="106"/>
        <v>0.00038789957596679</v>
      </c>
      <c r="V106" s="26"/>
      <c r="W106" s="3"/>
      <c r="X106" s="3"/>
      <c r="Y106" s="29"/>
      <c r="Z106" s="3"/>
      <c r="AA106" s="28"/>
      <c r="AB106" s="3"/>
      <c r="AC106" s="3"/>
      <c r="AD106" s="28"/>
      <c r="AE106" s="26">
        <v>0.001</v>
      </c>
      <c r="AF106" s="3">
        <v>0.49</v>
      </c>
      <c r="AG106" s="27">
        <f t="shared" si="107"/>
        <v>0.00049</v>
      </c>
      <c r="AH106" s="36"/>
      <c r="AI106" s="3"/>
      <c r="AJ106" s="27"/>
      <c r="AK106" s="37"/>
      <c r="AL106" s="28"/>
      <c r="AM106" s="28"/>
      <c r="AN106" s="37"/>
      <c r="AO106" s="28"/>
      <c r="AP106" s="27"/>
      <c r="AQ106" s="3">
        <v>0.01</v>
      </c>
      <c r="AR106" s="3">
        <v>0.5</v>
      </c>
      <c r="AS106" s="3">
        <f t="shared" si="108"/>
        <v>0.005</v>
      </c>
      <c r="AT106" s="2">
        <f t="shared" si="109"/>
        <v>0.00587789957596679</v>
      </c>
      <c r="AU106" s="30">
        <f t="shared" si="110"/>
        <v>75.9047916666667</v>
      </c>
      <c r="AV106" s="1">
        <f t="shared" si="111"/>
        <v>0.21</v>
      </c>
      <c r="AW106" s="2">
        <f t="shared" si="112"/>
        <v>0.2066</v>
      </c>
      <c r="AX106" s="1">
        <f t="shared" si="113"/>
        <v>129.692770899567</v>
      </c>
      <c r="AZ106" s="2"/>
    </row>
    <row r="107" s="1" customFormat="1" spans="1:52">
      <c r="A107" s="13" t="s">
        <v>36</v>
      </c>
      <c r="B107" s="13">
        <f>H11</f>
        <v>0.21</v>
      </c>
      <c r="C107" s="16">
        <v>2</v>
      </c>
      <c r="D107" s="21">
        <v>2.77528571428571</v>
      </c>
      <c r="E107" s="20">
        <f t="shared" si="114"/>
        <v>0.922225806451613</v>
      </c>
      <c r="F107" s="16" t="s">
        <v>73</v>
      </c>
      <c r="G107" s="13">
        <v>3</v>
      </c>
      <c r="H107" s="18">
        <f t="shared" si="97"/>
        <v>2.77528571428571</v>
      </c>
      <c r="I107" s="18">
        <f t="shared" si="98"/>
        <v>275.925285714286</v>
      </c>
      <c r="J107" s="18">
        <f t="shared" si="99"/>
        <v>0.0249411534784864</v>
      </c>
      <c r="K107" s="18">
        <f t="shared" si="100"/>
        <v>75.9047916666667</v>
      </c>
      <c r="L107" s="18">
        <f t="shared" si="101"/>
        <v>0.759047916666667</v>
      </c>
      <c r="M107" s="13" t="s">
        <v>73</v>
      </c>
      <c r="N107" s="13"/>
      <c r="O107" s="18">
        <f t="shared" si="115"/>
        <v>2.22821728236729</v>
      </c>
      <c r="P107" s="18">
        <f t="shared" si="102"/>
        <v>0.0555743092229384</v>
      </c>
      <c r="Q107" s="25">
        <f t="shared" si="103"/>
        <v>0.0116706049368171</v>
      </c>
      <c r="R107" s="18">
        <f t="shared" si="104"/>
        <v>0.1594000625</v>
      </c>
      <c r="S107" s="26">
        <f t="shared" si="105"/>
        <v>0.0732158115484871</v>
      </c>
      <c r="T107" s="3">
        <v>0.01</v>
      </c>
      <c r="U107" s="27">
        <f t="shared" si="106"/>
        <v>0.000732158115484871</v>
      </c>
      <c r="V107" s="26"/>
      <c r="W107" s="3"/>
      <c r="X107" s="3"/>
      <c r="Y107" s="29"/>
      <c r="Z107" s="3"/>
      <c r="AA107" s="28"/>
      <c r="AB107" s="3"/>
      <c r="AC107" s="3"/>
      <c r="AD107" s="28"/>
      <c r="AE107" s="26">
        <v>0.001</v>
      </c>
      <c r="AF107" s="3">
        <v>0.49</v>
      </c>
      <c r="AG107" s="27">
        <f t="shared" si="107"/>
        <v>0.00049</v>
      </c>
      <c r="AH107" s="36"/>
      <c r="AI107" s="3"/>
      <c r="AJ107" s="27"/>
      <c r="AK107" s="37"/>
      <c r="AL107" s="28"/>
      <c r="AM107" s="28"/>
      <c r="AN107" s="37"/>
      <c r="AO107" s="28"/>
      <c r="AP107" s="27"/>
      <c r="AQ107" s="3">
        <v>0.01</v>
      </c>
      <c r="AR107" s="3">
        <v>0.5</v>
      </c>
      <c r="AS107" s="3">
        <f t="shared" si="108"/>
        <v>0.005</v>
      </c>
      <c r="AT107" s="2">
        <f t="shared" si="109"/>
        <v>0.00622215811548487</v>
      </c>
      <c r="AU107" s="30">
        <f t="shared" si="110"/>
        <v>75.9047916666667</v>
      </c>
      <c r="AV107" s="1">
        <f t="shared" si="111"/>
        <v>0.21</v>
      </c>
      <c r="AW107" s="2">
        <f t="shared" si="112"/>
        <v>0.2066</v>
      </c>
      <c r="AX107" s="1">
        <f t="shared" si="113"/>
        <v>137.28865499369</v>
      </c>
      <c r="AZ107" s="2"/>
    </row>
    <row r="108" s="1" customFormat="1" spans="1:52">
      <c r="A108" s="13"/>
      <c r="B108" s="13"/>
      <c r="C108" s="16">
        <v>3</v>
      </c>
      <c r="D108" s="21">
        <v>6.29564516129032</v>
      </c>
      <c r="E108" s="20">
        <f t="shared" si="114"/>
        <v>2.77528571428571</v>
      </c>
      <c r="F108" s="16" t="s">
        <v>73</v>
      </c>
      <c r="G108" s="13">
        <v>4</v>
      </c>
      <c r="H108" s="18">
        <f t="shared" si="97"/>
        <v>6.29564516129032</v>
      </c>
      <c r="I108" s="18">
        <f t="shared" si="98"/>
        <v>279.44564516129</v>
      </c>
      <c r="J108" s="18">
        <f t="shared" si="99"/>
        <v>0.0389026489200464</v>
      </c>
      <c r="K108" s="18">
        <f t="shared" si="100"/>
        <v>75.9047916666667</v>
      </c>
      <c r="L108" s="18">
        <f t="shared" si="101"/>
        <v>0.759047916666667</v>
      </c>
      <c r="M108" s="13" t="s">
        <v>73</v>
      </c>
      <c r="N108" s="13"/>
      <c r="O108" s="18">
        <f t="shared" si="115"/>
        <v>2.93169088981102</v>
      </c>
      <c r="P108" s="18">
        <f t="shared" si="102"/>
        <v>0.114050541428416</v>
      </c>
      <c r="Q108" s="25">
        <f t="shared" si="103"/>
        <v>0.0239506136999674</v>
      </c>
      <c r="R108" s="18">
        <f t="shared" si="104"/>
        <v>0.1594000625</v>
      </c>
      <c r="S108" s="26">
        <f t="shared" si="105"/>
        <v>0.150254732177206</v>
      </c>
      <c r="T108" s="3">
        <v>0.01</v>
      </c>
      <c r="U108" s="27">
        <f t="shared" si="106"/>
        <v>0.00150254732177206</v>
      </c>
      <c r="V108" s="26"/>
      <c r="W108" s="3"/>
      <c r="X108" s="3"/>
      <c r="Y108" s="29"/>
      <c r="Z108" s="3"/>
      <c r="AA108" s="28"/>
      <c r="AB108" s="3"/>
      <c r="AC108" s="3"/>
      <c r="AD108" s="28"/>
      <c r="AE108" s="26">
        <v>0.001</v>
      </c>
      <c r="AF108" s="3">
        <v>0.49</v>
      </c>
      <c r="AG108" s="27">
        <f t="shared" si="107"/>
        <v>0.00049</v>
      </c>
      <c r="AH108" s="36"/>
      <c r="AI108" s="3"/>
      <c r="AJ108" s="27"/>
      <c r="AK108" s="37"/>
      <c r="AL108" s="28"/>
      <c r="AM108" s="28"/>
      <c r="AN108" s="37"/>
      <c r="AO108" s="28"/>
      <c r="AP108" s="27"/>
      <c r="AQ108" s="3">
        <v>0.01</v>
      </c>
      <c r="AR108" s="3">
        <v>0.5</v>
      </c>
      <c r="AS108" s="3">
        <f t="shared" si="108"/>
        <v>0.005</v>
      </c>
      <c r="AT108" s="2">
        <f t="shared" si="109"/>
        <v>0.00699254732177206</v>
      </c>
      <c r="AU108" s="30">
        <f t="shared" si="110"/>
        <v>75.9047916666667</v>
      </c>
      <c r="AV108" s="1">
        <f t="shared" si="111"/>
        <v>0.21</v>
      </c>
      <c r="AW108" s="2">
        <f t="shared" si="112"/>
        <v>0.2066</v>
      </c>
      <c r="AX108" s="1">
        <f t="shared" si="113"/>
        <v>154.286888723818</v>
      </c>
      <c r="AZ108" s="2"/>
    </row>
    <row r="109" s="1" customFormat="1" spans="1:52">
      <c r="A109" s="13"/>
      <c r="B109" s="13"/>
      <c r="C109" s="16">
        <v>4</v>
      </c>
      <c r="D109" s="21">
        <v>14.0358</v>
      </c>
      <c r="E109" s="20">
        <f t="shared" si="114"/>
        <v>6.29564516129032</v>
      </c>
      <c r="F109" s="16" t="s">
        <v>73</v>
      </c>
      <c r="G109" s="13">
        <v>5</v>
      </c>
      <c r="H109" s="18">
        <f t="shared" si="97"/>
        <v>14.0358</v>
      </c>
      <c r="I109" s="18">
        <f t="shared" si="98"/>
        <v>287.1858</v>
      </c>
      <c r="J109" s="18">
        <f t="shared" si="99"/>
        <v>0.0994990184418748</v>
      </c>
      <c r="K109" s="18">
        <f t="shared" si="100"/>
        <v>75.9047916666667</v>
      </c>
      <c r="L109" s="18">
        <f t="shared" si="101"/>
        <v>0.759047916666667</v>
      </c>
      <c r="M109" s="13" t="s">
        <v>75</v>
      </c>
      <c r="N109" s="18">
        <f>(O108-P108)*$C$22/100</f>
        <v>2.67675833096347</v>
      </c>
      <c r="O109" s="18">
        <f t="shared" si="115"/>
        <v>0.899929934085797</v>
      </c>
      <c r="P109" s="18">
        <f t="shared" si="102"/>
        <v>0.0895421451079979</v>
      </c>
      <c r="Q109" s="25">
        <f t="shared" si="103"/>
        <v>0.0188038504726796</v>
      </c>
      <c r="R109" s="18">
        <f t="shared" si="104"/>
        <v>0.1594000625</v>
      </c>
      <c r="S109" s="26">
        <f t="shared" si="105"/>
        <v>0.117966393348682</v>
      </c>
      <c r="T109" s="3">
        <v>0.01</v>
      </c>
      <c r="U109" s="27">
        <f t="shared" si="106"/>
        <v>0.00117966393348682</v>
      </c>
      <c r="V109" s="26"/>
      <c r="W109" s="3"/>
      <c r="X109" s="3"/>
      <c r="Y109" s="29"/>
      <c r="Z109" s="3"/>
      <c r="AA109" s="28"/>
      <c r="AB109" s="3"/>
      <c r="AC109" s="3"/>
      <c r="AD109" s="28"/>
      <c r="AE109" s="26">
        <v>0.005</v>
      </c>
      <c r="AF109" s="3">
        <v>0.49</v>
      </c>
      <c r="AG109" s="27">
        <f t="shared" si="107"/>
        <v>0.00245</v>
      </c>
      <c r="AH109" s="36"/>
      <c r="AI109" s="3"/>
      <c r="AJ109" s="27"/>
      <c r="AK109" s="37"/>
      <c r="AL109" s="28"/>
      <c r="AM109" s="28"/>
      <c r="AN109" s="37"/>
      <c r="AO109" s="28"/>
      <c r="AP109" s="27"/>
      <c r="AQ109" s="3">
        <v>0.015</v>
      </c>
      <c r="AR109" s="3">
        <v>0.5</v>
      </c>
      <c r="AS109" s="3">
        <f t="shared" si="108"/>
        <v>0.0075</v>
      </c>
      <c r="AT109" s="2">
        <f t="shared" si="109"/>
        <v>0.0111296639334868</v>
      </c>
      <c r="AU109" s="30">
        <f t="shared" si="110"/>
        <v>75.9047916666667</v>
      </c>
      <c r="AV109" s="1">
        <f t="shared" si="111"/>
        <v>0.21</v>
      </c>
      <c r="AW109" s="2">
        <f t="shared" si="112"/>
        <v>0.2066</v>
      </c>
      <c r="AX109" s="1">
        <f t="shared" si="113"/>
        <v>245.570196642474</v>
      </c>
      <c r="AZ109" s="2"/>
    </row>
    <row r="110" s="1" customFormat="1" spans="1:52">
      <c r="A110" s="13"/>
      <c r="B110" s="13"/>
      <c r="C110" s="16">
        <v>5</v>
      </c>
      <c r="D110" s="21">
        <v>19.0447096774194</v>
      </c>
      <c r="E110" s="20">
        <f t="shared" si="114"/>
        <v>14.0358</v>
      </c>
      <c r="F110" s="16" t="s">
        <v>75</v>
      </c>
      <c r="G110" s="13">
        <v>6</v>
      </c>
      <c r="H110" s="18">
        <f t="shared" si="97"/>
        <v>19.0447096774194</v>
      </c>
      <c r="I110" s="18">
        <f t="shared" si="98"/>
        <v>292.194709677419</v>
      </c>
      <c r="J110" s="18">
        <f t="shared" si="99"/>
        <v>0.177921984979525</v>
      </c>
      <c r="K110" s="18">
        <f t="shared" si="100"/>
        <v>75.9047916666667</v>
      </c>
      <c r="L110" s="18">
        <f t="shared" si="101"/>
        <v>0.759047916666667</v>
      </c>
      <c r="M110" s="13" t="s">
        <v>73</v>
      </c>
      <c r="N110" s="13"/>
      <c r="O110" s="18">
        <f t="shared" si="115"/>
        <v>1.56943570564447</v>
      </c>
      <c r="P110" s="18">
        <f t="shared" si="102"/>
        <v>0.279237116046005</v>
      </c>
      <c r="Q110" s="25">
        <f t="shared" si="103"/>
        <v>0.058639794369661</v>
      </c>
      <c r="R110" s="18">
        <f t="shared" si="104"/>
        <v>0.1594000625</v>
      </c>
      <c r="S110" s="26">
        <f t="shared" si="105"/>
        <v>0.367878114035627</v>
      </c>
      <c r="T110" s="3">
        <v>0.01</v>
      </c>
      <c r="U110" s="27">
        <f t="shared" si="106"/>
        <v>0.00367878114035627</v>
      </c>
      <c r="V110" s="26"/>
      <c r="W110" s="3"/>
      <c r="X110" s="3"/>
      <c r="Y110" s="29"/>
      <c r="Z110" s="3"/>
      <c r="AA110" s="28"/>
      <c r="AB110" s="3"/>
      <c r="AC110" s="3"/>
      <c r="AD110" s="28"/>
      <c r="AE110" s="26">
        <v>0.005</v>
      </c>
      <c r="AF110" s="3">
        <v>0.49</v>
      </c>
      <c r="AG110" s="27">
        <f t="shared" si="107"/>
        <v>0.00245</v>
      </c>
      <c r="AH110" s="36"/>
      <c r="AI110" s="3"/>
      <c r="AJ110" s="27"/>
      <c r="AK110" s="37"/>
      <c r="AL110" s="28"/>
      <c r="AM110" s="28"/>
      <c r="AN110" s="37"/>
      <c r="AO110" s="28"/>
      <c r="AP110" s="27"/>
      <c r="AQ110" s="3">
        <v>0.015</v>
      </c>
      <c r="AR110" s="3">
        <v>0.5</v>
      </c>
      <c r="AS110" s="3">
        <f t="shared" si="108"/>
        <v>0.0075</v>
      </c>
      <c r="AT110" s="2">
        <f t="shared" si="109"/>
        <v>0.0136287811403563</v>
      </c>
      <c r="AU110" s="30">
        <f t="shared" si="110"/>
        <v>75.9047916666667</v>
      </c>
      <c r="AV110" s="1">
        <f t="shared" si="111"/>
        <v>0.21</v>
      </c>
      <c r="AW110" s="2">
        <f t="shared" si="112"/>
        <v>0.2066</v>
      </c>
      <c r="AX110" s="1">
        <f t="shared" si="113"/>
        <v>300.711906903553</v>
      </c>
      <c r="AZ110" s="2"/>
    </row>
    <row r="111" s="1" customFormat="1" spans="1:52">
      <c r="A111" s="13"/>
      <c r="B111" s="13"/>
      <c r="C111" s="16">
        <v>6</v>
      </c>
      <c r="D111" s="21">
        <v>23.0909333333333</v>
      </c>
      <c r="E111" s="20">
        <f t="shared" si="114"/>
        <v>19.0447096774194</v>
      </c>
      <c r="F111" s="16" t="s">
        <v>73</v>
      </c>
      <c r="G111" s="13">
        <v>7</v>
      </c>
      <c r="H111" s="18">
        <f t="shared" si="97"/>
        <v>23.0909333333333</v>
      </c>
      <c r="I111" s="18">
        <f t="shared" si="98"/>
        <v>296.240933333333</v>
      </c>
      <c r="J111" s="18">
        <f t="shared" si="99"/>
        <v>0.280476109680477</v>
      </c>
      <c r="K111" s="18">
        <f t="shared" si="100"/>
        <v>75.9047916666667</v>
      </c>
      <c r="L111" s="18">
        <f t="shared" si="101"/>
        <v>0.759047916666667</v>
      </c>
      <c r="M111" s="13" t="s">
        <v>73</v>
      </c>
      <c r="N111" s="13"/>
      <c r="O111" s="18">
        <f t="shared" si="115"/>
        <v>2.04924650626513</v>
      </c>
      <c r="P111" s="18">
        <f t="shared" si="102"/>
        <v>0.574764687853552</v>
      </c>
      <c r="Q111" s="25">
        <f t="shared" si="103"/>
        <v>0.120700584449246</v>
      </c>
      <c r="R111" s="18">
        <f t="shared" si="104"/>
        <v>0.1594000625</v>
      </c>
      <c r="S111" s="26">
        <f t="shared" si="105"/>
        <v>0.757217924235418</v>
      </c>
      <c r="T111" s="3">
        <v>0.01</v>
      </c>
      <c r="U111" s="27">
        <f t="shared" si="106"/>
        <v>0.00757217924235418</v>
      </c>
      <c r="V111" s="26"/>
      <c r="W111" s="3"/>
      <c r="X111" s="3"/>
      <c r="Y111" s="29"/>
      <c r="Z111" s="3"/>
      <c r="AA111" s="28"/>
      <c r="AB111" s="3"/>
      <c r="AC111" s="3"/>
      <c r="AD111" s="28"/>
      <c r="AE111" s="26">
        <v>0.005</v>
      </c>
      <c r="AF111" s="3">
        <v>0.49</v>
      </c>
      <c r="AG111" s="27">
        <f t="shared" si="107"/>
        <v>0.00245</v>
      </c>
      <c r="AH111" s="36"/>
      <c r="AI111" s="3"/>
      <c r="AJ111" s="27"/>
      <c r="AK111" s="37"/>
      <c r="AL111" s="28"/>
      <c r="AM111" s="28"/>
      <c r="AN111" s="37"/>
      <c r="AO111" s="28"/>
      <c r="AP111" s="27"/>
      <c r="AQ111" s="3">
        <v>0.015</v>
      </c>
      <c r="AR111" s="3">
        <v>0.5</v>
      </c>
      <c r="AS111" s="3">
        <f t="shared" si="108"/>
        <v>0.0075</v>
      </c>
      <c r="AT111" s="2">
        <f t="shared" si="109"/>
        <v>0.0175221792423542</v>
      </c>
      <c r="AU111" s="30">
        <f t="shared" si="110"/>
        <v>75.9047916666667</v>
      </c>
      <c r="AV111" s="1">
        <f t="shared" si="111"/>
        <v>0.21</v>
      </c>
      <c r="AW111" s="2">
        <f t="shared" si="112"/>
        <v>0.2066</v>
      </c>
      <c r="AX111" s="1">
        <f t="shared" si="113"/>
        <v>386.617693747516</v>
      </c>
      <c r="AZ111" s="2"/>
    </row>
    <row r="112" s="1" customFormat="1" spans="1:52">
      <c r="A112" s="13"/>
      <c r="B112" s="13"/>
      <c r="C112" s="16">
        <v>7</v>
      </c>
      <c r="D112" s="21">
        <v>23.3751290322581</v>
      </c>
      <c r="E112" s="20">
        <f t="shared" si="114"/>
        <v>23.0909333333333</v>
      </c>
      <c r="F112" s="16" t="s">
        <v>73</v>
      </c>
      <c r="G112" s="13">
        <v>8</v>
      </c>
      <c r="H112" s="18">
        <f t="shared" si="97"/>
        <v>23.3751290322581</v>
      </c>
      <c r="I112" s="18">
        <f t="shared" si="98"/>
        <v>296.525129032258</v>
      </c>
      <c r="J112" s="18">
        <f t="shared" si="99"/>
        <v>0.289452069884263</v>
      </c>
      <c r="K112" s="18">
        <f t="shared" si="100"/>
        <v>75.9047916666667</v>
      </c>
      <c r="L112" s="18">
        <f t="shared" si="101"/>
        <v>0.759047916666667</v>
      </c>
      <c r="M112" s="13" t="s">
        <v>73</v>
      </c>
      <c r="N112" s="13"/>
      <c r="O112" s="18">
        <f t="shared" si="115"/>
        <v>2.23352973507824</v>
      </c>
      <c r="P112" s="18">
        <f t="shared" si="102"/>
        <v>0.646499804966447</v>
      </c>
      <c r="Q112" s="25">
        <f t="shared" si="103"/>
        <v>0.135764959042954</v>
      </c>
      <c r="R112" s="18">
        <f t="shared" si="104"/>
        <v>0.1594000625</v>
      </c>
      <c r="S112" s="26">
        <f t="shared" si="105"/>
        <v>0.851724628671045</v>
      </c>
      <c r="T112" s="3">
        <v>0.01</v>
      </c>
      <c r="U112" s="27">
        <f t="shared" si="106"/>
        <v>0.00851724628671045</v>
      </c>
      <c r="V112" s="26"/>
      <c r="W112" s="3"/>
      <c r="X112" s="3"/>
      <c r="Y112" s="29"/>
      <c r="Z112" s="3"/>
      <c r="AA112" s="28"/>
      <c r="AB112" s="3"/>
      <c r="AC112" s="3"/>
      <c r="AD112" s="28"/>
      <c r="AE112" s="26">
        <v>0.005</v>
      </c>
      <c r="AF112" s="3">
        <v>0.49</v>
      </c>
      <c r="AG112" s="27">
        <f t="shared" si="107"/>
        <v>0.00245</v>
      </c>
      <c r="AH112" s="36"/>
      <c r="AI112" s="3"/>
      <c r="AJ112" s="27"/>
      <c r="AK112" s="37"/>
      <c r="AL112" s="28"/>
      <c r="AM112" s="28"/>
      <c r="AN112" s="37"/>
      <c r="AO112" s="28"/>
      <c r="AP112" s="27"/>
      <c r="AQ112" s="3">
        <v>0.015</v>
      </c>
      <c r="AR112" s="3">
        <v>0.5</v>
      </c>
      <c r="AS112" s="3">
        <f t="shared" si="108"/>
        <v>0.0075</v>
      </c>
      <c r="AT112" s="2">
        <f t="shared" si="109"/>
        <v>0.0184672462867104</v>
      </c>
      <c r="AU112" s="30">
        <f t="shared" si="110"/>
        <v>75.9047916666667</v>
      </c>
      <c r="AV112" s="1">
        <f t="shared" si="111"/>
        <v>0.21</v>
      </c>
      <c r="AW112" s="2">
        <f t="shared" si="112"/>
        <v>0.2066</v>
      </c>
      <c r="AX112" s="1">
        <f t="shared" si="113"/>
        <v>407.470102347619</v>
      </c>
      <c r="AZ112" s="2"/>
    </row>
    <row r="113" s="1" customFormat="1" spans="1:52">
      <c r="A113" s="13"/>
      <c r="B113" s="13"/>
      <c r="C113" s="16">
        <v>8</v>
      </c>
      <c r="D113" s="21">
        <v>23.4801612903226</v>
      </c>
      <c r="E113" s="20">
        <f t="shared" si="114"/>
        <v>23.3751290322581</v>
      </c>
      <c r="F113" s="16" t="s">
        <v>73</v>
      </c>
      <c r="G113" s="13">
        <v>9</v>
      </c>
      <c r="H113" s="18">
        <f t="shared" si="97"/>
        <v>23.4801612903226</v>
      </c>
      <c r="I113" s="18">
        <f t="shared" si="98"/>
        <v>296.630161290323</v>
      </c>
      <c r="J113" s="18">
        <f t="shared" si="99"/>
        <v>0.292837123074422</v>
      </c>
      <c r="K113" s="18">
        <f t="shared" si="100"/>
        <v>75.9047916666667</v>
      </c>
      <c r="L113" s="18">
        <f t="shared" si="101"/>
        <v>0.759047916666667</v>
      </c>
      <c r="M113" s="13" t="s">
        <v>73</v>
      </c>
      <c r="N113" s="13"/>
      <c r="O113" s="18">
        <f t="shared" si="115"/>
        <v>2.34607784677846</v>
      </c>
      <c r="P113" s="18">
        <f t="shared" si="102"/>
        <v>0.68701868715924</v>
      </c>
      <c r="Q113" s="25">
        <f t="shared" si="103"/>
        <v>0.14427392430344</v>
      </c>
      <c r="R113" s="18">
        <f t="shared" si="104"/>
        <v>0.1594000625</v>
      </c>
      <c r="S113" s="26">
        <f t="shared" si="105"/>
        <v>0.90510582016516</v>
      </c>
      <c r="T113" s="3">
        <v>0.01</v>
      </c>
      <c r="U113" s="27">
        <f t="shared" si="106"/>
        <v>0.0090510582016516</v>
      </c>
      <c r="V113" s="26"/>
      <c r="W113" s="3"/>
      <c r="X113" s="3"/>
      <c r="Y113" s="29"/>
      <c r="Z113" s="3"/>
      <c r="AA113" s="28"/>
      <c r="AB113" s="3"/>
      <c r="AC113" s="3"/>
      <c r="AD113" s="28"/>
      <c r="AE113" s="26">
        <v>0.005</v>
      </c>
      <c r="AF113" s="3">
        <v>0.49</v>
      </c>
      <c r="AG113" s="27">
        <f t="shared" si="107"/>
        <v>0.00245</v>
      </c>
      <c r="AH113" s="36"/>
      <c r="AI113" s="3"/>
      <c r="AJ113" s="27"/>
      <c r="AK113" s="37"/>
      <c r="AL113" s="28"/>
      <c r="AM113" s="28"/>
      <c r="AN113" s="37"/>
      <c r="AO113" s="28"/>
      <c r="AP113" s="27"/>
      <c r="AQ113" s="3">
        <v>0.015</v>
      </c>
      <c r="AR113" s="3">
        <v>0.5</v>
      </c>
      <c r="AS113" s="3">
        <f t="shared" si="108"/>
        <v>0.0075</v>
      </c>
      <c r="AT113" s="2">
        <f t="shared" si="109"/>
        <v>0.0190010582016516</v>
      </c>
      <c r="AU113" s="30">
        <f t="shared" si="110"/>
        <v>75.9047916666667</v>
      </c>
      <c r="AV113" s="1">
        <f t="shared" si="111"/>
        <v>0.21</v>
      </c>
      <c r="AW113" s="2">
        <f t="shared" si="112"/>
        <v>0.2066</v>
      </c>
      <c r="AX113" s="1">
        <f t="shared" si="113"/>
        <v>419.248382240489</v>
      </c>
      <c r="AZ113" s="2"/>
    </row>
    <row r="114" s="1" customFormat="1" spans="1:52">
      <c r="A114" s="13"/>
      <c r="B114" s="13"/>
      <c r="C114" s="16">
        <v>9</v>
      </c>
      <c r="D114" s="21">
        <v>20.8348333333333</v>
      </c>
      <c r="E114" s="20">
        <f t="shared" si="114"/>
        <v>23.4801612903226</v>
      </c>
      <c r="F114" s="16" t="s">
        <v>73</v>
      </c>
      <c r="G114" s="13">
        <v>10</v>
      </c>
      <c r="H114" s="18">
        <f t="shared" si="97"/>
        <v>20.8348333333333</v>
      </c>
      <c r="I114" s="18">
        <f t="shared" si="98"/>
        <v>293.984833333333</v>
      </c>
      <c r="J114" s="18">
        <f t="shared" si="99"/>
        <v>0.217947512693054</v>
      </c>
      <c r="K114" s="18">
        <f t="shared" si="100"/>
        <v>75.9047916666667</v>
      </c>
      <c r="L114" s="18">
        <f t="shared" si="101"/>
        <v>0.759047916666667</v>
      </c>
      <c r="M114" s="13" t="s">
        <v>73</v>
      </c>
      <c r="N114" s="13"/>
      <c r="O114" s="18">
        <f t="shared" si="115"/>
        <v>2.41810707628589</v>
      </c>
      <c r="P114" s="18">
        <f t="shared" si="102"/>
        <v>0.527020422701983</v>
      </c>
      <c r="Q114" s="25">
        <f t="shared" si="103"/>
        <v>0.110674288767416</v>
      </c>
      <c r="R114" s="18">
        <f t="shared" si="104"/>
        <v>0.1594000625</v>
      </c>
      <c r="S114" s="26">
        <f t="shared" si="105"/>
        <v>0.694317725047419</v>
      </c>
      <c r="T114" s="3">
        <v>0.01</v>
      </c>
      <c r="U114" s="27">
        <f t="shared" si="106"/>
        <v>0.00694317725047419</v>
      </c>
      <c r="V114" s="26"/>
      <c r="W114" s="3"/>
      <c r="X114" s="3"/>
      <c r="Y114" s="29"/>
      <c r="Z114" s="3"/>
      <c r="AA114" s="28"/>
      <c r="AB114" s="3"/>
      <c r="AC114" s="3"/>
      <c r="AD114" s="28"/>
      <c r="AE114" s="26">
        <v>0.005</v>
      </c>
      <c r="AF114" s="3">
        <v>0.49</v>
      </c>
      <c r="AG114" s="27">
        <f t="shared" si="107"/>
        <v>0.00245</v>
      </c>
      <c r="AH114" s="36"/>
      <c r="AI114" s="3"/>
      <c r="AJ114" s="27"/>
      <c r="AK114" s="37"/>
      <c r="AL114" s="28"/>
      <c r="AM114" s="28"/>
      <c r="AN114" s="37"/>
      <c r="AO114" s="28"/>
      <c r="AP114" s="27"/>
      <c r="AQ114" s="3">
        <v>0.015</v>
      </c>
      <c r="AR114" s="3">
        <v>0.5</v>
      </c>
      <c r="AS114" s="3">
        <f t="shared" si="108"/>
        <v>0.0075</v>
      </c>
      <c r="AT114" s="2">
        <f t="shared" si="109"/>
        <v>0.0168931772504742</v>
      </c>
      <c r="AU114" s="30">
        <f t="shared" si="110"/>
        <v>75.9047916666667</v>
      </c>
      <c r="AV114" s="1">
        <f t="shared" si="111"/>
        <v>0.21</v>
      </c>
      <c r="AW114" s="2">
        <f t="shared" si="112"/>
        <v>0.2066</v>
      </c>
      <c r="AX114" s="1">
        <f t="shared" si="113"/>
        <v>372.739094738814</v>
      </c>
      <c r="AZ114" s="2"/>
    </row>
    <row r="115" s="1" customFormat="1" spans="1:52">
      <c r="A115" s="13"/>
      <c r="B115" s="13"/>
      <c r="C115" s="16">
        <v>10</v>
      </c>
      <c r="D115" s="21">
        <v>16.0332903225806</v>
      </c>
      <c r="E115" s="20">
        <f t="shared" si="114"/>
        <v>20.8348333333333</v>
      </c>
      <c r="F115" s="16" t="s">
        <v>73</v>
      </c>
      <c r="G115" s="13">
        <v>11</v>
      </c>
      <c r="H115" s="18">
        <f t="shared" si="97"/>
        <v>16.0332903225806</v>
      </c>
      <c r="I115" s="18">
        <f t="shared" si="98"/>
        <v>289.183290322581</v>
      </c>
      <c r="J115" s="18">
        <f t="shared" si="99"/>
        <v>0.125755002875482</v>
      </c>
      <c r="K115" s="18">
        <f t="shared" si="100"/>
        <v>75.9047916666667</v>
      </c>
      <c r="L115" s="18">
        <f t="shared" si="101"/>
        <v>0.759047916666667</v>
      </c>
      <c r="M115" s="13" t="s">
        <v>75</v>
      </c>
      <c r="N115" s="18">
        <f>(O114-P114)*$C$22/100</f>
        <v>1.79653232090471</v>
      </c>
      <c r="O115" s="18">
        <f t="shared" si="115"/>
        <v>0.853602249345862</v>
      </c>
      <c r="P115" s="18">
        <f t="shared" si="102"/>
        <v>0.107344753321007</v>
      </c>
      <c r="Q115" s="25">
        <f t="shared" si="103"/>
        <v>0.0225423981974114</v>
      </c>
      <c r="R115" s="18">
        <f t="shared" si="104"/>
        <v>0.1594000625</v>
      </c>
      <c r="S115" s="26">
        <f t="shared" si="105"/>
        <v>0.141420259464525</v>
      </c>
      <c r="T115" s="3">
        <v>0.01</v>
      </c>
      <c r="U115" s="27">
        <f t="shared" si="106"/>
        <v>0.00141420259464525</v>
      </c>
      <c r="V115" s="26"/>
      <c r="W115" s="3"/>
      <c r="X115" s="3"/>
      <c r="Y115" s="29"/>
      <c r="Z115" s="3"/>
      <c r="AA115" s="28"/>
      <c r="AB115" s="3"/>
      <c r="AC115" s="3"/>
      <c r="AD115" s="28"/>
      <c r="AE115" s="26">
        <v>0.005</v>
      </c>
      <c r="AF115" s="3">
        <v>0.49</v>
      </c>
      <c r="AG115" s="27">
        <f t="shared" si="107"/>
        <v>0.00245</v>
      </c>
      <c r="AH115" s="36"/>
      <c r="AI115" s="3"/>
      <c r="AJ115" s="27"/>
      <c r="AK115" s="37"/>
      <c r="AL115" s="28"/>
      <c r="AM115" s="28"/>
      <c r="AN115" s="37"/>
      <c r="AO115" s="28"/>
      <c r="AP115" s="27"/>
      <c r="AQ115" s="3">
        <v>0.015</v>
      </c>
      <c r="AR115" s="3">
        <v>0.5</v>
      </c>
      <c r="AS115" s="3">
        <f t="shared" si="108"/>
        <v>0.0075</v>
      </c>
      <c r="AT115" s="2">
        <f t="shared" si="109"/>
        <v>0.0113642025946452</v>
      </c>
      <c r="AU115" s="30">
        <f t="shared" si="110"/>
        <v>75.9047916666667</v>
      </c>
      <c r="AV115" s="1">
        <f t="shared" si="111"/>
        <v>0.21</v>
      </c>
      <c r="AW115" s="2">
        <f t="shared" si="112"/>
        <v>0.2066</v>
      </c>
      <c r="AX115" s="1">
        <f t="shared" si="113"/>
        <v>250.745169174002</v>
      </c>
      <c r="AZ115" s="2"/>
    </row>
    <row r="116" s="1" customFormat="1" spans="1:52">
      <c r="A116" s="13"/>
      <c r="B116" s="13"/>
      <c r="C116" s="16">
        <v>11</v>
      </c>
      <c r="D116" s="21">
        <v>8.27176666666667</v>
      </c>
      <c r="E116" s="20">
        <f t="shared" si="114"/>
        <v>16.0332903225806</v>
      </c>
      <c r="F116" s="16" t="s">
        <v>75</v>
      </c>
      <c r="G116" s="13">
        <v>12</v>
      </c>
      <c r="H116" s="18">
        <f t="shared" si="97"/>
        <v>8.27176666666667</v>
      </c>
      <c r="I116" s="18">
        <f t="shared" si="98"/>
        <v>281.421766666667</v>
      </c>
      <c r="J116" s="18">
        <f t="shared" si="99"/>
        <v>0.0496862765831674</v>
      </c>
      <c r="K116" s="18">
        <f t="shared" si="100"/>
        <v>75.9047916666667</v>
      </c>
      <c r="L116" s="18">
        <f t="shared" si="101"/>
        <v>0.759047916666667</v>
      </c>
      <c r="M116" s="13" t="s">
        <v>73</v>
      </c>
      <c r="N116" s="13"/>
      <c r="O116" s="18">
        <f t="shared" si="115"/>
        <v>1.50530541269152</v>
      </c>
      <c r="P116" s="18">
        <f t="shared" si="102"/>
        <v>0.0747930210771299</v>
      </c>
      <c r="Q116" s="25">
        <f t="shared" si="103"/>
        <v>0.0157065344261973</v>
      </c>
      <c r="R116" s="18">
        <f t="shared" si="104"/>
        <v>0.1594000625</v>
      </c>
      <c r="S116" s="26">
        <f t="shared" si="105"/>
        <v>0.098535309082437</v>
      </c>
      <c r="T116" s="3">
        <v>0.01</v>
      </c>
      <c r="U116" s="27">
        <f t="shared" si="106"/>
        <v>0.00098535309082437</v>
      </c>
      <c r="V116" s="26"/>
      <c r="W116" s="3"/>
      <c r="X116" s="3"/>
      <c r="Y116" s="29"/>
      <c r="Z116" s="3"/>
      <c r="AA116" s="28"/>
      <c r="AB116" s="3"/>
      <c r="AC116" s="3"/>
      <c r="AD116" s="28"/>
      <c r="AE116" s="26">
        <v>0.005</v>
      </c>
      <c r="AF116" s="3">
        <v>0.49</v>
      </c>
      <c r="AG116" s="27">
        <f t="shared" si="107"/>
        <v>0.00245</v>
      </c>
      <c r="AH116" s="36"/>
      <c r="AI116" s="3"/>
      <c r="AJ116" s="27"/>
      <c r="AK116" s="37"/>
      <c r="AL116" s="28"/>
      <c r="AM116" s="28"/>
      <c r="AN116" s="37"/>
      <c r="AO116" s="28"/>
      <c r="AP116" s="27"/>
      <c r="AQ116" s="3">
        <v>0.015</v>
      </c>
      <c r="AR116" s="3">
        <v>0.5</v>
      </c>
      <c r="AS116" s="3">
        <f t="shared" si="108"/>
        <v>0.0075</v>
      </c>
      <c r="AT116" s="2">
        <f t="shared" si="109"/>
        <v>0.0109353530908244</v>
      </c>
      <c r="AU116" s="30">
        <f t="shared" si="110"/>
        <v>75.9047916666667</v>
      </c>
      <c r="AV116" s="1">
        <f t="shared" si="111"/>
        <v>0.21</v>
      </c>
      <c r="AW116" s="2">
        <f t="shared" si="112"/>
        <v>0.2066</v>
      </c>
      <c r="AX116" s="1">
        <f t="shared" si="113"/>
        <v>241.282829824612</v>
      </c>
      <c r="AY116" s="1">
        <f>SUM(AX105:AX116)</f>
        <v>3172.45110874826</v>
      </c>
      <c r="AZ116" s="2"/>
    </row>
    <row r="117" s="1" customFormat="1" spans="1:46">
      <c r="A117" s="13"/>
      <c r="B117" s="13"/>
      <c r="C117" s="16">
        <v>12</v>
      </c>
      <c r="D117" s="21">
        <v>7.08690322580645</v>
      </c>
      <c r="E117" s="20">
        <f t="shared" si="114"/>
        <v>8.27176666666667</v>
      </c>
      <c r="F117" s="16" t="s">
        <v>73</v>
      </c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AT117" s="2"/>
    </row>
  </sheetData>
  <mergeCells count="6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S103:U103"/>
    <mergeCell ref="V103:X103"/>
    <mergeCell ref="Y103:AA103"/>
    <mergeCell ref="AB103:AD103"/>
    <mergeCell ref="AE103:AG103"/>
    <mergeCell ref="AH103:AJ103"/>
    <mergeCell ref="AK103:AM103"/>
    <mergeCell ref="AN103:AP103"/>
    <mergeCell ref="AQ103:AS103"/>
    <mergeCell ref="A104:B104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17"/>
  <sheetViews>
    <sheetView workbookViewId="0">
      <selection activeCell="L1" sqref="L1:L9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7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36</v>
      </c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U1" s="2"/>
    </row>
    <row r="2" s="1" customFormat="1" spans="1:47">
      <c r="A2" s="4" t="s">
        <v>4</v>
      </c>
      <c r="B2" s="5" t="s">
        <v>5</v>
      </c>
      <c r="C2" s="3"/>
      <c r="D2" s="3"/>
      <c r="E2" s="6">
        <v>1000.4808</v>
      </c>
      <c r="F2" s="3">
        <v>734.672</v>
      </c>
      <c r="G2" s="7">
        <f>(F2+F3+F4)/3</f>
        <v>1194.134</v>
      </c>
      <c r="H2" s="3">
        <v>0.18</v>
      </c>
      <c r="I2" s="22">
        <f>(H2+H3+H4)/3</f>
        <v>0.136666666666667</v>
      </c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U2" s="2"/>
    </row>
    <row r="3" s="1" customFormat="1" spans="1:47">
      <c r="A3" s="4"/>
      <c r="B3" s="5" t="s">
        <v>6</v>
      </c>
      <c r="C3" s="3"/>
      <c r="D3" s="3"/>
      <c r="E3" s="8"/>
      <c r="F3" s="3">
        <v>1192.09</v>
      </c>
      <c r="G3" s="9"/>
      <c r="H3" s="3">
        <v>0.13</v>
      </c>
      <c r="I3" s="22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U3" s="2"/>
    </row>
    <row r="4" s="1" customFormat="1" spans="1:47">
      <c r="A4" s="4"/>
      <c r="B4" s="5" t="s">
        <v>7</v>
      </c>
      <c r="C4" s="3"/>
      <c r="D4" s="3"/>
      <c r="E4" s="10"/>
      <c r="F4" s="3">
        <v>1655.64</v>
      </c>
      <c r="G4" s="11"/>
      <c r="H4" s="3">
        <v>0.1</v>
      </c>
      <c r="I4" s="22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U4" s="2"/>
    </row>
    <row r="5" s="1" customFormat="1" spans="1:47">
      <c r="A5" s="4" t="s">
        <v>8</v>
      </c>
      <c r="B5" s="5" t="s">
        <v>9</v>
      </c>
      <c r="C5" s="3"/>
      <c r="D5" s="3"/>
      <c r="E5" s="6">
        <v>1599.83079452055</v>
      </c>
      <c r="F5" s="3">
        <v>91.104</v>
      </c>
      <c r="G5" s="7">
        <f>(F5+F6)/2</f>
        <v>92.50925</v>
      </c>
      <c r="H5" s="3">
        <v>0.13</v>
      </c>
      <c r="I5" s="22">
        <f>(H5+H6)/2</f>
        <v>0.16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U5" s="2"/>
    </row>
    <row r="6" s="1" customFormat="1" spans="1:47">
      <c r="A6" s="4"/>
      <c r="B6" s="5" t="s">
        <v>10</v>
      </c>
      <c r="C6" s="3"/>
      <c r="D6" s="3"/>
      <c r="E6" s="10"/>
      <c r="F6" s="3">
        <v>93.9145</v>
      </c>
      <c r="G6" s="11"/>
      <c r="H6" s="3">
        <v>0.19</v>
      </c>
      <c r="I6" s="22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U6" s="2"/>
    </row>
    <row r="7" s="1" customFormat="1" spans="1:47">
      <c r="A7" s="4" t="s">
        <v>11</v>
      </c>
      <c r="B7" s="5"/>
      <c r="C7" s="3"/>
      <c r="D7" s="3"/>
      <c r="E7" s="12">
        <v>183.408139977485</v>
      </c>
      <c r="F7" s="3">
        <v>134.758</v>
      </c>
      <c r="G7" s="3"/>
      <c r="H7" s="3">
        <v>0.29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U7" s="2"/>
    </row>
    <row r="8" s="1" customFormat="1" spans="1:47">
      <c r="A8" s="4" t="s">
        <v>12</v>
      </c>
      <c r="B8" s="5"/>
      <c r="C8" s="3"/>
      <c r="D8" s="3"/>
      <c r="E8" s="12">
        <v>10.046629845789</v>
      </c>
      <c r="F8" s="3">
        <v>625.464</v>
      </c>
      <c r="G8" s="3"/>
      <c r="H8" s="3">
        <v>0.26</v>
      </c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U8" s="2"/>
    </row>
    <row r="9" s="1" customFormat="1" spans="1:47">
      <c r="A9" s="4" t="s">
        <v>13</v>
      </c>
      <c r="B9" s="5"/>
      <c r="C9" s="3"/>
      <c r="D9" s="3"/>
      <c r="E9" s="12">
        <v>0.343</v>
      </c>
      <c r="F9" s="3">
        <v>341.64</v>
      </c>
      <c r="G9" s="3"/>
      <c r="H9" s="3">
        <v>0.26</v>
      </c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U9" s="2"/>
    </row>
    <row r="10" s="1" customFormat="1" spans="1:47">
      <c r="A10" s="4" t="s">
        <v>14</v>
      </c>
      <c r="B10" s="5"/>
      <c r="C10" s="3"/>
      <c r="D10" s="3"/>
      <c r="E10" s="12">
        <v>0.173770548330479</v>
      </c>
      <c r="F10" s="3">
        <v>341.64</v>
      </c>
      <c r="G10" s="3"/>
      <c r="H10" s="3">
        <v>0.26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U10" s="2"/>
    </row>
    <row r="11" s="1" customFormat="1" spans="1:47">
      <c r="A11" s="4" t="s">
        <v>15</v>
      </c>
      <c r="B11" s="5"/>
      <c r="C11" s="3"/>
      <c r="D11" s="3"/>
      <c r="E11" s="12">
        <v>1.05</v>
      </c>
      <c r="F11" s="3">
        <v>910.8575</v>
      </c>
      <c r="G11" s="3"/>
      <c r="H11" s="3">
        <v>0.21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U11" s="2"/>
    </row>
    <row r="12" s="1" customFormat="1" spans="8:46"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spans="46:46">
      <c r="AT13" s="2"/>
    </row>
    <row r="14" s="1" customFormat="1" spans="1:46">
      <c r="A14" s="13" t="s">
        <v>16</v>
      </c>
      <c r="B14" s="13" t="s">
        <v>17</v>
      </c>
      <c r="C14" s="13">
        <v>308.16</v>
      </c>
      <c r="D14" s="13"/>
      <c r="E14" s="13"/>
      <c r="F14" s="13"/>
      <c r="G14" s="14" t="s">
        <v>18</v>
      </c>
      <c r="H14" s="14" t="s">
        <v>19</v>
      </c>
      <c r="I14" s="14">
        <f>AV38+AV53+BB69+AY85+AY101+BB101+AY116+AG69</f>
        <v>8814803.79297527</v>
      </c>
      <c r="J14" s="14" t="s">
        <v>20</v>
      </c>
      <c r="K14" s="14">
        <f>I14/(10000*1000)</f>
        <v>0.881480379297527</v>
      </c>
      <c r="L14" s="14" t="s">
        <v>21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13" t="s">
        <v>22</v>
      </c>
      <c r="B15" s="13" t="s">
        <v>17</v>
      </c>
      <c r="C15" s="13"/>
      <c r="D15" s="13"/>
      <c r="E15" s="13"/>
      <c r="F15" s="13"/>
      <c r="G15" s="14"/>
      <c r="H15" s="14" t="s">
        <v>23</v>
      </c>
      <c r="I15" s="14">
        <v>12817775.3013567</v>
      </c>
      <c r="J15" s="14" t="s">
        <v>20</v>
      </c>
      <c r="K15" s="14">
        <f>I15/(10000*1000)</f>
        <v>1.28177753013567</v>
      </c>
      <c r="L15" s="14" t="s">
        <v>21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13" t="s">
        <v>24</v>
      </c>
      <c r="B16" s="13" t="s">
        <v>25</v>
      </c>
      <c r="C16" s="13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13" t="s">
        <v>26</v>
      </c>
      <c r="B17" s="13" t="s">
        <v>27</v>
      </c>
      <c r="C17" s="13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29</v>
      </c>
      <c r="AT17" s="2"/>
    </row>
    <row r="18" s="1" customFormat="1" spans="1:46">
      <c r="A18" s="13" t="s">
        <v>30</v>
      </c>
      <c r="B18" s="13" t="s">
        <v>31</v>
      </c>
      <c r="C18" s="13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13" t="s">
        <v>33</v>
      </c>
      <c r="B19" s="13" t="s">
        <v>31</v>
      </c>
      <c r="C19" s="13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13" t="s">
        <v>36</v>
      </c>
      <c r="B20" s="13" t="s">
        <v>37</v>
      </c>
      <c r="C20" s="13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13" t="s">
        <v>38</v>
      </c>
      <c r="B21" s="13" t="s">
        <v>39</v>
      </c>
      <c r="C21" s="13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13" t="s">
        <v>40</v>
      </c>
      <c r="B22" s="13" t="s">
        <v>35</v>
      </c>
      <c r="C22" s="13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13" t="s">
        <v>41</v>
      </c>
      <c r="B23" s="13" t="s">
        <v>42</v>
      </c>
      <c r="C23" s="13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4" t="s">
        <v>43</v>
      </c>
      <c r="T25" s="24"/>
      <c r="U25" s="24"/>
      <c r="V25" s="24" t="s">
        <v>44</v>
      </c>
      <c r="W25" s="24"/>
      <c r="X25" s="24"/>
      <c r="Y25" s="24" t="s">
        <v>45</v>
      </c>
      <c r="Z25" s="24"/>
      <c r="AA25" s="24"/>
      <c r="AB25" s="24" t="s">
        <v>46</v>
      </c>
      <c r="AC25" s="24"/>
      <c r="AD25" s="24"/>
      <c r="AE25" s="24" t="s">
        <v>47</v>
      </c>
      <c r="AF25" s="24"/>
      <c r="AG25" s="24"/>
      <c r="AH25" s="24" t="s">
        <v>48</v>
      </c>
      <c r="AI25" s="24"/>
      <c r="AJ25" s="24"/>
      <c r="AK25" s="32" t="s">
        <v>49</v>
      </c>
      <c r="AL25" s="33"/>
      <c r="AM25" s="34"/>
      <c r="AN25" s="24" t="s">
        <v>50</v>
      </c>
      <c r="AO25" s="24"/>
      <c r="AP25" s="24"/>
      <c r="AT25" s="2"/>
    </row>
    <row r="26" s="1" customFormat="1" spans="1:47">
      <c r="A26" s="15" t="s">
        <v>4</v>
      </c>
      <c r="B26" s="15"/>
      <c r="C26" s="16" t="s">
        <v>51</v>
      </c>
      <c r="D26" s="16" t="s">
        <v>52</v>
      </c>
      <c r="E26" s="16" t="s">
        <v>53</v>
      </c>
      <c r="F26" s="16" t="s">
        <v>54</v>
      </c>
      <c r="G26" s="13" t="s">
        <v>51</v>
      </c>
      <c r="H26" s="13" t="s">
        <v>53</v>
      </c>
      <c r="I26" s="13" t="s">
        <v>55</v>
      </c>
      <c r="J26" s="13" t="s">
        <v>56</v>
      </c>
      <c r="K26" s="23" t="s">
        <v>57</v>
      </c>
      <c r="L26" s="23" t="s">
        <v>58</v>
      </c>
      <c r="M26" s="13" t="s">
        <v>59</v>
      </c>
      <c r="N26" s="23" t="s">
        <v>60</v>
      </c>
      <c r="O26" s="13" t="s">
        <v>61</v>
      </c>
      <c r="P26" s="13" t="s">
        <v>62</v>
      </c>
      <c r="Q26" s="23" t="s">
        <v>63</v>
      </c>
      <c r="R26" s="23" t="s">
        <v>64</v>
      </c>
      <c r="S26" s="4" t="s">
        <v>65</v>
      </c>
      <c r="T26" s="3" t="s">
        <v>66</v>
      </c>
      <c r="U26" s="3"/>
      <c r="V26" s="4" t="s">
        <v>65</v>
      </c>
      <c r="W26" s="3" t="s">
        <v>66</v>
      </c>
      <c r="X26" s="3"/>
      <c r="Y26" s="4" t="s">
        <v>65</v>
      </c>
      <c r="Z26" s="3" t="s">
        <v>66</v>
      </c>
      <c r="AA26" s="3"/>
      <c r="AB26" s="4" t="s">
        <v>65</v>
      </c>
      <c r="AC26" s="3" t="s">
        <v>66</v>
      </c>
      <c r="AD26" s="3"/>
      <c r="AE26" s="4" t="s">
        <v>65</v>
      </c>
      <c r="AF26" s="3" t="s">
        <v>66</v>
      </c>
      <c r="AG26" s="3"/>
      <c r="AH26" s="4" t="s">
        <v>65</v>
      </c>
      <c r="AI26" s="3" t="s">
        <v>66</v>
      </c>
      <c r="AJ26" s="3"/>
      <c r="AK26" s="4" t="s">
        <v>65</v>
      </c>
      <c r="AL26" s="3" t="s">
        <v>66</v>
      </c>
      <c r="AM26" s="3"/>
      <c r="AN26" s="35" t="s">
        <v>65</v>
      </c>
      <c r="AO26" s="35" t="s">
        <v>66</v>
      </c>
      <c r="AP26" s="35"/>
      <c r="AQ26" s="1" t="s">
        <v>67</v>
      </c>
      <c r="AR26" s="1" t="s">
        <v>68</v>
      </c>
      <c r="AS26" s="1" t="s">
        <v>36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1194.134</v>
      </c>
      <c r="C27" s="16" t="s">
        <v>72</v>
      </c>
      <c r="D27" s="17">
        <v>2</v>
      </c>
      <c r="E27" s="16"/>
      <c r="F27" s="16"/>
      <c r="G27" s="13">
        <v>1</v>
      </c>
      <c r="H27" s="18">
        <f t="shared" ref="H27:H38" si="0">E28</f>
        <v>2</v>
      </c>
      <c r="I27" s="18">
        <f t="shared" ref="I27:I38" si="1">H27+273.15</f>
        <v>275.15</v>
      </c>
      <c r="J27" s="18">
        <f t="shared" ref="J27:J38" si="2">EXP(($C$16*(I27-$C$14))/($C$17*I27*$C$14))</f>
        <v>0.0225805608773668</v>
      </c>
      <c r="K27" s="18">
        <f t="shared" ref="K27:K38" si="3">$B$27/12</f>
        <v>99.5111666666667</v>
      </c>
      <c r="L27" s="18">
        <f t="shared" ref="L27:L38" si="4">K27*$B$28/100</f>
        <v>0.995111666666667</v>
      </c>
      <c r="M27" s="13" t="s">
        <v>73</v>
      </c>
      <c r="N27" s="13"/>
      <c r="O27" s="18">
        <f>L27</f>
        <v>0.995111666666667</v>
      </c>
      <c r="P27" s="18">
        <f t="shared" ref="P27:P38" si="5">O27*J27</f>
        <v>0.0224701795689446</v>
      </c>
      <c r="Q27" s="25">
        <f t="shared" ref="Q27:Q38" si="6">P27*$B$29</f>
        <v>0.0030709245410891</v>
      </c>
      <c r="R27" s="18">
        <f t="shared" ref="R27:R38" si="7">L27*$B$29</f>
        <v>0.135998594444444</v>
      </c>
      <c r="S27" s="26">
        <f t="shared" ref="S27:S38" si="8">Q27/R27</f>
        <v>0.0225805608773668</v>
      </c>
      <c r="T27" s="3">
        <v>0.01</v>
      </c>
      <c r="U27" s="27">
        <f t="shared" ref="U27:U38" si="9">S27*T27</f>
        <v>0.000225805608773668</v>
      </c>
      <c r="V27" s="26"/>
      <c r="W27" s="3"/>
      <c r="X27" s="27"/>
      <c r="Y27" s="29">
        <v>0.02</v>
      </c>
      <c r="Z27" s="3">
        <v>0.21</v>
      </c>
      <c r="AA27" s="28">
        <f t="shared" ref="AA27:AA38" si="10">Y27*Z27</f>
        <v>0.0042</v>
      </c>
      <c r="AB27" s="3">
        <v>0.01</v>
      </c>
      <c r="AC27" s="3">
        <v>0.29</v>
      </c>
      <c r="AD27" s="28">
        <f t="shared" ref="AD27:AD38" si="11">AB27*AC27</f>
        <v>0.0029</v>
      </c>
      <c r="AE27" s="26"/>
      <c r="AF27" s="3"/>
      <c r="AG27" s="27"/>
      <c r="AH27" s="26"/>
      <c r="AI27" s="3"/>
      <c r="AJ27" s="27"/>
      <c r="AK27" s="1">
        <v>0.1</v>
      </c>
      <c r="AL27" s="28">
        <v>0.11</v>
      </c>
      <c r="AM27" s="28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0.0221258056087737</v>
      </c>
      <c r="AR27" s="30">
        <f t="shared" ref="AR27:AR38" si="15">$B$27/12</f>
        <v>99.5111666666667</v>
      </c>
      <c r="AS27" s="1">
        <f t="shared" ref="AS27:AS38" si="16">$B$29</f>
        <v>0.136666666666667</v>
      </c>
      <c r="AT27" s="2">
        <f>$E$2/12</f>
        <v>83.3734</v>
      </c>
      <c r="AU27" s="1">
        <f t="shared" ref="AU27:AU38" si="17">AT27*10000*AS27*0.67*AR27*AQ27</f>
        <v>168087.658600719</v>
      </c>
    </row>
    <row r="28" s="1" customFormat="1" spans="1:47">
      <c r="A28" s="13" t="s">
        <v>74</v>
      </c>
      <c r="B28" s="13">
        <v>1</v>
      </c>
      <c r="C28" s="16">
        <v>1</v>
      </c>
      <c r="D28" s="19">
        <v>0.53058064516129</v>
      </c>
      <c r="E28" s="20">
        <f t="shared" ref="E28:E39" si="18">D27</f>
        <v>2</v>
      </c>
      <c r="F28" s="16" t="s">
        <v>73</v>
      </c>
      <c r="G28" s="13">
        <v>2</v>
      </c>
      <c r="H28" s="18">
        <f t="shared" si="0"/>
        <v>0.53058064516129</v>
      </c>
      <c r="I28" s="18">
        <f t="shared" si="1"/>
        <v>273.680580645161</v>
      </c>
      <c r="J28" s="18">
        <f t="shared" si="2"/>
        <v>0.0186732466532731</v>
      </c>
      <c r="K28" s="18">
        <f t="shared" si="3"/>
        <v>99.5111666666667</v>
      </c>
      <c r="L28" s="18">
        <f t="shared" si="4"/>
        <v>0.995111666666667</v>
      </c>
      <c r="M28" s="13" t="s">
        <v>73</v>
      </c>
      <c r="N28" s="13"/>
      <c r="O28" s="18">
        <f t="shared" ref="O28:O38" si="19">L28+O27-P27-N28</f>
        <v>1.96775315376439</v>
      </c>
      <c r="P28" s="18">
        <f t="shared" si="5"/>
        <v>0.0367443399929985</v>
      </c>
      <c r="Q28" s="25">
        <f t="shared" si="6"/>
        <v>0.00502172646570979</v>
      </c>
      <c r="R28" s="18">
        <f t="shared" si="7"/>
        <v>0.135998594444444</v>
      </c>
      <c r="S28" s="26">
        <f t="shared" si="8"/>
        <v>0.0369248409237139</v>
      </c>
      <c r="T28" s="3">
        <v>0.01</v>
      </c>
      <c r="U28" s="27">
        <f t="shared" si="9"/>
        <v>0.000369248409237139</v>
      </c>
      <c r="V28" s="26"/>
      <c r="W28" s="3"/>
      <c r="X28" s="27"/>
      <c r="Y28" s="29">
        <v>0.02</v>
      </c>
      <c r="Z28" s="3">
        <v>0.21</v>
      </c>
      <c r="AA28" s="28">
        <f t="shared" si="10"/>
        <v>0.0042</v>
      </c>
      <c r="AB28" s="3">
        <v>0.01</v>
      </c>
      <c r="AC28" s="3">
        <v>0.29</v>
      </c>
      <c r="AD28" s="28">
        <f t="shared" si="11"/>
        <v>0.0029</v>
      </c>
      <c r="AE28" s="26"/>
      <c r="AF28" s="3"/>
      <c r="AG28" s="27"/>
      <c r="AH28" s="26"/>
      <c r="AI28" s="3"/>
      <c r="AJ28" s="27"/>
      <c r="AK28" s="28">
        <v>0.1</v>
      </c>
      <c r="AL28" s="28">
        <v>0.11</v>
      </c>
      <c r="AM28" s="28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0.0222692484092371</v>
      </c>
      <c r="AR28" s="30">
        <f t="shared" si="15"/>
        <v>99.5111666666667</v>
      </c>
      <c r="AS28" s="1">
        <f t="shared" si="16"/>
        <v>0.136666666666667</v>
      </c>
      <c r="AT28" s="2">
        <f t="shared" ref="AT28:AT38" si="20">$E$2/12</f>
        <v>83.3734</v>
      </c>
      <c r="AU28" s="1">
        <f t="shared" si="17"/>
        <v>169177.38002824</v>
      </c>
    </row>
    <row r="29" s="1" customFormat="1" spans="1:47">
      <c r="A29" s="13" t="s">
        <v>36</v>
      </c>
      <c r="B29" s="13">
        <f>I2</f>
        <v>0.136666666666667</v>
      </c>
      <c r="C29" s="16">
        <v>2</v>
      </c>
      <c r="D29" s="21">
        <v>4.48942857142857</v>
      </c>
      <c r="E29" s="20">
        <f t="shared" si="18"/>
        <v>0.53058064516129</v>
      </c>
      <c r="F29" s="16" t="s">
        <v>73</v>
      </c>
      <c r="G29" s="13">
        <v>3</v>
      </c>
      <c r="H29" s="18">
        <f t="shared" si="0"/>
        <v>4.48942857142857</v>
      </c>
      <c r="I29" s="18">
        <f t="shared" si="1"/>
        <v>277.639428571429</v>
      </c>
      <c r="J29" s="18">
        <f t="shared" si="2"/>
        <v>0.0310123504895965</v>
      </c>
      <c r="K29" s="18">
        <f t="shared" si="3"/>
        <v>99.5111666666667</v>
      </c>
      <c r="L29" s="18">
        <f t="shared" si="4"/>
        <v>0.995111666666667</v>
      </c>
      <c r="M29" s="13" t="s">
        <v>73</v>
      </c>
      <c r="N29" s="13"/>
      <c r="O29" s="18">
        <f t="shared" si="19"/>
        <v>2.92612048043806</v>
      </c>
      <c r="P29" s="18">
        <f t="shared" si="5"/>
        <v>0.0907458739141315</v>
      </c>
      <c r="Q29" s="25">
        <f t="shared" si="6"/>
        <v>0.012401936101598</v>
      </c>
      <c r="R29" s="18">
        <f t="shared" si="7"/>
        <v>0.135998594444444</v>
      </c>
      <c r="S29" s="26">
        <f t="shared" si="8"/>
        <v>0.0911916490921101</v>
      </c>
      <c r="T29" s="3">
        <v>0.01</v>
      </c>
      <c r="U29" s="27">
        <f t="shared" si="9"/>
        <v>0.000911916490921101</v>
      </c>
      <c r="V29" s="26"/>
      <c r="W29" s="3"/>
      <c r="X29" s="27"/>
      <c r="Y29" s="29">
        <v>0.02</v>
      </c>
      <c r="Z29" s="3">
        <v>0.21</v>
      </c>
      <c r="AA29" s="28">
        <f t="shared" si="10"/>
        <v>0.0042</v>
      </c>
      <c r="AB29" s="3">
        <v>0.01</v>
      </c>
      <c r="AC29" s="3">
        <v>0.29</v>
      </c>
      <c r="AD29" s="28">
        <f t="shared" si="11"/>
        <v>0.0029</v>
      </c>
      <c r="AE29" s="26"/>
      <c r="AF29" s="3"/>
      <c r="AG29" s="27"/>
      <c r="AH29" s="26"/>
      <c r="AI29" s="3"/>
      <c r="AJ29" s="27"/>
      <c r="AK29" s="1">
        <v>0.1</v>
      </c>
      <c r="AL29" s="28">
        <v>0.11</v>
      </c>
      <c r="AM29" s="28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0.0228119164909211</v>
      </c>
      <c r="AR29" s="30">
        <f t="shared" si="15"/>
        <v>99.5111666666667</v>
      </c>
      <c r="AS29" s="1">
        <f t="shared" si="16"/>
        <v>0.136666666666667</v>
      </c>
      <c r="AT29" s="2">
        <f t="shared" si="20"/>
        <v>83.3734</v>
      </c>
      <c r="AU29" s="1">
        <f t="shared" si="17"/>
        <v>173299.97826762</v>
      </c>
    </row>
    <row r="30" s="1" customFormat="1" spans="1:47">
      <c r="A30" s="13"/>
      <c r="B30" s="13"/>
      <c r="C30" s="16">
        <v>3</v>
      </c>
      <c r="D30" s="21">
        <v>8.02032258064516</v>
      </c>
      <c r="E30" s="20">
        <f t="shared" si="18"/>
        <v>4.48942857142857</v>
      </c>
      <c r="F30" s="16" t="s">
        <v>73</v>
      </c>
      <c r="G30" s="13">
        <v>4</v>
      </c>
      <c r="H30" s="18">
        <f t="shared" si="0"/>
        <v>8.02032258064516</v>
      </c>
      <c r="I30" s="18">
        <f t="shared" si="1"/>
        <v>281.170322580645</v>
      </c>
      <c r="J30" s="18">
        <f t="shared" si="2"/>
        <v>0.0481724883828709</v>
      </c>
      <c r="K30" s="18">
        <f t="shared" si="3"/>
        <v>99.5111666666667</v>
      </c>
      <c r="L30" s="18">
        <f t="shared" si="4"/>
        <v>0.995111666666667</v>
      </c>
      <c r="M30" s="13" t="s">
        <v>73</v>
      </c>
      <c r="N30" s="13"/>
      <c r="O30" s="18">
        <f t="shared" si="19"/>
        <v>3.83048627319059</v>
      </c>
      <c r="P30" s="18">
        <f t="shared" si="5"/>
        <v>0.18452405549602</v>
      </c>
      <c r="Q30" s="25">
        <f t="shared" si="6"/>
        <v>0.0252182875844561</v>
      </c>
      <c r="R30" s="18">
        <f t="shared" si="7"/>
        <v>0.135998594444444</v>
      </c>
      <c r="S30" s="26">
        <f t="shared" si="8"/>
        <v>0.185430501597998</v>
      </c>
      <c r="T30" s="3">
        <v>0.01</v>
      </c>
      <c r="U30" s="27">
        <f t="shared" si="9"/>
        <v>0.00185430501597998</v>
      </c>
      <c r="V30" s="26"/>
      <c r="W30" s="3"/>
      <c r="X30" s="27"/>
      <c r="Y30" s="29">
        <v>0.02</v>
      </c>
      <c r="Z30" s="3">
        <v>0.21</v>
      </c>
      <c r="AA30" s="28">
        <f t="shared" si="10"/>
        <v>0.0042</v>
      </c>
      <c r="AB30" s="3">
        <v>0.01</v>
      </c>
      <c r="AC30" s="3">
        <v>0.29</v>
      </c>
      <c r="AD30" s="28">
        <f t="shared" si="11"/>
        <v>0.0029</v>
      </c>
      <c r="AE30" s="26"/>
      <c r="AF30" s="3"/>
      <c r="AG30" s="27"/>
      <c r="AH30" s="26"/>
      <c r="AI30" s="3"/>
      <c r="AJ30" s="27"/>
      <c r="AK30" s="28">
        <v>0.1</v>
      </c>
      <c r="AL30" s="28">
        <v>0.11</v>
      </c>
      <c r="AM30" s="28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0.02375430501598</v>
      </c>
      <c r="AR30" s="30">
        <f t="shared" si="15"/>
        <v>99.5111666666667</v>
      </c>
      <c r="AS30" s="1">
        <f t="shared" si="16"/>
        <v>0.136666666666667</v>
      </c>
      <c r="AT30" s="2">
        <f t="shared" si="20"/>
        <v>83.3734</v>
      </c>
      <c r="AU30" s="1">
        <f t="shared" si="17"/>
        <v>180459.21501905</v>
      </c>
    </row>
    <row r="31" s="1" customFormat="1" spans="1:47">
      <c r="A31" s="13"/>
      <c r="B31" s="13"/>
      <c r="C31" s="16">
        <v>4</v>
      </c>
      <c r="D31" s="21">
        <v>15.7383333333333</v>
      </c>
      <c r="E31" s="20">
        <f t="shared" si="18"/>
        <v>8.02032258064516</v>
      </c>
      <c r="F31" s="16" t="s">
        <v>73</v>
      </c>
      <c r="G31" s="13">
        <v>5</v>
      </c>
      <c r="H31" s="18">
        <f t="shared" si="0"/>
        <v>15.7383333333333</v>
      </c>
      <c r="I31" s="18">
        <f t="shared" si="1"/>
        <v>288.888333333333</v>
      </c>
      <c r="J31" s="18">
        <f t="shared" si="2"/>
        <v>0.121505354595049</v>
      </c>
      <c r="K31" s="18">
        <f t="shared" si="3"/>
        <v>99.5111666666667</v>
      </c>
      <c r="L31" s="18">
        <f t="shared" si="4"/>
        <v>0.995111666666667</v>
      </c>
      <c r="M31" s="13" t="s">
        <v>75</v>
      </c>
      <c r="N31" s="18">
        <f>(O30-P30)*C22/100</f>
        <v>3.46366410680984</v>
      </c>
      <c r="O31" s="18">
        <f t="shared" si="19"/>
        <v>1.1774097775514</v>
      </c>
      <c r="P31" s="18">
        <f t="shared" si="5"/>
        <v>0.14306159252506</v>
      </c>
      <c r="Q31" s="25">
        <f t="shared" si="6"/>
        <v>0.0195517509784249</v>
      </c>
      <c r="R31" s="18">
        <f t="shared" si="7"/>
        <v>0.135998594444444</v>
      </c>
      <c r="S31" s="26">
        <f t="shared" si="8"/>
        <v>0.143764360641328</v>
      </c>
      <c r="T31" s="3">
        <v>0.01</v>
      </c>
      <c r="U31" s="27">
        <f t="shared" si="9"/>
        <v>0.00143764360641328</v>
      </c>
      <c r="V31" s="26"/>
      <c r="W31" s="3"/>
      <c r="X31" s="27"/>
      <c r="Y31" s="29">
        <v>0.04</v>
      </c>
      <c r="Z31" s="3">
        <v>0.21</v>
      </c>
      <c r="AA31" s="28">
        <f t="shared" si="10"/>
        <v>0.0084</v>
      </c>
      <c r="AB31" s="3">
        <v>0.015</v>
      </c>
      <c r="AC31" s="3">
        <v>0.29</v>
      </c>
      <c r="AD31" s="28">
        <f t="shared" si="11"/>
        <v>0.00435</v>
      </c>
      <c r="AE31" s="26"/>
      <c r="AF31" s="3"/>
      <c r="AG31" s="27"/>
      <c r="AH31" s="26"/>
      <c r="AI31" s="3"/>
      <c r="AJ31" s="27"/>
      <c r="AK31" s="1">
        <v>0.1</v>
      </c>
      <c r="AL31" s="28">
        <v>0.11</v>
      </c>
      <c r="AM31" s="28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0.0308876436064133</v>
      </c>
      <c r="AR31" s="30">
        <f t="shared" si="15"/>
        <v>99.5111666666667</v>
      </c>
      <c r="AS31" s="1">
        <f t="shared" si="16"/>
        <v>0.136666666666667</v>
      </c>
      <c r="AT31" s="2">
        <f t="shared" si="20"/>
        <v>83.3734</v>
      </c>
      <c r="AU31" s="1">
        <f t="shared" si="17"/>
        <v>234650.51556978</v>
      </c>
    </row>
    <row r="32" s="1" customFormat="1" spans="1:47">
      <c r="A32" s="13"/>
      <c r="B32" s="13"/>
      <c r="C32" s="16">
        <v>5</v>
      </c>
      <c r="D32" s="21">
        <v>20.395</v>
      </c>
      <c r="E32" s="20">
        <f t="shared" si="18"/>
        <v>15.7383333333333</v>
      </c>
      <c r="F32" s="16" t="s">
        <v>75</v>
      </c>
      <c r="G32" s="13">
        <v>6</v>
      </c>
      <c r="H32" s="18">
        <f t="shared" si="0"/>
        <v>20.395</v>
      </c>
      <c r="I32" s="18">
        <f t="shared" si="1"/>
        <v>293.545</v>
      </c>
      <c r="J32" s="18">
        <f t="shared" si="2"/>
        <v>0.207395756553805</v>
      </c>
      <c r="K32" s="18">
        <f t="shared" si="3"/>
        <v>99.5111666666667</v>
      </c>
      <c r="L32" s="18">
        <f t="shared" si="4"/>
        <v>0.995111666666667</v>
      </c>
      <c r="M32" s="13" t="s">
        <v>73</v>
      </c>
      <c r="N32" s="13"/>
      <c r="O32" s="18">
        <f t="shared" si="19"/>
        <v>2.029459851693</v>
      </c>
      <c r="P32" s="18">
        <f t="shared" si="5"/>
        <v>0.420901361337443</v>
      </c>
      <c r="Q32" s="25">
        <f t="shared" si="6"/>
        <v>0.0575231860494506</v>
      </c>
      <c r="R32" s="18">
        <f t="shared" si="7"/>
        <v>0.135998594444444</v>
      </c>
      <c r="S32" s="26">
        <f t="shared" si="8"/>
        <v>0.422968974675314</v>
      </c>
      <c r="T32" s="3">
        <v>0.01</v>
      </c>
      <c r="U32" s="27">
        <f t="shared" si="9"/>
        <v>0.00422968974675314</v>
      </c>
      <c r="V32" s="26"/>
      <c r="W32" s="3"/>
      <c r="X32" s="27"/>
      <c r="Y32" s="29">
        <v>0.04</v>
      </c>
      <c r="Z32" s="3">
        <v>0.21</v>
      </c>
      <c r="AA32" s="28">
        <f t="shared" si="10"/>
        <v>0.0084</v>
      </c>
      <c r="AB32" s="3">
        <v>0.015</v>
      </c>
      <c r="AC32" s="3">
        <v>0.29</v>
      </c>
      <c r="AD32" s="28">
        <f t="shared" si="11"/>
        <v>0.00435</v>
      </c>
      <c r="AE32" s="26"/>
      <c r="AF32" s="3"/>
      <c r="AG32" s="27"/>
      <c r="AH32" s="26"/>
      <c r="AI32" s="3"/>
      <c r="AJ32" s="27"/>
      <c r="AK32" s="28">
        <v>0.1</v>
      </c>
      <c r="AL32" s="28">
        <v>0.11</v>
      </c>
      <c r="AM32" s="28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0.0336796897467531</v>
      </c>
      <c r="AR32" s="30">
        <f t="shared" si="15"/>
        <v>99.5111666666667</v>
      </c>
      <c r="AS32" s="1">
        <f t="shared" si="16"/>
        <v>0.136666666666667</v>
      </c>
      <c r="AT32" s="2">
        <f t="shared" si="20"/>
        <v>83.3734</v>
      </c>
      <c r="AU32" s="1">
        <f t="shared" si="17"/>
        <v>255861.42678961</v>
      </c>
    </row>
    <row r="33" s="1" customFormat="1" spans="1:47">
      <c r="A33" s="13"/>
      <c r="B33" s="13"/>
      <c r="C33" s="16">
        <v>6</v>
      </c>
      <c r="D33" s="21">
        <v>24.2426666666667</v>
      </c>
      <c r="E33" s="20">
        <f t="shared" si="18"/>
        <v>20.395</v>
      </c>
      <c r="F33" s="16" t="s">
        <v>73</v>
      </c>
      <c r="G33" s="13">
        <v>7</v>
      </c>
      <c r="H33" s="18">
        <f t="shared" si="0"/>
        <v>24.2426666666667</v>
      </c>
      <c r="I33" s="18">
        <f t="shared" si="1"/>
        <v>297.392666666667</v>
      </c>
      <c r="J33" s="18">
        <f t="shared" si="2"/>
        <v>0.318549535884919</v>
      </c>
      <c r="K33" s="18">
        <f t="shared" si="3"/>
        <v>99.5111666666667</v>
      </c>
      <c r="L33" s="18">
        <f t="shared" si="4"/>
        <v>0.995111666666667</v>
      </c>
      <c r="M33" s="13" t="s">
        <v>73</v>
      </c>
      <c r="N33" s="13"/>
      <c r="O33" s="18">
        <f t="shared" si="19"/>
        <v>2.60367015702223</v>
      </c>
      <c r="P33" s="18">
        <f t="shared" si="5"/>
        <v>0.829397920116844</v>
      </c>
      <c r="Q33" s="25">
        <f t="shared" si="6"/>
        <v>0.113351049082635</v>
      </c>
      <c r="R33" s="18">
        <f t="shared" si="7"/>
        <v>0.135998594444444</v>
      </c>
      <c r="S33" s="26">
        <f t="shared" si="8"/>
        <v>0.833472210103902</v>
      </c>
      <c r="T33" s="3">
        <v>0.01</v>
      </c>
      <c r="U33" s="27">
        <f t="shared" si="9"/>
        <v>0.00833472210103902</v>
      </c>
      <c r="V33" s="26"/>
      <c r="W33" s="3"/>
      <c r="X33" s="27"/>
      <c r="Y33" s="29">
        <v>0.04</v>
      </c>
      <c r="Z33" s="3">
        <v>0.21</v>
      </c>
      <c r="AA33" s="28">
        <f t="shared" si="10"/>
        <v>0.0084</v>
      </c>
      <c r="AB33" s="3">
        <v>0.015</v>
      </c>
      <c r="AC33" s="3">
        <v>0.29</v>
      </c>
      <c r="AD33" s="28">
        <f t="shared" si="11"/>
        <v>0.00435</v>
      </c>
      <c r="AE33" s="26"/>
      <c r="AF33" s="3"/>
      <c r="AG33" s="27"/>
      <c r="AH33" s="26"/>
      <c r="AI33" s="3"/>
      <c r="AJ33" s="27"/>
      <c r="AK33" s="1">
        <v>0.1</v>
      </c>
      <c r="AL33" s="28">
        <v>0.11</v>
      </c>
      <c r="AM33" s="28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0.037784722101039</v>
      </c>
      <c r="AR33" s="30">
        <f t="shared" si="15"/>
        <v>99.5111666666667</v>
      </c>
      <c r="AS33" s="1">
        <f t="shared" si="16"/>
        <v>0.136666666666667</v>
      </c>
      <c r="AT33" s="2">
        <f t="shared" si="20"/>
        <v>83.3734</v>
      </c>
      <c r="AU33" s="1">
        <f t="shared" si="17"/>
        <v>287046.970453543</v>
      </c>
    </row>
    <row r="34" s="1" customFormat="1" spans="1:47">
      <c r="A34" s="13"/>
      <c r="B34" s="13"/>
      <c r="C34" s="16">
        <v>7</v>
      </c>
      <c r="D34" s="21">
        <v>24.090935483871</v>
      </c>
      <c r="E34" s="20">
        <f t="shared" si="18"/>
        <v>24.2426666666667</v>
      </c>
      <c r="F34" s="16" t="s">
        <v>73</v>
      </c>
      <c r="G34" s="13">
        <v>8</v>
      </c>
      <c r="H34" s="18">
        <f t="shared" si="0"/>
        <v>24.090935483871</v>
      </c>
      <c r="I34" s="18">
        <f t="shared" si="1"/>
        <v>297.240935483871</v>
      </c>
      <c r="J34" s="18">
        <f t="shared" si="2"/>
        <v>0.313269892305987</v>
      </c>
      <c r="K34" s="18">
        <f t="shared" si="3"/>
        <v>99.5111666666667</v>
      </c>
      <c r="L34" s="18">
        <f t="shared" si="4"/>
        <v>0.995111666666667</v>
      </c>
      <c r="M34" s="13" t="s">
        <v>73</v>
      </c>
      <c r="N34" s="13"/>
      <c r="O34" s="18">
        <f t="shared" si="19"/>
        <v>2.76938390357205</v>
      </c>
      <c r="P34" s="18">
        <f t="shared" si="5"/>
        <v>0.86756459722595</v>
      </c>
      <c r="Q34" s="25">
        <f t="shared" si="6"/>
        <v>0.11856716162088</v>
      </c>
      <c r="R34" s="18">
        <f t="shared" si="7"/>
        <v>0.135998594444444</v>
      </c>
      <c r="S34" s="26">
        <f t="shared" si="8"/>
        <v>0.871826375156506</v>
      </c>
      <c r="T34" s="3">
        <v>0.01</v>
      </c>
      <c r="U34" s="27">
        <f t="shared" si="9"/>
        <v>0.00871826375156506</v>
      </c>
      <c r="V34" s="26"/>
      <c r="W34" s="3"/>
      <c r="X34" s="27"/>
      <c r="Y34" s="29">
        <v>0.04</v>
      </c>
      <c r="Z34" s="3">
        <v>0.21</v>
      </c>
      <c r="AA34" s="28">
        <f t="shared" si="10"/>
        <v>0.0084</v>
      </c>
      <c r="AB34" s="3">
        <v>0.015</v>
      </c>
      <c r="AC34" s="3">
        <v>0.29</v>
      </c>
      <c r="AD34" s="28">
        <f t="shared" si="11"/>
        <v>0.00435</v>
      </c>
      <c r="AE34" s="26"/>
      <c r="AF34" s="3"/>
      <c r="AG34" s="27"/>
      <c r="AH34" s="26"/>
      <c r="AI34" s="3"/>
      <c r="AJ34" s="27"/>
      <c r="AK34" s="28">
        <v>0.1</v>
      </c>
      <c r="AL34" s="28">
        <v>0.11</v>
      </c>
      <c r="AM34" s="28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0.0381682637515651</v>
      </c>
      <c r="AR34" s="30">
        <f t="shared" si="15"/>
        <v>99.5111666666667</v>
      </c>
      <c r="AS34" s="1">
        <f t="shared" si="16"/>
        <v>0.136666666666667</v>
      </c>
      <c r="AT34" s="2">
        <f t="shared" si="20"/>
        <v>83.3734</v>
      </c>
      <c r="AU34" s="1">
        <f t="shared" si="17"/>
        <v>289960.700202086</v>
      </c>
    </row>
    <row r="35" s="1" customFormat="1" spans="1:47">
      <c r="A35" s="13"/>
      <c r="B35" s="13"/>
      <c r="C35" s="16">
        <v>8</v>
      </c>
      <c r="D35" s="21">
        <v>24.3665161290323</v>
      </c>
      <c r="E35" s="20">
        <f t="shared" si="18"/>
        <v>24.090935483871</v>
      </c>
      <c r="F35" s="16" t="s">
        <v>73</v>
      </c>
      <c r="G35" s="13">
        <v>9</v>
      </c>
      <c r="H35" s="18">
        <f t="shared" si="0"/>
        <v>24.3665161290323</v>
      </c>
      <c r="I35" s="18">
        <f t="shared" si="1"/>
        <v>297.516516129032</v>
      </c>
      <c r="J35" s="18">
        <f t="shared" si="2"/>
        <v>0.322920813852936</v>
      </c>
      <c r="K35" s="18">
        <f t="shared" si="3"/>
        <v>99.5111666666667</v>
      </c>
      <c r="L35" s="18">
        <f t="shared" si="4"/>
        <v>0.995111666666667</v>
      </c>
      <c r="M35" s="13" t="s">
        <v>73</v>
      </c>
      <c r="N35" s="13"/>
      <c r="O35" s="18">
        <f t="shared" si="19"/>
        <v>2.89693097301277</v>
      </c>
      <c r="P35" s="18">
        <f t="shared" si="5"/>
        <v>0.93547930748106</v>
      </c>
      <c r="Q35" s="25">
        <f t="shared" si="6"/>
        <v>0.127848838689078</v>
      </c>
      <c r="R35" s="18">
        <f t="shared" si="7"/>
        <v>0.135998594444444</v>
      </c>
      <c r="S35" s="26">
        <f t="shared" si="8"/>
        <v>0.940074706002234</v>
      </c>
      <c r="T35" s="3">
        <v>0.01</v>
      </c>
      <c r="U35" s="27">
        <f t="shared" si="9"/>
        <v>0.00940074706002234</v>
      </c>
      <c r="V35" s="26"/>
      <c r="W35" s="3"/>
      <c r="X35" s="27"/>
      <c r="Y35" s="29">
        <v>0.04</v>
      </c>
      <c r="Z35" s="3">
        <v>0.21</v>
      </c>
      <c r="AA35" s="28">
        <f t="shared" si="10"/>
        <v>0.0084</v>
      </c>
      <c r="AB35" s="3">
        <v>0.015</v>
      </c>
      <c r="AC35" s="3">
        <v>0.29</v>
      </c>
      <c r="AD35" s="28">
        <f t="shared" si="11"/>
        <v>0.00435</v>
      </c>
      <c r="AE35" s="26"/>
      <c r="AF35" s="3"/>
      <c r="AG35" s="27"/>
      <c r="AH35" s="26"/>
      <c r="AI35" s="3"/>
      <c r="AJ35" s="27"/>
      <c r="AK35" s="1">
        <v>0.1</v>
      </c>
      <c r="AL35" s="28">
        <v>0.11</v>
      </c>
      <c r="AM35" s="28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0.0388507470600223</v>
      </c>
      <c r="AR35" s="30">
        <f t="shared" si="15"/>
        <v>99.5111666666667</v>
      </c>
      <c r="AS35" s="1">
        <f t="shared" si="16"/>
        <v>0.136666666666667</v>
      </c>
      <c r="AT35" s="2">
        <f t="shared" si="20"/>
        <v>83.3734</v>
      </c>
      <c r="AU35" s="1">
        <f t="shared" si="17"/>
        <v>295145.461533767</v>
      </c>
    </row>
    <row r="36" s="1" customFormat="1" spans="1:47">
      <c r="A36" s="13"/>
      <c r="B36" s="13"/>
      <c r="C36" s="16">
        <v>9</v>
      </c>
      <c r="D36" s="21">
        <v>21.6256333333333</v>
      </c>
      <c r="E36" s="20">
        <f t="shared" si="18"/>
        <v>24.3665161290323</v>
      </c>
      <c r="F36" s="16" t="s">
        <v>73</v>
      </c>
      <c r="G36" s="13">
        <v>10</v>
      </c>
      <c r="H36" s="18">
        <f t="shared" si="0"/>
        <v>21.6256333333333</v>
      </c>
      <c r="I36" s="18">
        <f t="shared" si="1"/>
        <v>294.775633333333</v>
      </c>
      <c r="J36" s="18">
        <f t="shared" si="2"/>
        <v>0.23819889131762</v>
      </c>
      <c r="K36" s="18">
        <f t="shared" si="3"/>
        <v>99.5111666666667</v>
      </c>
      <c r="L36" s="18">
        <f t="shared" si="4"/>
        <v>0.995111666666667</v>
      </c>
      <c r="M36" s="13" t="s">
        <v>73</v>
      </c>
      <c r="N36" s="13"/>
      <c r="O36" s="18">
        <f t="shared" si="19"/>
        <v>2.95656333219837</v>
      </c>
      <c r="P36" s="18">
        <f t="shared" si="5"/>
        <v>0.704250107839981</v>
      </c>
      <c r="Q36" s="25">
        <f t="shared" si="6"/>
        <v>0.0962475147381307</v>
      </c>
      <c r="R36" s="18">
        <f t="shared" si="7"/>
        <v>0.135998594444444</v>
      </c>
      <c r="S36" s="26">
        <f t="shared" si="8"/>
        <v>0.707709628406843</v>
      </c>
      <c r="T36" s="3">
        <v>0.01</v>
      </c>
      <c r="U36" s="27">
        <f t="shared" si="9"/>
        <v>0.00707709628406843</v>
      </c>
      <c r="V36" s="26"/>
      <c r="W36" s="3"/>
      <c r="X36" s="27"/>
      <c r="Y36" s="29">
        <v>0.04</v>
      </c>
      <c r="Z36" s="3">
        <v>0.21</v>
      </c>
      <c r="AA36" s="28">
        <f t="shared" si="10"/>
        <v>0.0084</v>
      </c>
      <c r="AB36" s="3">
        <v>0.015</v>
      </c>
      <c r="AC36" s="3">
        <v>0.29</v>
      </c>
      <c r="AD36" s="28">
        <f t="shared" si="11"/>
        <v>0.00435</v>
      </c>
      <c r="AE36" s="26"/>
      <c r="AF36" s="3"/>
      <c r="AG36" s="27"/>
      <c r="AH36" s="26"/>
      <c r="AI36" s="3"/>
      <c r="AJ36" s="27"/>
      <c r="AK36" s="28">
        <v>0.1</v>
      </c>
      <c r="AL36" s="28">
        <v>0.11</v>
      </c>
      <c r="AM36" s="28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0.0365270962840684</v>
      </c>
      <c r="AR36" s="30">
        <f t="shared" si="15"/>
        <v>99.5111666666667</v>
      </c>
      <c r="AS36" s="1">
        <f t="shared" si="16"/>
        <v>0.136666666666667</v>
      </c>
      <c r="AT36" s="2">
        <f t="shared" si="20"/>
        <v>83.3734</v>
      </c>
      <c r="AU36" s="1">
        <f t="shared" si="17"/>
        <v>277492.905724411</v>
      </c>
    </row>
    <row r="37" s="1" customFormat="1" spans="1:47">
      <c r="A37" s="13"/>
      <c r="B37" s="13"/>
      <c r="C37" s="16">
        <v>10</v>
      </c>
      <c r="D37" s="21">
        <v>16.1174516129032</v>
      </c>
      <c r="E37" s="20">
        <f t="shared" si="18"/>
        <v>21.6256333333333</v>
      </c>
      <c r="F37" s="16" t="s">
        <v>73</v>
      </c>
      <c r="G37" s="13">
        <v>11</v>
      </c>
      <c r="H37" s="18">
        <f t="shared" si="0"/>
        <v>16.1174516129032</v>
      </c>
      <c r="I37" s="18">
        <f t="shared" si="1"/>
        <v>289.267451612903</v>
      </c>
      <c r="J37" s="18">
        <f t="shared" si="2"/>
        <v>0.126992971392484</v>
      </c>
      <c r="K37" s="18">
        <f t="shared" si="3"/>
        <v>99.5111666666667</v>
      </c>
      <c r="L37" s="18">
        <f t="shared" si="4"/>
        <v>0.995111666666667</v>
      </c>
      <c r="M37" s="13" t="s">
        <v>75</v>
      </c>
      <c r="N37" s="18">
        <f>(O36-P36)*C22/100</f>
        <v>2.13969756314047</v>
      </c>
      <c r="O37" s="18">
        <f t="shared" si="19"/>
        <v>1.10772732788459</v>
      </c>
      <c r="P37" s="18">
        <f t="shared" si="5"/>
        <v>0.14067358486072</v>
      </c>
      <c r="Q37" s="25">
        <f t="shared" si="6"/>
        <v>0.0192253899309651</v>
      </c>
      <c r="R37" s="18">
        <f t="shared" si="7"/>
        <v>0.135998594444444</v>
      </c>
      <c r="S37" s="26">
        <f t="shared" si="8"/>
        <v>0.141364622255847</v>
      </c>
      <c r="T37" s="3">
        <v>0.01</v>
      </c>
      <c r="U37" s="27">
        <f t="shared" si="9"/>
        <v>0.00141364622255847</v>
      </c>
      <c r="V37" s="26"/>
      <c r="W37" s="3"/>
      <c r="X37" s="27"/>
      <c r="Y37" s="29">
        <v>0.04</v>
      </c>
      <c r="Z37" s="3">
        <v>0.21</v>
      </c>
      <c r="AA37" s="28">
        <f t="shared" si="10"/>
        <v>0.0084</v>
      </c>
      <c r="AB37" s="3">
        <v>0.015</v>
      </c>
      <c r="AC37" s="3">
        <v>0.29</v>
      </c>
      <c r="AD37" s="28">
        <f t="shared" si="11"/>
        <v>0.00435</v>
      </c>
      <c r="AE37" s="26"/>
      <c r="AF37" s="3"/>
      <c r="AG37" s="27"/>
      <c r="AH37" s="26"/>
      <c r="AI37" s="3"/>
      <c r="AJ37" s="27"/>
      <c r="AK37" s="1">
        <v>0.1</v>
      </c>
      <c r="AL37" s="28">
        <v>0.11</v>
      </c>
      <c r="AM37" s="28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0.0308636462225585</v>
      </c>
      <c r="AR37" s="30">
        <f t="shared" si="15"/>
        <v>99.5111666666667</v>
      </c>
      <c r="AS37" s="1">
        <f t="shared" si="16"/>
        <v>0.136666666666667</v>
      </c>
      <c r="AT37" s="2">
        <f t="shared" si="20"/>
        <v>83.3734</v>
      </c>
      <c r="AU37" s="1">
        <f t="shared" si="17"/>
        <v>234468.209707746</v>
      </c>
    </row>
    <row r="38" s="1" customFormat="1" spans="1:48">
      <c r="A38" s="13"/>
      <c r="B38" s="13"/>
      <c r="C38" s="16">
        <v>11</v>
      </c>
      <c r="D38" s="21">
        <v>6.98373333333334</v>
      </c>
      <c r="E38" s="20">
        <f t="shared" si="18"/>
        <v>16.1174516129032</v>
      </c>
      <c r="F38" s="16" t="s">
        <v>75</v>
      </c>
      <c r="G38" s="13">
        <v>12</v>
      </c>
      <c r="H38" s="18">
        <f t="shared" si="0"/>
        <v>6.98373333333334</v>
      </c>
      <c r="I38" s="18">
        <f t="shared" si="1"/>
        <v>280.133733333333</v>
      </c>
      <c r="J38" s="18">
        <f t="shared" si="2"/>
        <v>0.0423787575259478</v>
      </c>
      <c r="K38" s="18">
        <f t="shared" si="3"/>
        <v>99.5111666666667</v>
      </c>
      <c r="L38" s="18">
        <f t="shared" si="4"/>
        <v>0.995111666666667</v>
      </c>
      <c r="M38" s="13" t="s">
        <v>73</v>
      </c>
      <c r="N38" s="13"/>
      <c r="O38" s="18">
        <f t="shared" si="19"/>
        <v>1.96216540969053</v>
      </c>
      <c r="P38" s="18">
        <f t="shared" si="5"/>
        <v>0.0831541321230771</v>
      </c>
      <c r="Q38" s="25">
        <f t="shared" si="6"/>
        <v>0.0113643980568205</v>
      </c>
      <c r="R38" s="18">
        <f t="shared" si="7"/>
        <v>0.135998594444444</v>
      </c>
      <c r="S38" s="26">
        <f t="shared" si="8"/>
        <v>0.0835626140346833</v>
      </c>
      <c r="T38" s="3">
        <v>0.01</v>
      </c>
      <c r="U38" s="27">
        <f t="shared" si="9"/>
        <v>0.000835626140346833</v>
      </c>
      <c r="V38" s="26"/>
      <c r="W38" s="3"/>
      <c r="X38" s="27"/>
      <c r="Y38" s="29">
        <v>0.04</v>
      </c>
      <c r="Z38" s="3">
        <v>0.21</v>
      </c>
      <c r="AA38" s="28">
        <f t="shared" si="10"/>
        <v>0.0084</v>
      </c>
      <c r="AB38" s="3">
        <v>0.015</v>
      </c>
      <c r="AC38" s="3">
        <v>0.29</v>
      </c>
      <c r="AD38" s="28">
        <f t="shared" si="11"/>
        <v>0.00435</v>
      </c>
      <c r="AE38" s="26"/>
      <c r="AF38" s="3"/>
      <c r="AG38" s="27"/>
      <c r="AH38" s="26"/>
      <c r="AI38" s="3"/>
      <c r="AJ38" s="27"/>
      <c r="AK38" s="28">
        <v>0.1</v>
      </c>
      <c r="AL38" s="28">
        <v>0.11</v>
      </c>
      <c r="AM38" s="28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0.0302856261403468</v>
      </c>
      <c r="AR38" s="30">
        <f t="shared" si="15"/>
        <v>99.5111666666667</v>
      </c>
      <c r="AS38" s="1">
        <f t="shared" si="16"/>
        <v>0.136666666666667</v>
      </c>
      <c r="AT38" s="2">
        <f t="shared" si="20"/>
        <v>83.3734</v>
      </c>
      <c r="AU38" s="1">
        <f t="shared" si="17"/>
        <v>230077.045654284</v>
      </c>
      <c r="AV38" s="1">
        <f>SUM(AU27:AU38)</f>
        <v>2795727.46755086</v>
      </c>
    </row>
    <row r="39" s="1" customFormat="1" spans="1:46">
      <c r="A39" s="13"/>
      <c r="B39" s="13"/>
      <c r="C39" s="16">
        <v>12</v>
      </c>
      <c r="D39" s="21">
        <v>6.72638709677419</v>
      </c>
      <c r="E39" s="20">
        <f t="shared" si="18"/>
        <v>6.98373333333334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4" t="s">
        <v>43</v>
      </c>
      <c r="T40" s="24"/>
      <c r="U40" s="24"/>
      <c r="V40" s="24" t="s">
        <v>44</v>
      </c>
      <c r="W40" s="24"/>
      <c r="X40" s="24"/>
      <c r="Y40" s="24" t="s">
        <v>45</v>
      </c>
      <c r="Z40" s="24"/>
      <c r="AA40" s="24"/>
      <c r="AB40" s="24" t="s">
        <v>46</v>
      </c>
      <c r="AC40" s="24"/>
      <c r="AD40" s="24"/>
      <c r="AE40" s="24" t="s">
        <v>47</v>
      </c>
      <c r="AF40" s="24"/>
      <c r="AG40" s="24"/>
      <c r="AH40" s="24" t="s">
        <v>48</v>
      </c>
      <c r="AI40" s="24"/>
      <c r="AJ40" s="24"/>
      <c r="AK40" s="32" t="s">
        <v>49</v>
      </c>
      <c r="AL40" s="33"/>
      <c r="AM40" s="34"/>
      <c r="AN40" s="24" t="s">
        <v>50</v>
      </c>
      <c r="AO40" s="24"/>
      <c r="AP40" s="24"/>
      <c r="AT40" s="2"/>
    </row>
    <row r="41" s="1" customFormat="1" spans="1:47">
      <c r="A41" s="15" t="s">
        <v>8</v>
      </c>
      <c r="B41" s="15"/>
      <c r="C41" s="16" t="s">
        <v>51</v>
      </c>
      <c r="D41" s="16" t="s">
        <v>52</v>
      </c>
      <c r="E41" s="16" t="s">
        <v>53</v>
      </c>
      <c r="F41" s="16" t="s">
        <v>54</v>
      </c>
      <c r="G41" s="13" t="s">
        <v>51</v>
      </c>
      <c r="H41" s="13" t="s">
        <v>53</v>
      </c>
      <c r="I41" s="13" t="s">
        <v>55</v>
      </c>
      <c r="J41" s="13" t="s">
        <v>56</v>
      </c>
      <c r="K41" s="23" t="s">
        <v>57</v>
      </c>
      <c r="L41" s="23" t="s">
        <v>58</v>
      </c>
      <c r="M41" s="13" t="s">
        <v>59</v>
      </c>
      <c r="N41" s="23" t="s">
        <v>60</v>
      </c>
      <c r="O41" s="13" t="s">
        <v>61</v>
      </c>
      <c r="P41" s="13" t="s">
        <v>62</v>
      </c>
      <c r="Q41" s="23" t="s">
        <v>63</v>
      </c>
      <c r="R41" s="23" t="s">
        <v>64</v>
      </c>
      <c r="S41" s="4" t="s">
        <v>65</v>
      </c>
      <c r="T41" s="3" t="s">
        <v>66</v>
      </c>
      <c r="U41" s="3"/>
      <c r="V41" s="4" t="s">
        <v>65</v>
      </c>
      <c r="W41" s="3" t="s">
        <v>66</v>
      </c>
      <c r="X41" s="3"/>
      <c r="Y41" s="4" t="s">
        <v>65</v>
      </c>
      <c r="Z41" s="3" t="s">
        <v>66</v>
      </c>
      <c r="AA41" s="3"/>
      <c r="AB41" s="4" t="s">
        <v>65</v>
      </c>
      <c r="AC41" s="3" t="s">
        <v>66</v>
      </c>
      <c r="AD41" s="3"/>
      <c r="AE41" s="4" t="s">
        <v>65</v>
      </c>
      <c r="AF41" s="3" t="s">
        <v>66</v>
      </c>
      <c r="AG41" s="3"/>
      <c r="AH41" s="4" t="s">
        <v>65</v>
      </c>
      <c r="AI41" s="3" t="s">
        <v>66</v>
      </c>
      <c r="AJ41" s="3"/>
      <c r="AK41" s="4" t="s">
        <v>65</v>
      </c>
      <c r="AL41" s="3" t="s">
        <v>66</v>
      </c>
      <c r="AM41" s="3"/>
      <c r="AN41" s="35" t="s">
        <v>65</v>
      </c>
      <c r="AO41" s="35" t="s">
        <v>66</v>
      </c>
      <c r="AP41" s="35"/>
      <c r="AQ41" s="1" t="s">
        <v>67</v>
      </c>
      <c r="AR41" s="1" t="s">
        <v>68</v>
      </c>
      <c r="AS41" s="1" t="s">
        <v>36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2</v>
      </c>
      <c r="E42" s="16"/>
      <c r="F42" s="16"/>
      <c r="G42" s="13">
        <v>1</v>
      </c>
      <c r="H42" s="18">
        <f t="shared" ref="H42:H53" si="21">E43</f>
        <v>2</v>
      </c>
      <c r="I42" s="18">
        <f t="shared" ref="I42:I53" si="22">H42+273.15</f>
        <v>275.15</v>
      </c>
      <c r="J42" s="18">
        <f t="shared" ref="J42:J53" si="23">EXP(($C$16*(I42-$C$14))/($C$17*I42*$C$14))</f>
        <v>0.0225805608773668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0.00174075895945379</v>
      </c>
      <c r="Q42" s="25">
        <f t="shared" ref="Q42:Q53" si="27">P42*$B$44</f>
        <v>0.000278521433512606</v>
      </c>
      <c r="R42" s="18">
        <f t="shared" ref="R42:R53" si="28">L42*$B$44</f>
        <v>0.0123345666666667</v>
      </c>
      <c r="S42" s="26">
        <f t="shared" ref="S42:S53" si="29">Q42/R42</f>
        <v>0.0225805608773668</v>
      </c>
      <c r="T42" s="3">
        <v>0.01</v>
      </c>
      <c r="U42" s="27">
        <f t="shared" ref="U42:U53" si="30">S42*T42</f>
        <v>0.000225805608773668</v>
      </c>
      <c r="V42" s="26"/>
      <c r="W42" s="3"/>
      <c r="X42" s="27"/>
      <c r="Y42" s="29">
        <v>0.02</v>
      </c>
      <c r="Z42" s="3">
        <v>0.49</v>
      </c>
      <c r="AA42" s="28">
        <f t="shared" ref="AA42:AA53" si="31">Y42*Z42</f>
        <v>0.0098</v>
      </c>
      <c r="AB42" s="3"/>
      <c r="AC42" s="3"/>
      <c r="AD42" s="28"/>
      <c r="AE42" s="26"/>
      <c r="AF42" s="3"/>
      <c r="AG42" s="27"/>
      <c r="AH42" s="26"/>
      <c r="AI42" s="3"/>
      <c r="AJ42" s="27"/>
      <c r="AL42" s="28"/>
      <c r="AM42" s="28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0.0150258056087737</v>
      </c>
      <c r="AR42" s="30">
        <f t="shared" ref="AR42:AR53" si="34">$B$42/12</f>
        <v>7.70910416666667</v>
      </c>
      <c r="AS42" s="1">
        <f t="shared" ref="AS42:AS53" si="35">$B$44</f>
        <v>0.16</v>
      </c>
      <c r="AT42" s="2">
        <f t="shared" ref="AT42:AT53" si="36">$E$5/12</f>
        <v>133.319232876713</v>
      </c>
      <c r="AU42" s="1">
        <f t="shared" ref="AU42:AU53" si="37">AT42*10000*AS42*0.67*AR42*AQ42</f>
        <v>16555.0032893666</v>
      </c>
    </row>
    <row r="43" s="1" customFormat="1" spans="1:47">
      <c r="A43" s="13" t="s">
        <v>74</v>
      </c>
      <c r="B43" s="13">
        <v>1</v>
      </c>
      <c r="C43" s="16">
        <v>1</v>
      </c>
      <c r="D43" s="19">
        <v>0.53058064516129</v>
      </c>
      <c r="E43" s="20">
        <f t="shared" ref="E43:E54" si="38">D42</f>
        <v>2</v>
      </c>
      <c r="F43" s="16" t="s">
        <v>73</v>
      </c>
      <c r="G43" s="13">
        <v>2</v>
      </c>
      <c r="H43" s="18">
        <f t="shared" si="21"/>
        <v>0.53058064516129</v>
      </c>
      <c r="I43" s="18">
        <f t="shared" si="22"/>
        <v>273.680580645161</v>
      </c>
      <c r="J43" s="18">
        <f t="shared" si="23"/>
        <v>0.0186732466532731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9">L43+O42-P42-N43</f>
        <v>0.15244132437388</v>
      </c>
      <c r="P43" s="18">
        <f t="shared" si="26"/>
        <v>0.00284657445018507</v>
      </c>
      <c r="Q43" s="25">
        <f t="shared" si="27"/>
        <v>0.000455451912029611</v>
      </c>
      <c r="R43" s="18">
        <f t="shared" si="28"/>
        <v>0.0123345666666667</v>
      </c>
      <c r="S43" s="26">
        <f t="shared" si="29"/>
        <v>0.0369248409237139</v>
      </c>
      <c r="T43" s="3">
        <v>0.01</v>
      </c>
      <c r="U43" s="27">
        <f t="shared" si="30"/>
        <v>0.000369248409237139</v>
      </c>
      <c r="V43" s="26"/>
      <c r="W43" s="3"/>
      <c r="X43" s="27"/>
      <c r="Y43" s="29">
        <v>0.02</v>
      </c>
      <c r="Z43" s="3">
        <v>0.49</v>
      </c>
      <c r="AA43" s="28">
        <f t="shared" si="31"/>
        <v>0.0098</v>
      </c>
      <c r="AB43" s="3"/>
      <c r="AC43" s="3"/>
      <c r="AD43" s="28"/>
      <c r="AE43" s="26"/>
      <c r="AF43" s="3"/>
      <c r="AG43" s="27"/>
      <c r="AH43" s="26"/>
      <c r="AI43" s="3"/>
      <c r="AJ43" s="27"/>
      <c r="AK43" s="28"/>
      <c r="AL43" s="28"/>
      <c r="AM43" s="28"/>
      <c r="AN43" s="3">
        <v>0.01</v>
      </c>
      <c r="AO43" s="3">
        <v>0.5</v>
      </c>
      <c r="AP43" s="3">
        <f t="shared" si="32"/>
        <v>0.005</v>
      </c>
      <c r="AQ43" s="1">
        <f t="shared" si="33"/>
        <v>0.0151692484092371</v>
      </c>
      <c r="AR43" s="30">
        <f t="shared" si="34"/>
        <v>7.70910416666667</v>
      </c>
      <c r="AS43" s="1">
        <f t="shared" si="35"/>
        <v>0.16</v>
      </c>
      <c r="AT43" s="2">
        <f t="shared" si="36"/>
        <v>133.319232876713</v>
      </c>
      <c r="AU43" s="1">
        <f t="shared" si="37"/>
        <v>16713.0444683448</v>
      </c>
    </row>
    <row r="44" s="1" customFormat="1" spans="1:47">
      <c r="A44" s="13" t="s">
        <v>36</v>
      </c>
      <c r="B44" s="13">
        <f>I5</f>
        <v>0.16</v>
      </c>
      <c r="C44" s="16">
        <v>2</v>
      </c>
      <c r="D44" s="21">
        <v>4.48942857142857</v>
      </c>
      <c r="E44" s="20">
        <f t="shared" si="38"/>
        <v>0.53058064516129</v>
      </c>
      <c r="F44" s="16" t="s">
        <v>73</v>
      </c>
      <c r="G44" s="13">
        <v>3</v>
      </c>
      <c r="H44" s="18">
        <f t="shared" si="21"/>
        <v>4.48942857142857</v>
      </c>
      <c r="I44" s="18">
        <f t="shared" si="22"/>
        <v>277.639428571429</v>
      </c>
      <c r="J44" s="18">
        <f t="shared" si="23"/>
        <v>0.0310123504895965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9"/>
        <v>0.226685791590361</v>
      </c>
      <c r="P44" s="18">
        <f t="shared" si="26"/>
        <v>0.00703005921981191</v>
      </c>
      <c r="Q44" s="25">
        <f t="shared" si="27"/>
        <v>0.0011248094751699</v>
      </c>
      <c r="R44" s="18">
        <f t="shared" si="28"/>
        <v>0.0123345666666667</v>
      </c>
      <c r="S44" s="26">
        <f t="shared" si="29"/>
        <v>0.0911916490921101</v>
      </c>
      <c r="T44" s="3">
        <v>0.01</v>
      </c>
      <c r="U44" s="27">
        <f t="shared" si="30"/>
        <v>0.000911916490921101</v>
      </c>
      <c r="V44" s="26"/>
      <c r="W44" s="3"/>
      <c r="X44" s="27"/>
      <c r="Y44" s="29">
        <v>0.02</v>
      </c>
      <c r="Z44" s="3">
        <v>0.49</v>
      </c>
      <c r="AA44" s="28">
        <f t="shared" si="31"/>
        <v>0.0098</v>
      </c>
      <c r="AB44" s="3"/>
      <c r="AC44" s="3"/>
      <c r="AD44" s="28"/>
      <c r="AE44" s="26"/>
      <c r="AF44" s="3"/>
      <c r="AG44" s="27"/>
      <c r="AH44" s="26"/>
      <c r="AI44" s="3"/>
      <c r="AJ44" s="27"/>
      <c r="AL44" s="28"/>
      <c r="AM44" s="28"/>
      <c r="AN44" s="3">
        <v>0.01</v>
      </c>
      <c r="AO44" s="3">
        <v>0.5</v>
      </c>
      <c r="AP44" s="3">
        <f t="shared" si="32"/>
        <v>0.005</v>
      </c>
      <c r="AQ44" s="1">
        <f t="shared" si="33"/>
        <v>0.0157119164909211</v>
      </c>
      <c r="AR44" s="30">
        <f t="shared" si="34"/>
        <v>7.70910416666667</v>
      </c>
      <c r="AS44" s="1">
        <f t="shared" si="35"/>
        <v>0.16</v>
      </c>
      <c r="AT44" s="2">
        <f t="shared" si="36"/>
        <v>133.319232876713</v>
      </c>
      <c r="AU44" s="1">
        <f t="shared" si="37"/>
        <v>17310.94065516</v>
      </c>
    </row>
    <row r="45" s="1" customFormat="1" spans="1:47">
      <c r="A45" s="13"/>
      <c r="B45" s="13"/>
      <c r="C45" s="16">
        <v>3</v>
      </c>
      <c r="D45" s="21">
        <v>8.02032258064516</v>
      </c>
      <c r="E45" s="20">
        <f t="shared" si="38"/>
        <v>4.48942857142857</v>
      </c>
      <c r="F45" s="16" t="s">
        <v>73</v>
      </c>
      <c r="G45" s="13">
        <v>4</v>
      </c>
      <c r="H45" s="18">
        <f t="shared" si="21"/>
        <v>8.02032258064516</v>
      </c>
      <c r="I45" s="18">
        <f t="shared" si="22"/>
        <v>281.170322580645</v>
      </c>
      <c r="J45" s="18">
        <f t="shared" si="23"/>
        <v>0.0481724883828709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9"/>
        <v>0.296746774037216</v>
      </c>
      <c r="P45" s="18">
        <f t="shared" si="26"/>
        <v>0.0142950305249622</v>
      </c>
      <c r="Q45" s="25">
        <f t="shared" si="27"/>
        <v>0.00228720488399395</v>
      </c>
      <c r="R45" s="18">
        <f t="shared" si="28"/>
        <v>0.0123345666666667</v>
      </c>
      <c r="S45" s="26">
        <f t="shared" si="29"/>
        <v>0.185430501597998</v>
      </c>
      <c r="T45" s="3">
        <v>0.01</v>
      </c>
      <c r="U45" s="27">
        <f t="shared" si="30"/>
        <v>0.00185430501597998</v>
      </c>
      <c r="V45" s="26"/>
      <c r="W45" s="3"/>
      <c r="X45" s="27"/>
      <c r="Y45" s="29">
        <v>0.02</v>
      </c>
      <c r="Z45" s="3">
        <v>0.49</v>
      </c>
      <c r="AA45" s="28">
        <f t="shared" si="31"/>
        <v>0.0098</v>
      </c>
      <c r="AB45" s="3"/>
      <c r="AC45" s="3"/>
      <c r="AD45" s="28"/>
      <c r="AE45" s="26"/>
      <c r="AF45" s="3"/>
      <c r="AG45" s="27"/>
      <c r="AH45" s="26"/>
      <c r="AI45" s="3"/>
      <c r="AJ45" s="27"/>
      <c r="AK45" s="28"/>
      <c r="AL45" s="28"/>
      <c r="AM45" s="28"/>
      <c r="AN45" s="3">
        <v>0.01</v>
      </c>
      <c r="AO45" s="3">
        <v>0.5</v>
      </c>
      <c r="AP45" s="3">
        <f t="shared" si="32"/>
        <v>0.005</v>
      </c>
      <c r="AQ45" s="1">
        <f t="shared" si="33"/>
        <v>0.01665430501598</v>
      </c>
      <c r="AR45" s="30">
        <f t="shared" si="34"/>
        <v>7.70910416666667</v>
      </c>
      <c r="AS45" s="1">
        <f t="shared" si="35"/>
        <v>0.16</v>
      </c>
      <c r="AT45" s="2">
        <f t="shared" si="36"/>
        <v>133.319232876713</v>
      </c>
      <c r="AU45" s="1">
        <f t="shared" si="37"/>
        <v>18349.2374053257</v>
      </c>
    </row>
    <row r="46" s="1" customFormat="1" spans="1:47">
      <c r="A46" s="13"/>
      <c r="B46" s="13"/>
      <c r="C46" s="16">
        <v>4</v>
      </c>
      <c r="D46" s="21">
        <v>15.7383333333333</v>
      </c>
      <c r="E46" s="20">
        <f t="shared" si="38"/>
        <v>8.02032258064516</v>
      </c>
      <c r="F46" s="16" t="s">
        <v>73</v>
      </c>
      <c r="G46" s="13">
        <v>5</v>
      </c>
      <c r="H46" s="18">
        <f t="shared" si="21"/>
        <v>15.7383333333333</v>
      </c>
      <c r="I46" s="18">
        <f t="shared" si="22"/>
        <v>288.888333333333</v>
      </c>
      <c r="J46" s="18">
        <f t="shared" si="23"/>
        <v>0.121505354595049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0.268329156336641</v>
      </c>
      <c r="O46" s="18">
        <f t="shared" si="39"/>
        <v>0.0912136288422794</v>
      </c>
      <c r="P46" s="18">
        <f t="shared" si="26"/>
        <v>0.0110829443163823</v>
      </c>
      <c r="Q46" s="25">
        <f t="shared" si="27"/>
        <v>0.00177327109062118</v>
      </c>
      <c r="R46" s="18">
        <f t="shared" si="28"/>
        <v>0.0123345666666667</v>
      </c>
      <c r="S46" s="26">
        <f t="shared" si="29"/>
        <v>0.143764360641328</v>
      </c>
      <c r="T46" s="3">
        <v>0.01</v>
      </c>
      <c r="U46" s="27">
        <f t="shared" si="30"/>
        <v>0.00143764360641328</v>
      </c>
      <c r="V46" s="26"/>
      <c r="W46" s="3"/>
      <c r="X46" s="27"/>
      <c r="Y46" s="29">
        <v>0.04</v>
      </c>
      <c r="Z46" s="3">
        <v>0.49</v>
      </c>
      <c r="AA46" s="28">
        <f t="shared" si="31"/>
        <v>0.0196</v>
      </c>
      <c r="AB46" s="3"/>
      <c r="AC46" s="3"/>
      <c r="AD46" s="28"/>
      <c r="AE46" s="26"/>
      <c r="AF46" s="3"/>
      <c r="AG46" s="27"/>
      <c r="AH46" s="26"/>
      <c r="AI46" s="3"/>
      <c r="AJ46" s="27"/>
      <c r="AL46" s="28"/>
      <c r="AM46" s="28"/>
      <c r="AN46" s="3">
        <v>0.015</v>
      </c>
      <c r="AO46" s="3">
        <v>0.5</v>
      </c>
      <c r="AP46" s="3">
        <f t="shared" si="32"/>
        <v>0.0075</v>
      </c>
      <c r="AQ46" s="1">
        <f t="shared" si="33"/>
        <v>0.0285376436064133</v>
      </c>
      <c r="AR46" s="30">
        <f t="shared" si="34"/>
        <v>7.70910416666667</v>
      </c>
      <c r="AS46" s="1">
        <f t="shared" si="35"/>
        <v>0.16</v>
      </c>
      <c r="AT46" s="2">
        <f t="shared" si="36"/>
        <v>133.319232876713</v>
      </c>
      <c r="AU46" s="1">
        <f t="shared" si="37"/>
        <v>31441.9603231844</v>
      </c>
    </row>
    <row r="47" s="1" customFormat="1" spans="1:47">
      <c r="A47" s="13"/>
      <c r="B47" s="13"/>
      <c r="C47" s="16">
        <v>5</v>
      </c>
      <c r="D47" s="21">
        <v>20.395</v>
      </c>
      <c r="E47" s="20">
        <f t="shared" si="38"/>
        <v>15.7383333333333</v>
      </c>
      <c r="F47" s="16" t="s">
        <v>75</v>
      </c>
      <c r="G47" s="13">
        <v>6</v>
      </c>
      <c r="H47" s="18">
        <f t="shared" si="21"/>
        <v>20.395</v>
      </c>
      <c r="I47" s="18">
        <f t="shared" si="22"/>
        <v>293.545</v>
      </c>
      <c r="J47" s="18">
        <f t="shared" si="23"/>
        <v>0.207395756553805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9"/>
        <v>0.157221726192564</v>
      </c>
      <c r="P47" s="18">
        <f t="shared" si="26"/>
        <v>0.0326071188504019</v>
      </c>
      <c r="Q47" s="25">
        <f t="shared" si="27"/>
        <v>0.00521713901606431</v>
      </c>
      <c r="R47" s="18">
        <f t="shared" si="28"/>
        <v>0.0123345666666667</v>
      </c>
      <c r="S47" s="26">
        <f t="shared" si="29"/>
        <v>0.422968974675314</v>
      </c>
      <c r="T47" s="3">
        <v>0.01</v>
      </c>
      <c r="U47" s="27">
        <f t="shared" si="30"/>
        <v>0.00422968974675314</v>
      </c>
      <c r="V47" s="26"/>
      <c r="W47" s="3"/>
      <c r="X47" s="27"/>
      <c r="Y47" s="29">
        <v>0.04</v>
      </c>
      <c r="Z47" s="3">
        <v>0.49</v>
      </c>
      <c r="AA47" s="28">
        <f t="shared" si="31"/>
        <v>0.0196</v>
      </c>
      <c r="AB47" s="3"/>
      <c r="AC47" s="3"/>
      <c r="AD47" s="28"/>
      <c r="AE47" s="26"/>
      <c r="AF47" s="3"/>
      <c r="AG47" s="27"/>
      <c r="AH47" s="26"/>
      <c r="AI47" s="3"/>
      <c r="AJ47" s="27"/>
      <c r="AK47" s="28"/>
      <c r="AL47" s="28"/>
      <c r="AM47" s="28"/>
      <c r="AN47" s="3">
        <v>0.015</v>
      </c>
      <c r="AO47" s="3">
        <v>0.5</v>
      </c>
      <c r="AP47" s="3">
        <f t="shared" si="32"/>
        <v>0.0075</v>
      </c>
      <c r="AQ47" s="1">
        <f t="shared" si="33"/>
        <v>0.0313296897467531</v>
      </c>
      <c r="AR47" s="30">
        <f t="shared" si="34"/>
        <v>7.70910416666667</v>
      </c>
      <c r="AS47" s="1">
        <f t="shared" si="35"/>
        <v>0.16</v>
      </c>
      <c r="AT47" s="2">
        <f t="shared" si="36"/>
        <v>133.319232876713</v>
      </c>
      <c r="AU47" s="1">
        <f t="shared" si="37"/>
        <v>34518.1569838413</v>
      </c>
    </row>
    <row r="48" s="1" customFormat="1" spans="1:47">
      <c r="A48" s="13"/>
      <c r="B48" s="13"/>
      <c r="C48" s="16">
        <v>6</v>
      </c>
      <c r="D48" s="21">
        <v>24.2426666666667</v>
      </c>
      <c r="E48" s="20">
        <f t="shared" si="38"/>
        <v>20.395</v>
      </c>
      <c r="F48" s="16" t="s">
        <v>73</v>
      </c>
      <c r="G48" s="13">
        <v>7</v>
      </c>
      <c r="H48" s="18">
        <f t="shared" si="21"/>
        <v>24.2426666666667</v>
      </c>
      <c r="I48" s="18">
        <f t="shared" si="22"/>
        <v>297.392666666667</v>
      </c>
      <c r="J48" s="18">
        <f t="shared" si="23"/>
        <v>0.318549535884919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9"/>
        <v>0.201705649008828</v>
      </c>
      <c r="P48" s="18">
        <f t="shared" si="26"/>
        <v>0.0642532408771287</v>
      </c>
      <c r="Q48" s="25">
        <f t="shared" si="27"/>
        <v>0.0102805185403406</v>
      </c>
      <c r="R48" s="18">
        <f t="shared" si="28"/>
        <v>0.0123345666666667</v>
      </c>
      <c r="S48" s="26">
        <f t="shared" si="29"/>
        <v>0.833472210103902</v>
      </c>
      <c r="T48" s="3">
        <v>0.01</v>
      </c>
      <c r="U48" s="27">
        <f t="shared" si="30"/>
        <v>0.00833472210103902</v>
      </c>
      <c r="V48" s="26"/>
      <c r="W48" s="3"/>
      <c r="X48" s="27"/>
      <c r="Y48" s="29">
        <v>0.04</v>
      </c>
      <c r="Z48" s="3">
        <v>0.49</v>
      </c>
      <c r="AA48" s="28">
        <f t="shared" si="31"/>
        <v>0.0196</v>
      </c>
      <c r="AB48" s="3"/>
      <c r="AC48" s="3"/>
      <c r="AD48" s="28"/>
      <c r="AE48" s="26"/>
      <c r="AF48" s="3"/>
      <c r="AG48" s="27"/>
      <c r="AH48" s="26"/>
      <c r="AI48" s="3"/>
      <c r="AJ48" s="27"/>
      <c r="AL48" s="28"/>
      <c r="AM48" s="28"/>
      <c r="AN48" s="3">
        <v>0.015</v>
      </c>
      <c r="AO48" s="3">
        <v>0.5</v>
      </c>
      <c r="AP48" s="3">
        <f t="shared" si="32"/>
        <v>0.0075</v>
      </c>
      <c r="AQ48" s="1">
        <f t="shared" si="33"/>
        <v>0.035434722101039</v>
      </c>
      <c r="AR48" s="30">
        <f t="shared" si="34"/>
        <v>7.70910416666667</v>
      </c>
      <c r="AS48" s="1">
        <f t="shared" si="35"/>
        <v>0.16</v>
      </c>
      <c r="AT48" s="2">
        <f t="shared" si="36"/>
        <v>133.319232876713</v>
      </c>
      <c r="AU48" s="1">
        <f t="shared" si="37"/>
        <v>39040.9643392404</v>
      </c>
    </row>
    <row r="49" s="1" customFormat="1" spans="1:47">
      <c r="A49" s="13"/>
      <c r="B49" s="13"/>
      <c r="C49" s="16">
        <v>7</v>
      </c>
      <c r="D49" s="21">
        <v>24.090935483871</v>
      </c>
      <c r="E49" s="20">
        <f t="shared" si="38"/>
        <v>24.2426666666667</v>
      </c>
      <c r="F49" s="16" t="s">
        <v>73</v>
      </c>
      <c r="G49" s="13">
        <v>8</v>
      </c>
      <c r="H49" s="18">
        <f t="shared" si="21"/>
        <v>24.090935483871</v>
      </c>
      <c r="I49" s="18">
        <f t="shared" si="22"/>
        <v>297.240935483871</v>
      </c>
      <c r="J49" s="18">
        <f t="shared" si="23"/>
        <v>0.313269892305987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9"/>
        <v>0.214543449798366</v>
      </c>
      <c r="P49" s="18">
        <f t="shared" si="26"/>
        <v>0.0672100034132892</v>
      </c>
      <c r="Q49" s="25">
        <f t="shared" si="27"/>
        <v>0.0107536005461263</v>
      </c>
      <c r="R49" s="18">
        <f t="shared" si="28"/>
        <v>0.0123345666666667</v>
      </c>
      <c r="S49" s="26">
        <f t="shared" si="29"/>
        <v>0.871826375156506</v>
      </c>
      <c r="T49" s="3">
        <v>0.01</v>
      </c>
      <c r="U49" s="27">
        <f t="shared" si="30"/>
        <v>0.00871826375156506</v>
      </c>
      <c r="V49" s="26"/>
      <c r="W49" s="3"/>
      <c r="X49" s="27"/>
      <c r="Y49" s="29">
        <v>0.04</v>
      </c>
      <c r="Z49" s="3">
        <v>0.49</v>
      </c>
      <c r="AA49" s="28">
        <f t="shared" si="31"/>
        <v>0.0196</v>
      </c>
      <c r="AB49" s="3"/>
      <c r="AC49" s="3"/>
      <c r="AD49" s="28"/>
      <c r="AE49" s="26"/>
      <c r="AF49" s="3"/>
      <c r="AG49" s="27"/>
      <c r="AH49" s="26"/>
      <c r="AI49" s="3"/>
      <c r="AJ49" s="27"/>
      <c r="AK49" s="28"/>
      <c r="AL49" s="28"/>
      <c r="AM49" s="28"/>
      <c r="AN49" s="3">
        <v>0.015</v>
      </c>
      <c r="AO49" s="3">
        <v>0.5</v>
      </c>
      <c r="AP49" s="3">
        <f t="shared" si="32"/>
        <v>0.0075</v>
      </c>
      <c r="AQ49" s="1">
        <f t="shared" si="33"/>
        <v>0.0358182637515651</v>
      </c>
      <c r="AR49" s="30">
        <f t="shared" si="34"/>
        <v>7.70910416666667</v>
      </c>
      <c r="AS49" s="1">
        <f t="shared" si="35"/>
        <v>0.16</v>
      </c>
      <c r="AT49" s="2">
        <f t="shared" si="36"/>
        <v>133.319232876713</v>
      </c>
      <c r="AU49" s="1">
        <f t="shared" si="37"/>
        <v>39463.5395709045</v>
      </c>
    </row>
    <row r="50" s="1" customFormat="1" spans="1:47">
      <c r="A50" s="13"/>
      <c r="B50" s="13"/>
      <c r="C50" s="16">
        <v>8</v>
      </c>
      <c r="D50" s="21">
        <v>24.3665161290323</v>
      </c>
      <c r="E50" s="20">
        <f t="shared" si="38"/>
        <v>24.090935483871</v>
      </c>
      <c r="F50" s="16" t="s">
        <v>73</v>
      </c>
      <c r="G50" s="13">
        <v>9</v>
      </c>
      <c r="H50" s="18">
        <f t="shared" si="21"/>
        <v>24.3665161290323</v>
      </c>
      <c r="I50" s="18">
        <f t="shared" si="22"/>
        <v>297.516516129032</v>
      </c>
      <c r="J50" s="18">
        <f t="shared" si="23"/>
        <v>0.322920813852936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9"/>
        <v>0.224424488051744</v>
      </c>
      <c r="P50" s="18">
        <f t="shared" si="26"/>
        <v>0.0724713383301976</v>
      </c>
      <c r="Q50" s="25">
        <f t="shared" si="27"/>
        <v>0.0115954141328316</v>
      </c>
      <c r="R50" s="18">
        <f t="shared" si="28"/>
        <v>0.0123345666666667</v>
      </c>
      <c r="S50" s="26">
        <f t="shared" si="29"/>
        <v>0.940074706002234</v>
      </c>
      <c r="T50" s="3">
        <v>0.01</v>
      </c>
      <c r="U50" s="27">
        <f t="shared" si="30"/>
        <v>0.00940074706002234</v>
      </c>
      <c r="V50" s="26"/>
      <c r="W50" s="3"/>
      <c r="X50" s="27"/>
      <c r="Y50" s="29">
        <v>0.04</v>
      </c>
      <c r="Z50" s="3">
        <v>0.49</v>
      </c>
      <c r="AA50" s="28">
        <f t="shared" si="31"/>
        <v>0.0196</v>
      </c>
      <c r="AB50" s="3"/>
      <c r="AC50" s="3"/>
      <c r="AD50" s="28"/>
      <c r="AE50" s="26"/>
      <c r="AF50" s="3"/>
      <c r="AG50" s="27"/>
      <c r="AH50" s="26"/>
      <c r="AI50" s="3"/>
      <c r="AJ50" s="27"/>
      <c r="AL50" s="28"/>
      <c r="AM50" s="28"/>
      <c r="AN50" s="3">
        <v>0.015</v>
      </c>
      <c r="AO50" s="3">
        <v>0.5</v>
      </c>
      <c r="AP50" s="3">
        <f t="shared" si="32"/>
        <v>0.0075</v>
      </c>
      <c r="AQ50" s="1">
        <f t="shared" si="33"/>
        <v>0.0365007470600223</v>
      </c>
      <c r="AR50" s="30">
        <f t="shared" si="34"/>
        <v>7.70910416666667</v>
      </c>
      <c r="AS50" s="1">
        <f t="shared" si="35"/>
        <v>0.16</v>
      </c>
      <c r="AT50" s="2">
        <f t="shared" si="36"/>
        <v>133.319232876713</v>
      </c>
      <c r="AU50" s="1">
        <f t="shared" si="37"/>
        <v>40215.4801796564</v>
      </c>
    </row>
    <row r="51" s="1" customFormat="1" spans="1:47">
      <c r="A51" s="13"/>
      <c r="B51" s="13"/>
      <c r="C51" s="16">
        <v>9</v>
      </c>
      <c r="D51" s="21">
        <v>21.6256333333333</v>
      </c>
      <c r="E51" s="20">
        <f t="shared" si="38"/>
        <v>24.3665161290323</v>
      </c>
      <c r="F51" s="16" t="s">
        <v>73</v>
      </c>
      <c r="G51" s="13">
        <v>10</v>
      </c>
      <c r="H51" s="18">
        <f t="shared" si="21"/>
        <v>21.6256333333333</v>
      </c>
      <c r="I51" s="18">
        <f t="shared" si="22"/>
        <v>294.775633333333</v>
      </c>
      <c r="J51" s="18">
        <f t="shared" si="23"/>
        <v>0.23819889131762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9"/>
        <v>0.229044191388213</v>
      </c>
      <c r="P51" s="18">
        <f t="shared" si="26"/>
        <v>0.0545580724514131</v>
      </c>
      <c r="Q51" s="25">
        <f t="shared" si="27"/>
        <v>0.00872929159222609</v>
      </c>
      <c r="R51" s="18">
        <f t="shared" si="28"/>
        <v>0.0123345666666667</v>
      </c>
      <c r="S51" s="26">
        <f t="shared" si="29"/>
        <v>0.707709628406843</v>
      </c>
      <c r="T51" s="3">
        <v>0.01</v>
      </c>
      <c r="U51" s="27">
        <f t="shared" si="30"/>
        <v>0.00707709628406843</v>
      </c>
      <c r="V51" s="26"/>
      <c r="W51" s="3"/>
      <c r="X51" s="27"/>
      <c r="Y51" s="29">
        <v>0.04</v>
      </c>
      <c r="Z51" s="3">
        <v>0.49</v>
      </c>
      <c r="AA51" s="28">
        <f t="shared" si="31"/>
        <v>0.0196</v>
      </c>
      <c r="AB51" s="3"/>
      <c r="AC51" s="3"/>
      <c r="AD51" s="28"/>
      <c r="AE51" s="26"/>
      <c r="AF51" s="3"/>
      <c r="AG51" s="27"/>
      <c r="AH51" s="26"/>
      <c r="AI51" s="3"/>
      <c r="AJ51" s="27"/>
      <c r="AK51" s="28"/>
      <c r="AL51" s="28"/>
      <c r="AM51" s="28"/>
      <c r="AN51" s="3">
        <v>0.015</v>
      </c>
      <c r="AO51" s="3">
        <v>0.5</v>
      </c>
      <c r="AP51" s="3">
        <f t="shared" si="32"/>
        <v>0.0075</v>
      </c>
      <c r="AQ51" s="1">
        <f t="shared" si="33"/>
        <v>0.0341770962840684</v>
      </c>
      <c r="AR51" s="30">
        <f t="shared" si="34"/>
        <v>7.70910416666667</v>
      </c>
      <c r="AS51" s="1">
        <f t="shared" si="35"/>
        <v>0.16</v>
      </c>
      <c r="AT51" s="2">
        <f t="shared" si="36"/>
        <v>133.319232876713</v>
      </c>
      <c r="AU51" s="1">
        <f t="shared" si="37"/>
        <v>37655.3481480803</v>
      </c>
    </row>
    <row r="52" s="1" customFormat="1" spans="1:47">
      <c r="A52" s="13"/>
      <c r="B52" s="13"/>
      <c r="C52" s="16">
        <v>10</v>
      </c>
      <c r="D52" s="21">
        <v>16.1174516129032</v>
      </c>
      <c r="E52" s="20">
        <f t="shared" si="38"/>
        <v>21.6256333333333</v>
      </c>
      <c r="F52" s="16" t="s">
        <v>73</v>
      </c>
      <c r="G52" s="13">
        <v>11</v>
      </c>
      <c r="H52" s="18">
        <f t="shared" si="21"/>
        <v>16.1174516129032</v>
      </c>
      <c r="I52" s="18">
        <f t="shared" si="22"/>
        <v>289.267451612903</v>
      </c>
      <c r="J52" s="18">
        <f t="shared" si="23"/>
        <v>0.126992971392484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0.16576181298996</v>
      </c>
      <c r="O52" s="18">
        <f t="shared" si="39"/>
        <v>0.0858153476135066</v>
      </c>
      <c r="P52" s="18">
        <f t="shared" si="26"/>
        <v>0.0108979459845181</v>
      </c>
      <c r="Q52" s="25">
        <f t="shared" si="27"/>
        <v>0.0017436713575229</v>
      </c>
      <c r="R52" s="18">
        <f t="shared" si="28"/>
        <v>0.0123345666666667</v>
      </c>
      <c r="S52" s="26">
        <f t="shared" si="29"/>
        <v>0.141364622255847</v>
      </c>
      <c r="T52" s="3">
        <v>0.01</v>
      </c>
      <c r="U52" s="27">
        <f t="shared" si="30"/>
        <v>0.00141364622255847</v>
      </c>
      <c r="V52" s="26"/>
      <c r="W52" s="3"/>
      <c r="X52" s="27"/>
      <c r="Y52" s="29">
        <v>0.04</v>
      </c>
      <c r="Z52" s="3">
        <v>0.49</v>
      </c>
      <c r="AA52" s="28">
        <f t="shared" si="31"/>
        <v>0.0196</v>
      </c>
      <c r="AB52" s="3"/>
      <c r="AC52" s="3"/>
      <c r="AD52" s="28"/>
      <c r="AE52" s="26"/>
      <c r="AF52" s="3"/>
      <c r="AG52" s="27"/>
      <c r="AH52" s="26"/>
      <c r="AI52" s="3"/>
      <c r="AJ52" s="27"/>
      <c r="AL52" s="28"/>
      <c r="AM52" s="28"/>
      <c r="AN52" s="3">
        <v>0.015</v>
      </c>
      <c r="AO52" s="3">
        <v>0.5</v>
      </c>
      <c r="AP52" s="3">
        <f t="shared" si="32"/>
        <v>0.0075</v>
      </c>
      <c r="AQ52" s="1">
        <f t="shared" si="33"/>
        <v>0.0285136462225585</v>
      </c>
      <c r="AR52" s="30">
        <f t="shared" si="34"/>
        <v>7.70910416666667</v>
      </c>
      <c r="AS52" s="1">
        <f t="shared" si="35"/>
        <v>0.16</v>
      </c>
      <c r="AT52" s="2">
        <f t="shared" si="36"/>
        <v>133.319232876713</v>
      </c>
      <c r="AU52" s="1">
        <f t="shared" si="37"/>
        <v>31415.5206913272</v>
      </c>
    </row>
    <row r="53" s="1" customFormat="1" spans="1:48">
      <c r="A53" s="13"/>
      <c r="B53" s="13"/>
      <c r="C53" s="16">
        <v>11</v>
      </c>
      <c r="D53" s="21">
        <v>6.98373333333334</v>
      </c>
      <c r="E53" s="20">
        <f t="shared" si="38"/>
        <v>16.1174516129032</v>
      </c>
      <c r="F53" s="16" t="s">
        <v>75</v>
      </c>
      <c r="G53" s="13">
        <v>12</v>
      </c>
      <c r="H53" s="18">
        <f t="shared" si="21"/>
        <v>6.98373333333334</v>
      </c>
      <c r="I53" s="18">
        <f t="shared" si="22"/>
        <v>280.133733333333</v>
      </c>
      <c r="J53" s="18">
        <f t="shared" si="23"/>
        <v>0.0423787575259478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9"/>
        <v>0.152008443295655</v>
      </c>
      <c r="P53" s="18">
        <f t="shared" si="26"/>
        <v>0.00644192896032336</v>
      </c>
      <c r="Q53" s="25">
        <f t="shared" si="27"/>
        <v>0.00103070863365174</v>
      </c>
      <c r="R53" s="18">
        <f t="shared" si="28"/>
        <v>0.0123345666666667</v>
      </c>
      <c r="S53" s="26">
        <f t="shared" si="29"/>
        <v>0.0835626140346833</v>
      </c>
      <c r="T53" s="3">
        <v>0.01</v>
      </c>
      <c r="U53" s="27">
        <f t="shared" si="30"/>
        <v>0.000835626140346833</v>
      </c>
      <c r="V53" s="26"/>
      <c r="W53" s="3"/>
      <c r="X53" s="27"/>
      <c r="Y53" s="29">
        <v>0.04</v>
      </c>
      <c r="Z53" s="3">
        <v>0.49</v>
      </c>
      <c r="AA53" s="28">
        <f t="shared" si="31"/>
        <v>0.0196</v>
      </c>
      <c r="AB53" s="3"/>
      <c r="AC53" s="3"/>
      <c r="AD53" s="28"/>
      <c r="AE53" s="26"/>
      <c r="AF53" s="3"/>
      <c r="AG53" s="27"/>
      <c r="AH53" s="26"/>
      <c r="AI53" s="3"/>
      <c r="AJ53" s="27"/>
      <c r="AK53" s="28"/>
      <c r="AL53" s="28"/>
      <c r="AM53" s="28"/>
      <c r="AN53" s="3">
        <v>0.015</v>
      </c>
      <c r="AO53" s="3">
        <v>0.5</v>
      </c>
      <c r="AP53" s="3">
        <f t="shared" si="32"/>
        <v>0.0075</v>
      </c>
      <c r="AQ53" s="1">
        <f t="shared" si="33"/>
        <v>0.0279356261403468</v>
      </c>
      <c r="AR53" s="30">
        <f t="shared" si="34"/>
        <v>7.70910416666667</v>
      </c>
      <c r="AS53" s="1">
        <f t="shared" si="35"/>
        <v>0.16</v>
      </c>
      <c r="AT53" s="2">
        <f t="shared" si="36"/>
        <v>133.319232876713</v>
      </c>
      <c r="AU53" s="1">
        <f t="shared" si="37"/>
        <v>30778.6746804387</v>
      </c>
      <c r="AV53" s="1">
        <f>SUM(AU42:AU53)</f>
        <v>353457.87073487</v>
      </c>
    </row>
    <row r="54" s="1" customFormat="1" spans="1:46">
      <c r="A54" s="13"/>
      <c r="B54" s="13"/>
      <c r="C54" s="16">
        <v>12</v>
      </c>
      <c r="D54" s="21">
        <v>6.72638709677419</v>
      </c>
      <c r="E54" s="20">
        <f t="shared" si="38"/>
        <v>6.98373333333334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7">
      <c r="S56" s="24" t="s">
        <v>43</v>
      </c>
      <c r="T56" s="24"/>
      <c r="U56" s="24"/>
      <c r="V56" s="24" t="s">
        <v>44</v>
      </c>
      <c r="W56" s="24" t="s">
        <v>45</v>
      </c>
      <c r="X56" s="24" t="s">
        <v>46</v>
      </c>
      <c r="Y56" s="24" t="s">
        <v>47</v>
      </c>
      <c r="Z56" s="24" t="s">
        <v>48</v>
      </c>
      <c r="AA56" s="24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11</v>
      </c>
      <c r="B57" s="15"/>
      <c r="C57" s="16" t="s">
        <v>51</v>
      </c>
      <c r="D57" s="16" t="s">
        <v>52</v>
      </c>
      <c r="E57" s="16" t="s">
        <v>53</v>
      </c>
      <c r="F57" s="16" t="s">
        <v>54</v>
      </c>
      <c r="G57" s="13" t="s">
        <v>51</v>
      </c>
      <c r="H57" s="13" t="s">
        <v>53</v>
      </c>
      <c r="I57" s="13" t="s">
        <v>55</v>
      </c>
      <c r="J57" s="13" t="s">
        <v>56</v>
      </c>
      <c r="K57" s="23" t="s">
        <v>57</v>
      </c>
      <c r="L57" s="23" t="s">
        <v>58</v>
      </c>
      <c r="M57" s="13" t="s">
        <v>59</v>
      </c>
      <c r="N57" s="23" t="s">
        <v>60</v>
      </c>
      <c r="O57" s="13" t="s">
        <v>61</v>
      </c>
      <c r="P57" s="13" t="s">
        <v>62</v>
      </c>
      <c r="Q57" s="23" t="s">
        <v>63</v>
      </c>
      <c r="R57" s="23" t="s">
        <v>64</v>
      </c>
      <c r="S57" s="4" t="s">
        <v>65</v>
      </c>
      <c r="T57" s="3" t="s">
        <v>66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71</v>
      </c>
      <c r="B58" s="13">
        <f>F7</f>
        <v>134.758</v>
      </c>
      <c r="C58" s="16" t="s">
        <v>72</v>
      </c>
      <c r="D58" s="17">
        <v>2</v>
      </c>
      <c r="E58" s="16"/>
      <c r="F58" s="16"/>
      <c r="G58" s="13">
        <v>1</v>
      </c>
      <c r="H58" s="18">
        <f t="shared" ref="H58:H69" si="40">E59</f>
        <v>2</v>
      </c>
      <c r="I58" s="18">
        <f t="shared" ref="I58:I69" si="41">H58+273.15</f>
        <v>275.15</v>
      </c>
      <c r="J58" s="18">
        <f t="shared" ref="J58:J69" si="42">EXP(($C$16*(I58-$C$14))/($C$17*I58*$C$14))</f>
        <v>0.0225805608773668</v>
      </c>
      <c r="K58" s="18">
        <f t="shared" ref="K58:K69" si="43">$B$58/12</f>
        <v>11.2298333333333</v>
      </c>
      <c r="L58" s="18">
        <f t="shared" ref="L58:L69" si="44">K58*$B$59/100</f>
        <v>3.032055</v>
      </c>
      <c r="M58" s="13" t="s">
        <v>73</v>
      </c>
      <c r="N58" s="13"/>
      <c r="O58" s="18">
        <f>L58</f>
        <v>3.032055</v>
      </c>
      <c r="P58" s="18">
        <f t="shared" ref="P58:P69" si="45">O58*J58</f>
        <v>0.0684655025110244</v>
      </c>
      <c r="Q58" s="25">
        <f t="shared" ref="Q58:Q69" si="46">P58*$B$60</f>
        <v>0.0198549957281971</v>
      </c>
      <c r="R58" s="18">
        <f t="shared" ref="R58:R69" si="47">L58*$B$60</f>
        <v>0.87929595</v>
      </c>
      <c r="S58" s="26">
        <f t="shared" ref="S58:S69" si="48">Q58/R58</f>
        <v>0.0225805608773668</v>
      </c>
      <c r="T58" s="3">
        <v>0.27</v>
      </c>
      <c r="U58" s="27">
        <f t="shared" ref="U58:U69" si="49">S58*T58</f>
        <v>0.00609675143688904</v>
      </c>
      <c r="V58" s="3">
        <v>180.9</v>
      </c>
      <c r="W58" s="28">
        <v>6</v>
      </c>
      <c r="X58" s="28">
        <v>3</v>
      </c>
      <c r="Y58" s="28">
        <v>0.3</v>
      </c>
      <c r="Z58" s="28">
        <v>6</v>
      </c>
      <c r="AA58" s="3">
        <v>30.2</v>
      </c>
      <c r="AB58" s="2">
        <f t="shared" ref="AB58:AB69" si="50">U58*0.67*AD58+(V58+W58+X58+Y58+Z58+AA58)/1000</f>
        <v>0.227584598804188</v>
      </c>
      <c r="AC58" s="30">
        <f t="shared" ref="AC58:AC69" si="51">$B$58/12</f>
        <v>11.2298333333333</v>
      </c>
      <c r="AD58" s="1">
        <f t="shared" ref="AD58:AD69" si="52">$B$60</f>
        <v>0.29</v>
      </c>
      <c r="AE58" s="31">
        <f t="shared" ref="AE58:AE69" si="53">$E$7/12</f>
        <v>15.2840116647904</v>
      </c>
      <c r="AF58" s="1">
        <f t="shared" ref="AF58:AF69" si="54">AE58*10000*AC58*AB58</f>
        <v>390619.158595267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74</v>
      </c>
      <c r="B59" s="13">
        <v>27</v>
      </c>
      <c r="C59" s="16">
        <v>1</v>
      </c>
      <c r="D59" s="19">
        <v>0.53058064516129</v>
      </c>
      <c r="E59" s="20">
        <f t="shared" ref="E59:E70" si="55">D58</f>
        <v>2</v>
      </c>
      <c r="F59" s="16" t="s">
        <v>73</v>
      </c>
      <c r="G59" s="13">
        <v>2</v>
      </c>
      <c r="H59" s="18">
        <f t="shared" si="40"/>
        <v>0.53058064516129</v>
      </c>
      <c r="I59" s="18">
        <f t="shared" si="41"/>
        <v>273.680580645161</v>
      </c>
      <c r="J59" s="18">
        <f t="shared" si="42"/>
        <v>0.0186732466532731</v>
      </c>
      <c r="K59" s="18">
        <f t="shared" si="43"/>
        <v>11.2298333333333</v>
      </c>
      <c r="L59" s="18">
        <f t="shared" si="44"/>
        <v>3.032055</v>
      </c>
      <c r="M59" s="13" t="s">
        <v>73</v>
      </c>
      <c r="N59" s="13"/>
      <c r="O59" s="18">
        <f t="shared" ref="O59:O69" si="56">L59+O58-P58-N59</f>
        <v>5.99564449748898</v>
      </c>
      <c r="P59" s="18">
        <f t="shared" si="45"/>
        <v>0.111958148546951</v>
      </c>
      <c r="Q59" s="25">
        <f t="shared" si="46"/>
        <v>0.0324678630786159</v>
      </c>
      <c r="R59" s="18">
        <f t="shared" si="47"/>
        <v>0.87929595</v>
      </c>
      <c r="S59" s="26">
        <f t="shared" si="48"/>
        <v>0.0369248409237139</v>
      </c>
      <c r="T59" s="3">
        <v>0.27</v>
      </c>
      <c r="U59" s="27">
        <f t="shared" si="49"/>
        <v>0.00996970704940275</v>
      </c>
      <c r="V59" s="3">
        <v>180.9</v>
      </c>
      <c r="W59" s="28">
        <v>6</v>
      </c>
      <c r="X59" s="28">
        <v>3</v>
      </c>
      <c r="Y59" s="28">
        <v>0.3</v>
      </c>
      <c r="Z59" s="28">
        <v>6</v>
      </c>
      <c r="AA59" s="3">
        <v>30.2</v>
      </c>
      <c r="AB59" s="2">
        <f t="shared" si="50"/>
        <v>0.228337114079699</v>
      </c>
      <c r="AC59" s="30">
        <f t="shared" si="51"/>
        <v>11.2298333333333</v>
      </c>
      <c r="AD59" s="1">
        <f t="shared" si="52"/>
        <v>0.29</v>
      </c>
      <c r="AE59" s="31">
        <f t="shared" si="53"/>
        <v>15.2840116647904</v>
      </c>
      <c r="AF59" s="1">
        <f t="shared" si="54"/>
        <v>391910.752513725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36</v>
      </c>
      <c r="B60" s="13">
        <f>H7</f>
        <v>0.29</v>
      </c>
      <c r="C60" s="16">
        <v>2</v>
      </c>
      <c r="D60" s="21">
        <v>4.48942857142857</v>
      </c>
      <c r="E60" s="20">
        <f t="shared" si="55"/>
        <v>0.53058064516129</v>
      </c>
      <c r="F60" s="16" t="s">
        <v>73</v>
      </c>
      <c r="G60" s="13">
        <v>3</v>
      </c>
      <c r="H60" s="18">
        <f t="shared" si="40"/>
        <v>4.48942857142857</v>
      </c>
      <c r="I60" s="18">
        <f t="shared" si="41"/>
        <v>277.639428571429</v>
      </c>
      <c r="J60" s="18">
        <f t="shared" si="42"/>
        <v>0.0310123504895965</v>
      </c>
      <c r="K60" s="18">
        <f t="shared" si="43"/>
        <v>11.2298333333333</v>
      </c>
      <c r="L60" s="18">
        <f t="shared" si="44"/>
        <v>3.032055</v>
      </c>
      <c r="M60" s="13" t="s">
        <v>73</v>
      </c>
      <c r="N60" s="13"/>
      <c r="O60" s="18">
        <f t="shared" si="56"/>
        <v>8.91574134894202</v>
      </c>
      <c r="P60" s="18">
        <f t="shared" si="45"/>
        <v>0.276498095587978</v>
      </c>
      <c r="Q60" s="25">
        <f t="shared" si="46"/>
        <v>0.0801844477205136</v>
      </c>
      <c r="R60" s="18">
        <f t="shared" si="47"/>
        <v>0.87929595</v>
      </c>
      <c r="S60" s="26">
        <f t="shared" si="48"/>
        <v>0.0911916490921101</v>
      </c>
      <c r="T60" s="3">
        <v>0.27</v>
      </c>
      <c r="U60" s="27">
        <f t="shared" si="49"/>
        <v>0.0246217452548697</v>
      </c>
      <c r="V60" s="3">
        <v>180.9</v>
      </c>
      <c r="W60" s="28">
        <v>6</v>
      </c>
      <c r="X60" s="28">
        <v>3</v>
      </c>
      <c r="Y60" s="28">
        <v>0.3</v>
      </c>
      <c r="Z60" s="28">
        <v>6</v>
      </c>
      <c r="AA60" s="3">
        <v>30.2</v>
      </c>
      <c r="AB60" s="2">
        <f t="shared" si="50"/>
        <v>0.231184005103021</v>
      </c>
      <c r="AC60" s="30">
        <f t="shared" si="51"/>
        <v>11.2298333333333</v>
      </c>
      <c r="AD60" s="1">
        <f t="shared" si="52"/>
        <v>0.29</v>
      </c>
      <c r="AE60" s="31">
        <f t="shared" si="53"/>
        <v>15.2840116647904</v>
      </c>
      <c r="AF60" s="1">
        <f t="shared" si="54"/>
        <v>396797.068116739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21">
        <v>8.02032258064516</v>
      </c>
      <c r="E61" s="20">
        <f t="shared" si="55"/>
        <v>4.48942857142857</v>
      </c>
      <c r="F61" s="16" t="s">
        <v>73</v>
      </c>
      <c r="G61" s="13">
        <v>4</v>
      </c>
      <c r="H61" s="18">
        <f t="shared" si="40"/>
        <v>8.02032258064516</v>
      </c>
      <c r="I61" s="18">
        <f t="shared" si="41"/>
        <v>281.170322580645</v>
      </c>
      <c r="J61" s="18">
        <f t="shared" si="42"/>
        <v>0.0481724883828709</v>
      </c>
      <c r="K61" s="18">
        <f t="shared" si="43"/>
        <v>11.2298333333333</v>
      </c>
      <c r="L61" s="18">
        <f t="shared" si="44"/>
        <v>3.032055</v>
      </c>
      <c r="M61" s="13" t="s">
        <v>73</v>
      </c>
      <c r="N61" s="13"/>
      <c r="O61" s="18">
        <f t="shared" si="56"/>
        <v>11.671298253354</v>
      </c>
      <c r="P61" s="18">
        <f t="shared" si="45"/>
        <v>0.562235479522719</v>
      </c>
      <c r="Q61" s="25">
        <f t="shared" si="46"/>
        <v>0.163048289061589</v>
      </c>
      <c r="R61" s="18">
        <f t="shared" si="47"/>
        <v>0.87929595</v>
      </c>
      <c r="S61" s="26">
        <f t="shared" si="48"/>
        <v>0.185430501597998</v>
      </c>
      <c r="T61" s="3">
        <v>0.27</v>
      </c>
      <c r="U61" s="27">
        <f t="shared" si="49"/>
        <v>0.0500662354314596</v>
      </c>
      <c r="V61" s="3">
        <v>220.1</v>
      </c>
      <c r="W61" s="28">
        <v>12.1</v>
      </c>
      <c r="X61" s="28">
        <v>4.5</v>
      </c>
      <c r="Y61" s="28">
        <v>1.5</v>
      </c>
      <c r="Z61" s="28">
        <v>6.8</v>
      </c>
      <c r="AA61" s="3">
        <v>30.2</v>
      </c>
      <c r="AB61" s="2">
        <f t="shared" si="50"/>
        <v>0.284927869544333</v>
      </c>
      <c r="AC61" s="30">
        <f t="shared" si="51"/>
        <v>11.2298333333333</v>
      </c>
      <c r="AD61" s="1">
        <f t="shared" si="52"/>
        <v>0.29</v>
      </c>
      <c r="AE61" s="31">
        <f t="shared" si="53"/>
        <v>15.2840116647904</v>
      </c>
      <c r="AF61" s="1">
        <f t="shared" si="54"/>
        <v>489041.372951205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21">
        <v>15.7383333333333</v>
      </c>
      <c r="E62" s="20">
        <f t="shared" si="55"/>
        <v>8.02032258064516</v>
      </c>
      <c r="F62" s="16" t="s">
        <v>73</v>
      </c>
      <c r="G62" s="13">
        <v>5</v>
      </c>
      <c r="H62" s="18">
        <f t="shared" si="40"/>
        <v>15.7383333333333</v>
      </c>
      <c r="I62" s="18">
        <f t="shared" si="41"/>
        <v>288.888333333333</v>
      </c>
      <c r="J62" s="18">
        <f t="shared" si="42"/>
        <v>0.121505354595049</v>
      </c>
      <c r="K62" s="18">
        <f t="shared" si="43"/>
        <v>11.2298333333333</v>
      </c>
      <c r="L62" s="18">
        <f t="shared" si="44"/>
        <v>3.032055</v>
      </c>
      <c r="M62" s="13" t="s">
        <v>75</v>
      </c>
      <c r="N62" s="18">
        <f>(O61-P61)*$C$22/100</f>
        <v>10.5536096351398</v>
      </c>
      <c r="O62" s="18">
        <f t="shared" si="56"/>
        <v>3.58750813869157</v>
      </c>
      <c r="P62" s="18">
        <f t="shared" si="45"/>
        <v>0.435901448504343</v>
      </c>
      <c r="Q62" s="25">
        <f t="shared" si="46"/>
        <v>0.126411420066259</v>
      </c>
      <c r="R62" s="18">
        <f t="shared" si="47"/>
        <v>0.87929595</v>
      </c>
      <c r="S62" s="26">
        <f t="shared" si="48"/>
        <v>0.143764360641328</v>
      </c>
      <c r="T62" s="3">
        <v>0.27</v>
      </c>
      <c r="U62" s="27">
        <f t="shared" si="49"/>
        <v>0.0388163773731587</v>
      </c>
      <c r="V62" s="3">
        <v>220.1</v>
      </c>
      <c r="W62" s="28">
        <v>12.1</v>
      </c>
      <c r="X62" s="28">
        <v>4.5</v>
      </c>
      <c r="Y62" s="28">
        <v>1.5</v>
      </c>
      <c r="Z62" s="28">
        <v>6.8</v>
      </c>
      <c r="AA62" s="3">
        <v>30.2</v>
      </c>
      <c r="AB62" s="2">
        <f t="shared" si="50"/>
        <v>0.282742022123605</v>
      </c>
      <c r="AC62" s="30">
        <f t="shared" si="51"/>
        <v>11.2298333333333</v>
      </c>
      <c r="AD62" s="1">
        <f t="shared" si="52"/>
        <v>0.29</v>
      </c>
      <c r="AE62" s="31">
        <f t="shared" si="53"/>
        <v>15.2840116647904</v>
      </c>
      <c r="AF62" s="1">
        <f t="shared" si="54"/>
        <v>485289.652119529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21">
        <v>20.395</v>
      </c>
      <c r="E63" s="20">
        <f t="shared" si="55"/>
        <v>15.7383333333333</v>
      </c>
      <c r="F63" s="16" t="s">
        <v>75</v>
      </c>
      <c r="G63" s="13">
        <v>6</v>
      </c>
      <c r="H63" s="18">
        <f t="shared" si="40"/>
        <v>20.395</v>
      </c>
      <c r="I63" s="18">
        <f t="shared" si="41"/>
        <v>293.545</v>
      </c>
      <c r="J63" s="18">
        <f t="shared" si="42"/>
        <v>0.207395756553805</v>
      </c>
      <c r="K63" s="18">
        <f t="shared" si="43"/>
        <v>11.2298333333333</v>
      </c>
      <c r="L63" s="18">
        <f t="shared" si="44"/>
        <v>3.032055</v>
      </c>
      <c r="M63" s="13" t="s">
        <v>73</v>
      </c>
      <c r="N63" s="13"/>
      <c r="O63" s="18">
        <f t="shared" si="56"/>
        <v>6.18366169018722</v>
      </c>
      <c r="P63" s="18">
        <f t="shared" si="45"/>
        <v>1.28246519450916</v>
      </c>
      <c r="Q63" s="25">
        <f t="shared" si="46"/>
        <v>0.371914906407656</v>
      </c>
      <c r="R63" s="18">
        <f t="shared" si="47"/>
        <v>0.87929595</v>
      </c>
      <c r="S63" s="26">
        <f t="shared" si="48"/>
        <v>0.422968974675314</v>
      </c>
      <c r="T63" s="3">
        <v>0.27</v>
      </c>
      <c r="U63" s="27">
        <f t="shared" si="49"/>
        <v>0.114201623162335</v>
      </c>
      <c r="V63" s="3">
        <v>220.1</v>
      </c>
      <c r="W63" s="28">
        <v>12.1</v>
      </c>
      <c r="X63" s="28">
        <v>4.5</v>
      </c>
      <c r="Y63" s="28">
        <v>1.5</v>
      </c>
      <c r="Z63" s="28">
        <v>6.8</v>
      </c>
      <c r="AA63" s="3">
        <v>30.2</v>
      </c>
      <c r="AB63" s="2">
        <f t="shared" si="50"/>
        <v>0.297389375380442</v>
      </c>
      <c r="AC63" s="30">
        <f t="shared" si="51"/>
        <v>11.2298333333333</v>
      </c>
      <c r="AD63" s="1">
        <f t="shared" si="52"/>
        <v>0.29</v>
      </c>
      <c r="AE63" s="31">
        <f t="shared" si="53"/>
        <v>15.2840116647904</v>
      </c>
      <c r="AF63" s="1">
        <f t="shared" si="54"/>
        <v>510429.915717753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21">
        <v>24.2426666666667</v>
      </c>
      <c r="E64" s="20">
        <f t="shared" si="55"/>
        <v>20.395</v>
      </c>
      <c r="F64" s="16" t="s">
        <v>73</v>
      </c>
      <c r="G64" s="13">
        <v>7</v>
      </c>
      <c r="H64" s="18">
        <f t="shared" si="40"/>
        <v>24.2426666666667</v>
      </c>
      <c r="I64" s="18">
        <f t="shared" si="41"/>
        <v>297.392666666667</v>
      </c>
      <c r="J64" s="18">
        <f t="shared" si="42"/>
        <v>0.318549535884919</v>
      </c>
      <c r="K64" s="18">
        <f t="shared" si="43"/>
        <v>11.2298333333333</v>
      </c>
      <c r="L64" s="18">
        <f t="shared" si="44"/>
        <v>3.032055</v>
      </c>
      <c r="M64" s="13" t="s">
        <v>73</v>
      </c>
      <c r="N64" s="13"/>
      <c r="O64" s="18">
        <f t="shared" si="56"/>
        <v>7.93325149567806</v>
      </c>
      <c r="P64" s="18">
        <f t="shared" si="45"/>
        <v>2.52713358200659</v>
      </c>
      <c r="Q64" s="25">
        <f t="shared" si="46"/>
        <v>0.73286873878191</v>
      </c>
      <c r="R64" s="18">
        <f t="shared" si="47"/>
        <v>0.87929595</v>
      </c>
      <c r="S64" s="26">
        <f t="shared" si="48"/>
        <v>0.833472210103902</v>
      </c>
      <c r="T64" s="3">
        <v>0.27</v>
      </c>
      <c r="U64" s="27">
        <f t="shared" si="49"/>
        <v>0.225037496728054</v>
      </c>
      <c r="V64" s="3">
        <v>220.1</v>
      </c>
      <c r="W64" s="28">
        <v>12.1</v>
      </c>
      <c r="X64" s="28">
        <v>4.5</v>
      </c>
      <c r="Y64" s="28">
        <v>1.5</v>
      </c>
      <c r="Z64" s="28">
        <v>6.8</v>
      </c>
      <c r="AA64" s="3">
        <v>30.2</v>
      </c>
      <c r="AB64" s="2">
        <f t="shared" si="50"/>
        <v>0.318924785614261</v>
      </c>
      <c r="AC64" s="30">
        <f t="shared" si="51"/>
        <v>11.2298333333333</v>
      </c>
      <c r="AD64" s="1">
        <f t="shared" si="52"/>
        <v>0.29</v>
      </c>
      <c r="AE64" s="31">
        <f t="shared" si="53"/>
        <v>15.2840116647904</v>
      </c>
      <c r="AF64" s="1">
        <f t="shared" si="54"/>
        <v>547392.627033627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21">
        <v>24.090935483871</v>
      </c>
      <c r="E65" s="20">
        <f t="shared" si="55"/>
        <v>24.2426666666667</v>
      </c>
      <c r="F65" s="16" t="s">
        <v>73</v>
      </c>
      <c r="G65" s="13">
        <v>8</v>
      </c>
      <c r="H65" s="18">
        <f t="shared" si="40"/>
        <v>24.090935483871</v>
      </c>
      <c r="I65" s="18">
        <f t="shared" si="41"/>
        <v>297.240935483871</v>
      </c>
      <c r="J65" s="18">
        <f t="shared" si="42"/>
        <v>0.313269892305987</v>
      </c>
      <c r="K65" s="18">
        <f t="shared" si="43"/>
        <v>11.2298333333333</v>
      </c>
      <c r="L65" s="18">
        <f t="shared" si="44"/>
        <v>3.032055</v>
      </c>
      <c r="M65" s="13" t="s">
        <v>73</v>
      </c>
      <c r="N65" s="13"/>
      <c r="O65" s="18">
        <f t="shared" si="56"/>
        <v>8.43817291367148</v>
      </c>
      <c r="P65" s="18">
        <f t="shared" si="45"/>
        <v>2.64342551992516</v>
      </c>
      <c r="Q65" s="25">
        <f t="shared" si="46"/>
        <v>0.766593400778296</v>
      </c>
      <c r="R65" s="18">
        <f t="shared" si="47"/>
        <v>0.87929595</v>
      </c>
      <c r="S65" s="26">
        <f t="shared" si="48"/>
        <v>0.871826375156506</v>
      </c>
      <c r="T65" s="3">
        <v>0.27</v>
      </c>
      <c r="U65" s="27">
        <f t="shared" si="49"/>
        <v>0.235393121292257</v>
      </c>
      <c r="V65" s="3">
        <v>220.1</v>
      </c>
      <c r="W65" s="28">
        <v>12.1</v>
      </c>
      <c r="X65" s="28">
        <v>4.5</v>
      </c>
      <c r="Y65" s="28">
        <v>1.5</v>
      </c>
      <c r="Z65" s="28">
        <v>6.8</v>
      </c>
      <c r="AA65" s="3">
        <v>30.2</v>
      </c>
      <c r="AB65" s="2">
        <f t="shared" si="50"/>
        <v>0.320936883467085</v>
      </c>
      <c r="AC65" s="30">
        <f t="shared" si="51"/>
        <v>11.2298333333333</v>
      </c>
      <c r="AD65" s="1">
        <f t="shared" si="52"/>
        <v>0.29</v>
      </c>
      <c r="AE65" s="31">
        <f t="shared" si="53"/>
        <v>15.2840116647904</v>
      </c>
      <c r="AF65" s="1">
        <f t="shared" si="54"/>
        <v>550846.129486832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21">
        <v>24.3665161290323</v>
      </c>
      <c r="E66" s="20">
        <f t="shared" si="55"/>
        <v>24.090935483871</v>
      </c>
      <c r="F66" s="16" t="s">
        <v>73</v>
      </c>
      <c r="G66" s="13">
        <v>9</v>
      </c>
      <c r="H66" s="18">
        <f t="shared" si="40"/>
        <v>24.3665161290323</v>
      </c>
      <c r="I66" s="18">
        <f t="shared" si="41"/>
        <v>297.516516129032</v>
      </c>
      <c r="J66" s="18">
        <f t="shared" si="42"/>
        <v>0.322920813852936</v>
      </c>
      <c r="K66" s="18">
        <f t="shared" si="43"/>
        <v>11.2298333333333</v>
      </c>
      <c r="L66" s="18">
        <f t="shared" si="44"/>
        <v>3.032055</v>
      </c>
      <c r="M66" s="13" t="s">
        <v>73</v>
      </c>
      <c r="N66" s="13"/>
      <c r="O66" s="18">
        <f t="shared" si="56"/>
        <v>8.82680239374632</v>
      </c>
      <c r="P66" s="18">
        <f t="shared" si="45"/>
        <v>2.8503582127076</v>
      </c>
      <c r="Q66" s="25">
        <f t="shared" si="46"/>
        <v>0.826603881685205</v>
      </c>
      <c r="R66" s="18">
        <f t="shared" si="47"/>
        <v>0.87929595</v>
      </c>
      <c r="S66" s="26">
        <f t="shared" si="48"/>
        <v>0.940074706002234</v>
      </c>
      <c r="T66" s="3">
        <v>0.27</v>
      </c>
      <c r="U66" s="27">
        <f t="shared" si="49"/>
        <v>0.253820170620603</v>
      </c>
      <c r="V66" s="3">
        <v>220.1</v>
      </c>
      <c r="W66" s="28">
        <v>12.1</v>
      </c>
      <c r="X66" s="28">
        <v>4.5</v>
      </c>
      <c r="Y66" s="28">
        <v>1.5</v>
      </c>
      <c r="Z66" s="28">
        <v>6.8</v>
      </c>
      <c r="AA66" s="3">
        <v>30.2</v>
      </c>
      <c r="AB66" s="2">
        <f t="shared" si="50"/>
        <v>0.324517259151583</v>
      </c>
      <c r="AC66" s="30">
        <f t="shared" si="51"/>
        <v>11.2298333333333</v>
      </c>
      <c r="AD66" s="1">
        <f t="shared" si="52"/>
        <v>0.29</v>
      </c>
      <c r="AE66" s="31">
        <f t="shared" si="53"/>
        <v>15.2840116647904</v>
      </c>
      <c r="AF66" s="1">
        <f t="shared" si="54"/>
        <v>556991.37545111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21">
        <v>21.6256333333333</v>
      </c>
      <c r="E67" s="20">
        <f t="shared" si="55"/>
        <v>24.3665161290323</v>
      </c>
      <c r="F67" s="16" t="s">
        <v>73</v>
      </c>
      <c r="G67" s="13">
        <v>10</v>
      </c>
      <c r="H67" s="18">
        <f t="shared" si="40"/>
        <v>21.6256333333333</v>
      </c>
      <c r="I67" s="18">
        <f t="shared" si="41"/>
        <v>294.775633333333</v>
      </c>
      <c r="J67" s="18">
        <f t="shared" si="42"/>
        <v>0.23819889131762</v>
      </c>
      <c r="K67" s="18">
        <f t="shared" si="43"/>
        <v>11.2298333333333</v>
      </c>
      <c r="L67" s="18">
        <f t="shared" si="44"/>
        <v>3.032055</v>
      </c>
      <c r="M67" s="13" t="s">
        <v>73</v>
      </c>
      <c r="N67" s="13"/>
      <c r="O67" s="18">
        <f t="shared" si="56"/>
        <v>9.00849918103871</v>
      </c>
      <c r="P67" s="18">
        <f t="shared" si="45"/>
        <v>2.14581451735911</v>
      </c>
      <c r="Q67" s="25">
        <f t="shared" si="46"/>
        <v>0.622286210034142</v>
      </c>
      <c r="R67" s="18">
        <f t="shared" si="47"/>
        <v>0.87929595</v>
      </c>
      <c r="S67" s="26">
        <f t="shared" si="48"/>
        <v>0.707709628406842</v>
      </c>
      <c r="T67" s="3">
        <v>0.27</v>
      </c>
      <c r="U67" s="27">
        <f t="shared" si="49"/>
        <v>0.191081599669847</v>
      </c>
      <c r="V67" s="3">
        <v>220.1</v>
      </c>
      <c r="W67" s="28">
        <v>12.1</v>
      </c>
      <c r="X67" s="28">
        <v>4.5</v>
      </c>
      <c r="Y67" s="28">
        <v>1.5</v>
      </c>
      <c r="Z67" s="28">
        <v>6.8</v>
      </c>
      <c r="AA67" s="3">
        <v>30.2</v>
      </c>
      <c r="AB67" s="2">
        <f t="shared" si="50"/>
        <v>0.312327154815851</v>
      </c>
      <c r="AC67" s="30">
        <f t="shared" si="51"/>
        <v>11.2298333333333</v>
      </c>
      <c r="AD67" s="1">
        <f t="shared" si="52"/>
        <v>0.29</v>
      </c>
      <c r="AE67" s="31">
        <f t="shared" si="53"/>
        <v>15.2840116647904</v>
      </c>
      <c r="AF67" s="1">
        <f t="shared" si="54"/>
        <v>536068.657816298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21">
        <v>16.1174516129032</v>
      </c>
      <c r="E68" s="20">
        <f t="shared" si="55"/>
        <v>21.6256333333333</v>
      </c>
      <c r="F68" s="16" t="s">
        <v>73</v>
      </c>
      <c r="G68" s="13">
        <v>11</v>
      </c>
      <c r="H68" s="18">
        <f t="shared" si="40"/>
        <v>16.1174516129032</v>
      </c>
      <c r="I68" s="18">
        <f t="shared" si="41"/>
        <v>289.267451612903</v>
      </c>
      <c r="J68" s="18">
        <f t="shared" si="42"/>
        <v>0.126992971392484</v>
      </c>
      <c r="K68" s="18">
        <f t="shared" si="43"/>
        <v>11.2298333333333</v>
      </c>
      <c r="L68" s="18">
        <f t="shared" si="44"/>
        <v>3.032055</v>
      </c>
      <c r="M68" s="13" t="s">
        <v>75</v>
      </c>
      <c r="N68" s="18">
        <f>(O67-P67)*$C$22/100</f>
        <v>6.51955043049562</v>
      </c>
      <c r="O68" s="18">
        <f t="shared" si="56"/>
        <v>3.37518923318398</v>
      </c>
      <c r="P68" s="18">
        <f t="shared" si="45"/>
        <v>0.428625309733953</v>
      </c>
      <c r="Q68" s="25">
        <f t="shared" si="46"/>
        <v>0.124301339822846</v>
      </c>
      <c r="R68" s="18">
        <f t="shared" si="47"/>
        <v>0.87929595</v>
      </c>
      <c r="S68" s="26">
        <f t="shared" si="48"/>
        <v>0.141364622255847</v>
      </c>
      <c r="T68" s="3">
        <v>0.27</v>
      </c>
      <c r="U68" s="27">
        <f t="shared" si="49"/>
        <v>0.0381684480090788</v>
      </c>
      <c r="V68" s="3">
        <v>180.9</v>
      </c>
      <c r="W68" s="28">
        <v>6</v>
      </c>
      <c r="X68" s="28">
        <v>3</v>
      </c>
      <c r="Y68" s="28">
        <v>0.3</v>
      </c>
      <c r="Z68" s="28">
        <v>6</v>
      </c>
      <c r="AA68" s="3">
        <v>30.2</v>
      </c>
      <c r="AB68" s="2">
        <f t="shared" si="50"/>
        <v>0.233816129448164</v>
      </c>
      <c r="AC68" s="30">
        <f t="shared" si="51"/>
        <v>11.2298333333333</v>
      </c>
      <c r="AD68" s="1">
        <f t="shared" si="52"/>
        <v>0.29</v>
      </c>
      <c r="AE68" s="31">
        <f t="shared" si="53"/>
        <v>15.2840116647904</v>
      </c>
      <c r="AF68" s="1">
        <f t="shared" si="54"/>
        <v>401314.764843232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21">
        <v>6.98373333333334</v>
      </c>
      <c r="E69" s="20">
        <f t="shared" si="55"/>
        <v>16.1174516129032</v>
      </c>
      <c r="F69" s="16" t="s">
        <v>75</v>
      </c>
      <c r="G69" s="13">
        <v>12</v>
      </c>
      <c r="H69" s="18">
        <f t="shared" si="40"/>
        <v>6.98373333333334</v>
      </c>
      <c r="I69" s="18">
        <f t="shared" si="41"/>
        <v>280.133733333333</v>
      </c>
      <c r="J69" s="18">
        <f t="shared" si="42"/>
        <v>0.0423787575259478</v>
      </c>
      <c r="K69" s="18">
        <f t="shared" si="43"/>
        <v>11.2298333333333</v>
      </c>
      <c r="L69" s="18">
        <f t="shared" si="44"/>
        <v>3.032055</v>
      </c>
      <c r="M69" s="13" t="s">
        <v>73</v>
      </c>
      <c r="N69" s="13"/>
      <c r="O69" s="18">
        <f t="shared" si="56"/>
        <v>5.97861892345003</v>
      </c>
      <c r="P69" s="18">
        <f t="shared" si="45"/>
        <v>0.253366441696932</v>
      </c>
      <c r="Q69" s="25">
        <f t="shared" si="46"/>
        <v>0.0734762680921102</v>
      </c>
      <c r="R69" s="18">
        <f t="shared" si="47"/>
        <v>0.87929595</v>
      </c>
      <c r="S69" s="26">
        <f t="shared" si="48"/>
        <v>0.0835626140346833</v>
      </c>
      <c r="T69" s="3">
        <v>0.27</v>
      </c>
      <c r="U69" s="27">
        <f t="shared" si="49"/>
        <v>0.0225619057893645</v>
      </c>
      <c r="V69" s="3">
        <v>180.9</v>
      </c>
      <c r="W69" s="28">
        <v>6</v>
      </c>
      <c r="X69" s="28">
        <v>3</v>
      </c>
      <c r="Y69" s="28">
        <v>0.3</v>
      </c>
      <c r="Z69" s="28">
        <v>6</v>
      </c>
      <c r="AA69" s="3">
        <v>30.2</v>
      </c>
      <c r="AB69" s="2">
        <f t="shared" si="50"/>
        <v>0.230783778294874</v>
      </c>
      <c r="AC69" s="30">
        <f t="shared" si="51"/>
        <v>11.2298333333333</v>
      </c>
      <c r="AD69" s="1">
        <f t="shared" si="52"/>
        <v>0.29</v>
      </c>
      <c r="AE69" s="31">
        <f t="shared" si="53"/>
        <v>15.2840116647904</v>
      </c>
      <c r="AF69" s="1">
        <f t="shared" si="54"/>
        <v>396110.131215616</v>
      </c>
      <c r="AG69" s="1">
        <f>SUM(AF58:AF69)</f>
        <v>5652811.60586093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7">
      <c r="A70" s="13"/>
      <c r="B70" s="13"/>
      <c r="C70" s="16">
        <v>12</v>
      </c>
      <c r="D70" s="21">
        <v>6.72638709677419</v>
      </c>
      <c r="E70" s="20">
        <f t="shared" si="55"/>
        <v>6.98373333333334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1" s="1" customFormat="1" spans="46:46">
      <c r="AT71" s="2"/>
    </row>
    <row r="72" s="1" customFormat="1" spans="19:46">
      <c r="S72" s="24" t="s">
        <v>43</v>
      </c>
      <c r="T72" s="24"/>
      <c r="U72" s="24"/>
      <c r="V72" s="24" t="s">
        <v>44</v>
      </c>
      <c r="W72" s="24"/>
      <c r="X72" s="24"/>
      <c r="Y72" s="24" t="s">
        <v>45</v>
      </c>
      <c r="Z72" s="24"/>
      <c r="AA72" s="24"/>
      <c r="AB72" s="24" t="s">
        <v>46</v>
      </c>
      <c r="AC72" s="24"/>
      <c r="AD72" s="24"/>
      <c r="AE72" s="24" t="s">
        <v>47</v>
      </c>
      <c r="AF72" s="24"/>
      <c r="AG72" s="24"/>
      <c r="AH72" s="24" t="s">
        <v>48</v>
      </c>
      <c r="AI72" s="24"/>
      <c r="AJ72" s="24"/>
      <c r="AK72" s="32" t="s">
        <v>78</v>
      </c>
      <c r="AL72" s="33"/>
      <c r="AM72" s="34"/>
      <c r="AN72" s="33" t="s">
        <v>79</v>
      </c>
      <c r="AO72" s="33"/>
      <c r="AP72" s="34"/>
      <c r="AQ72" s="24" t="s">
        <v>50</v>
      </c>
      <c r="AR72" s="24"/>
      <c r="AS72" s="24"/>
      <c r="AT72" s="2"/>
    </row>
    <row r="73" s="1" customFormat="1" spans="1:50">
      <c r="A73" s="15" t="s">
        <v>12</v>
      </c>
      <c r="B73" s="15"/>
      <c r="C73" s="16" t="s">
        <v>51</v>
      </c>
      <c r="D73" s="16" t="s">
        <v>52</v>
      </c>
      <c r="E73" s="16" t="s">
        <v>53</v>
      </c>
      <c r="F73" s="16" t="s">
        <v>54</v>
      </c>
      <c r="G73" s="13" t="s">
        <v>51</v>
      </c>
      <c r="H73" s="13" t="s">
        <v>53</v>
      </c>
      <c r="I73" s="13" t="s">
        <v>55</v>
      </c>
      <c r="J73" s="13" t="s">
        <v>56</v>
      </c>
      <c r="K73" s="23" t="s">
        <v>57</v>
      </c>
      <c r="L73" s="23" t="s">
        <v>58</v>
      </c>
      <c r="M73" s="13" t="s">
        <v>59</v>
      </c>
      <c r="N73" s="23" t="s">
        <v>60</v>
      </c>
      <c r="O73" s="13" t="s">
        <v>61</v>
      </c>
      <c r="P73" s="13" t="s">
        <v>62</v>
      </c>
      <c r="Q73" s="23" t="s">
        <v>63</v>
      </c>
      <c r="R73" s="23" t="s">
        <v>64</v>
      </c>
      <c r="S73" s="4" t="s">
        <v>65</v>
      </c>
      <c r="T73" s="3" t="s">
        <v>66</v>
      </c>
      <c r="U73" s="3"/>
      <c r="V73" s="4" t="s">
        <v>65</v>
      </c>
      <c r="W73" s="3" t="s">
        <v>66</v>
      </c>
      <c r="X73" s="3"/>
      <c r="Y73" s="4" t="s">
        <v>65</v>
      </c>
      <c r="Z73" s="3" t="s">
        <v>66</v>
      </c>
      <c r="AA73" s="3"/>
      <c r="AB73" s="4" t="s">
        <v>65</v>
      </c>
      <c r="AC73" s="3" t="s">
        <v>66</v>
      </c>
      <c r="AD73" s="3"/>
      <c r="AE73" s="4" t="s">
        <v>65</v>
      </c>
      <c r="AF73" s="3" t="s">
        <v>66</v>
      </c>
      <c r="AG73" s="3"/>
      <c r="AH73" s="4" t="s">
        <v>65</v>
      </c>
      <c r="AI73" s="3" t="s">
        <v>66</v>
      </c>
      <c r="AJ73" s="3"/>
      <c r="AK73" s="4" t="s">
        <v>65</v>
      </c>
      <c r="AL73" s="3" t="s">
        <v>66</v>
      </c>
      <c r="AM73" s="3"/>
      <c r="AN73" s="4" t="s">
        <v>65</v>
      </c>
      <c r="AO73" s="3" t="s">
        <v>66</v>
      </c>
      <c r="AP73" s="3"/>
      <c r="AQ73" s="35" t="s">
        <v>65</v>
      </c>
      <c r="AR73" s="35" t="s">
        <v>66</v>
      </c>
      <c r="AS73" s="35"/>
      <c r="AT73" s="2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2</v>
      </c>
      <c r="E74" s="16"/>
      <c r="F74" s="16"/>
      <c r="G74" s="13">
        <v>1</v>
      </c>
      <c r="H74" s="18">
        <f t="shared" ref="H74:H85" si="57">E75</f>
        <v>2</v>
      </c>
      <c r="I74" s="18">
        <f t="shared" ref="I74:I85" si="58">H74+273.15</f>
        <v>275.15</v>
      </c>
      <c r="J74" s="18">
        <f t="shared" ref="J74:J85" si="59">EXP(($C$16*(I74-$C$14))/($C$17*I74*$C$14))</f>
        <v>0.0225805608773668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0.0117694399405011</v>
      </c>
      <c r="Q74" s="25">
        <f t="shared" ref="Q74:Q85" si="63">P74*$B$76</f>
        <v>0.00306005438453029</v>
      </c>
      <c r="R74" s="18">
        <f t="shared" ref="R74:R85" si="64">L74*$B$76</f>
        <v>0.1355172</v>
      </c>
      <c r="S74" s="26">
        <f t="shared" ref="S74:S85" si="65">Q74/R74</f>
        <v>0.0225805608773668</v>
      </c>
      <c r="T74" s="3">
        <v>0.01</v>
      </c>
      <c r="U74" s="27">
        <f t="shared" ref="U74:U85" si="66">S74*T74</f>
        <v>0.000225805608773668</v>
      </c>
      <c r="V74" s="26"/>
      <c r="W74" s="3"/>
      <c r="X74" s="3"/>
      <c r="Y74" s="29"/>
      <c r="Z74" s="3"/>
      <c r="AA74" s="28"/>
      <c r="AB74" s="3"/>
      <c r="AC74" s="3"/>
      <c r="AD74" s="28"/>
      <c r="AE74" s="26">
        <v>0.001</v>
      </c>
      <c r="AF74" s="3">
        <v>0.49</v>
      </c>
      <c r="AG74" s="27">
        <f t="shared" ref="AG74:AG85" si="67">AF74*AE74</f>
        <v>0.00049</v>
      </c>
      <c r="AH74" s="36"/>
      <c r="AI74" s="3"/>
      <c r="AJ74" s="27"/>
      <c r="AK74" s="37"/>
      <c r="AL74" s="28"/>
      <c r="AM74" s="28"/>
      <c r="AN74" s="37"/>
      <c r="AO74" s="28"/>
      <c r="AP74" s="27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0.00571580560877367</v>
      </c>
      <c r="AU74" s="30">
        <f t="shared" ref="AU74:AU85" si="70">$B$74/12</f>
        <v>52.122</v>
      </c>
      <c r="AV74" s="1">
        <f t="shared" ref="AV74:AV85" si="71">$B$76</f>
        <v>0.26</v>
      </c>
      <c r="AW74" s="2">
        <f>$E$8/12</f>
        <v>0.83721915381575</v>
      </c>
      <c r="AX74" s="1">
        <f t="shared" ref="AX74:AX85" si="72">AW74*10000*AV74*0.67*AU74*AT74</f>
        <v>434.496045724268</v>
      </c>
    </row>
    <row r="75" s="1" customFormat="1" spans="1:50">
      <c r="A75" s="13" t="s">
        <v>74</v>
      </c>
      <c r="B75" s="13">
        <v>1</v>
      </c>
      <c r="C75" s="16">
        <v>1</v>
      </c>
      <c r="D75" s="19">
        <v>0.53058064516129</v>
      </c>
      <c r="E75" s="20">
        <f t="shared" ref="E75:E86" si="73">D74</f>
        <v>2</v>
      </c>
      <c r="F75" s="16" t="s">
        <v>73</v>
      </c>
      <c r="G75" s="13">
        <v>2</v>
      </c>
      <c r="H75" s="18">
        <f t="shared" si="57"/>
        <v>0.53058064516129</v>
      </c>
      <c r="I75" s="18">
        <f t="shared" si="58"/>
        <v>273.680580645161</v>
      </c>
      <c r="J75" s="18">
        <f t="shared" si="59"/>
        <v>0.0186732466532731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4">L75+O74-P74-N75</f>
        <v>1.0306705600595</v>
      </c>
      <c r="P75" s="18">
        <f t="shared" si="62"/>
        <v>0.0192459655862581</v>
      </c>
      <c r="Q75" s="25">
        <f t="shared" si="63"/>
        <v>0.00500395105242712</v>
      </c>
      <c r="R75" s="18">
        <f t="shared" si="64"/>
        <v>0.1355172</v>
      </c>
      <c r="S75" s="26">
        <f t="shared" si="65"/>
        <v>0.0369248409237139</v>
      </c>
      <c r="T75" s="3">
        <v>0.01</v>
      </c>
      <c r="U75" s="27">
        <f t="shared" si="66"/>
        <v>0.000369248409237139</v>
      </c>
      <c r="V75" s="26"/>
      <c r="W75" s="3"/>
      <c r="X75" s="3"/>
      <c r="Y75" s="29"/>
      <c r="Z75" s="3"/>
      <c r="AA75" s="28"/>
      <c r="AB75" s="3"/>
      <c r="AC75" s="3"/>
      <c r="AD75" s="28"/>
      <c r="AE75" s="26">
        <v>0.001</v>
      </c>
      <c r="AF75" s="3">
        <v>0.49</v>
      </c>
      <c r="AG75" s="27">
        <f t="shared" si="67"/>
        <v>0.00049</v>
      </c>
      <c r="AH75" s="36"/>
      <c r="AI75" s="3"/>
      <c r="AJ75" s="27"/>
      <c r="AK75" s="37"/>
      <c r="AL75" s="28"/>
      <c r="AM75" s="28"/>
      <c r="AN75" s="37"/>
      <c r="AO75" s="28"/>
      <c r="AP75" s="27"/>
      <c r="AQ75" s="3">
        <v>0.01</v>
      </c>
      <c r="AR75" s="3">
        <v>0.5</v>
      </c>
      <c r="AS75" s="3">
        <f t="shared" si="68"/>
        <v>0.005</v>
      </c>
      <c r="AT75" s="2">
        <f t="shared" si="69"/>
        <v>0.00585924840923714</v>
      </c>
      <c r="AU75" s="30">
        <f t="shared" si="70"/>
        <v>52.122</v>
      </c>
      <c r="AV75" s="1">
        <f t="shared" si="71"/>
        <v>0.26</v>
      </c>
      <c r="AW75" s="2">
        <f t="shared" ref="AW75:AW85" si="75">$E$8/12</f>
        <v>0.83721915381575</v>
      </c>
      <c r="AX75" s="1">
        <f t="shared" si="72"/>
        <v>445.400078131061</v>
      </c>
    </row>
    <row r="76" s="1" customFormat="1" spans="1:50">
      <c r="A76" s="13" t="s">
        <v>36</v>
      </c>
      <c r="B76" s="13">
        <f>H8</f>
        <v>0.26</v>
      </c>
      <c r="C76" s="16">
        <v>2</v>
      </c>
      <c r="D76" s="21">
        <v>4.48942857142857</v>
      </c>
      <c r="E76" s="20">
        <f t="shared" si="73"/>
        <v>0.53058064516129</v>
      </c>
      <c r="F76" s="16" t="s">
        <v>73</v>
      </c>
      <c r="G76" s="13">
        <v>3</v>
      </c>
      <c r="H76" s="18">
        <f t="shared" si="57"/>
        <v>4.48942857142857</v>
      </c>
      <c r="I76" s="18">
        <f t="shared" si="58"/>
        <v>277.639428571429</v>
      </c>
      <c r="J76" s="18">
        <f t="shared" si="59"/>
        <v>0.0310123504895965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4"/>
        <v>1.53264459447324</v>
      </c>
      <c r="P76" s="18">
        <f t="shared" si="62"/>
        <v>0.0475309113397896</v>
      </c>
      <c r="Q76" s="25">
        <f t="shared" si="63"/>
        <v>0.0123580369483453</v>
      </c>
      <c r="R76" s="18">
        <f t="shared" si="64"/>
        <v>0.1355172</v>
      </c>
      <c r="S76" s="26">
        <f t="shared" si="65"/>
        <v>0.0911916490921101</v>
      </c>
      <c r="T76" s="3">
        <v>0.01</v>
      </c>
      <c r="U76" s="27">
        <f t="shared" si="66"/>
        <v>0.000911916490921101</v>
      </c>
      <c r="V76" s="26"/>
      <c r="W76" s="3"/>
      <c r="X76" s="3"/>
      <c r="Y76" s="29"/>
      <c r="Z76" s="3"/>
      <c r="AA76" s="28"/>
      <c r="AB76" s="3"/>
      <c r="AC76" s="3"/>
      <c r="AD76" s="28"/>
      <c r="AE76" s="26">
        <v>0.001</v>
      </c>
      <c r="AF76" s="3">
        <v>0.49</v>
      </c>
      <c r="AG76" s="27">
        <f t="shared" si="67"/>
        <v>0.00049</v>
      </c>
      <c r="AH76" s="36"/>
      <c r="AI76" s="3"/>
      <c r="AJ76" s="27"/>
      <c r="AK76" s="37"/>
      <c r="AL76" s="28"/>
      <c r="AM76" s="28"/>
      <c r="AN76" s="37"/>
      <c r="AO76" s="28"/>
      <c r="AP76" s="27"/>
      <c r="AQ76" s="3">
        <v>0.01</v>
      </c>
      <c r="AR76" s="3">
        <v>0.5</v>
      </c>
      <c r="AS76" s="3">
        <f t="shared" si="68"/>
        <v>0.005</v>
      </c>
      <c r="AT76" s="2">
        <f t="shared" si="69"/>
        <v>0.0064019164909211</v>
      </c>
      <c r="AU76" s="30">
        <f t="shared" si="70"/>
        <v>52.122</v>
      </c>
      <c r="AV76" s="1">
        <f t="shared" si="71"/>
        <v>0.26</v>
      </c>
      <c r="AW76" s="2">
        <f t="shared" si="75"/>
        <v>0.83721915381575</v>
      </c>
      <c r="AX76" s="1">
        <f t="shared" si="72"/>
        <v>486.651854655883</v>
      </c>
    </row>
    <row r="77" s="1" customFormat="1" spans="1:50">
      <c r="A77" s="13"/>
      <c r="B77" s="13"/>
      <c r="C77" s="16">
        <v>3</v>
      </c>
      <c r="D77" s="21">
        <v>8.02032258064516</v>
      </c>
      <c r="E77" s="20">
        <f t="shared" si="73"/>
        <v>4.48942857142857</v>
      </c>
      <c r="F77" s="16" t="s">
        <v>73</v>
      </c>
      <c r="G77" s="13">
        <v>4</v>
      </c>
      <c r="H77" s="18">
        <f t="shared" si="57"/>
        <v>8.02032258064516</v>
      </c>
      <c r="I77" s="18">
        <f t="shared" si="58"/>
        <v>281.170322580645</v>
      </c>
      <c r="J77" s="18">
        <f t="shared" si="59"/>
        <v>0.0481724883828709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4"/>
        <v>2.00633368313345</v>
      </c>
      <c r="P77" s="18">
        <f t="shared" si="62"/>
        <v>0.0966500860429088</v>
      </c>
      <c r="Q77" s="25">
        <f t="shared" si="63"/>
        <v>0.0251290223711563</v>
      </c>
      <c r="R77" s="18">
        <f t="shared" si="64"/>
        <v>0.1355172</v>
      </c>
      <c r="S77" s="26">
        <f t="shared" si="65"/>
        <v>0.185430501597998</v>
      </c>
      <c r="T77" s="3">
        <v>0.01</v>
      </c>
      <c r="U77" s="27">
        <f t="shared" si="66"/>
        <v>0.00185430501597998</v>
      </c>
      <c r="V77" s="26"/>
      <c r="W77" s="3"/>
      <c r="X77" s="3"/>
      <c r="Y77" s="29"/>
      <c r="Z77" s="3"/>
      <c r="AA77" s="28"/>
      <c r="AB77" s="3"/>
      <c r="AC77" s="3"/>
      <c r="AD77" s="28"/>
      <c r="AE77" s="26">
        <v>0.001</v>
      </c>
      <c r="AF77" s="3">
        <v>0.49</v>
      </c>
      <c r="AG77" s="27">
        <f t="shared" si="67"/>
        <v>0.00049</v>
      </c>
      <c r="AH77" s="36"/>
      <c r="AI77" s="3"/>
      <c r="AJ77" s="27"/>
      <c r="AK77" s="37"/>
      <c r="AL77" s="28"/>
      <c r="AM77" s="28"/>
      <c r="AN77" s="37"/>
      <c r="AO77" s="28"/>
      <c r="AP77" s="27"/>
      <c r="AQ77" s="3">
        <v>0.01</v>
      </c>
      <c r="AR77" s="3">
        <v>0.5</v>
      </c>
      <c r="AS77" s="3">
        <f t="shared" si="68"/>
        <v>0.005</v>
      </c>
      <c r="AT77" s="2">
        <f t="shared" si="69"/>
        <v>0.00734430501597998</v>
      </c>
      <c r="AU77" s="30">
        <f t="shared" si="70"/>
        <v>52.122</v>
      </c>
      <c r="AV77" s="1">
        <f t="shared" si="71"/>
        <v>0.26</v>
      </c>
      <c r="AW77" s="2">
        <f t="shared" si="75"/>
        <v>0.83721915381575</v>
      </c>
      <c r="AX77" s="1">
        <f t="shared" si="72"/>
        <v>558.289015836713</v>
      </c>
    </row>
    <row r="78" s="1" customFormat="1" spans="1:50">
      <c r="A78" s="13"/>
      <c r="B78" s="13"/>
      <c r="C78" s="16">
        <v>4</v>
      </c>
      <c r="D78" s="21">
        <v>15.7383333333333</v>
      </c>
      <c r="E78" s="20">
        <f t="shared" si="73"/>
        <v>8.02032258064516</v>
      </c>
      <c r="F78" s="16" t="s">
        <v>73</v>
      </c>
      <c r="G78" s="13">
        <v>5</v>
      </c>
      <c r="H78" s="18">
        <f t="shared" si="57"/>
        <v>15.7383333333333</v>
      </c>
      <c r="I78" s="18">
        <f t="shared" si="58"/>
        <v>288.888333333333</v>
      </c>
      <c r="J78" s="18">
        <f t="shared" si="59"/>
        <v>0.121505354595049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1.81419941723602</v>
      </c>
      <c r="O78" s="18">
        <f t="shared" si="74"/>
        <v>0.616704179854527</v>
      </c>
      <c r="P78" s="18">
        <f t="shared" si="62"/>
        <v>0.0749328600534732</v>
      </c>
      <c r="Q78" s="25">
        <f t="shared" si="63"/>
        <v>0.019482543613903</v>
      </c>
      <c r="R78" s="18">
        <f t="shared" si="64"/>
        <v>0.1355172</v>
      </c>
      <c r="S78" s="26">
        <f t="shared" si="65"/>
        <v>0.143764360641328</v>
      </c>
      <c r="T78" s="3">
        <v>0.01</v>
      </c>
      <c r="U78" s="27">
        <f t="shared" si="66"/>
        <v>0.00143764360641328</v>
      </c>
      <c r="V78" s="26"/>
      <c r="W78" s="3"/>
      <c r="X78" s="3"/>
      <c r="Y78" s="29"/>
      <c r="Z78" s="3"/>
      <c r="AA78" s="28"/>
      <c r="AB78" s="3"/>
      <c r="AC78" s="3"/>
      <c r="AD78" s="28"/>
      <c r="AE78" s="26">
        <v>0.005</v>
      </c>
      <c r="AF78" s="3">
        <v>0.49</v>
      </c>
      <c r="AG78" s="27">
        <f t="shared" si="67"/>
        <v>0.00245</v>
      </c>
      <c r="AH78" s="36"/>
      <c r="AI78" s="3"/>
      <c r="AJ78" s="27"/>
      <c r="AK78" s="37"/>
      <c r="AL78" s="28"/>
      <c r="AM78" s="28"/>
      <c r="AN78" s="37"/>
      <c r="AO78" s="28"/>
      <c r="AP78" s="27"/>
      <c r="AQ78" s="3">
        <v>0.015</v>
      </c>
      <c r="AR78" s="3">
        <v>0.5</v>
      </c>
      <c r="AS78" s="3">
        <f t="shared" si="68"/>
        <v>0.0075</v>
      </c>
      <c r="AT78" s="2">
        <f t="shared" si="69"/>
        <v>0.0113876436064133</v>
      </c>
      <c r="AU78" s="30">
        <f t="shared" si="70"/>
        <v>52.122</v>
      </c>
      <c r="AV78" s="1">
        <f t="shared" si="71"/>
        <v>0.26</v>
      </c>
      <c r="AW78" s="2">
        <f t="shared" si="75"/>
        <v>0.83721915381575</v>
      </c>
      <c r="AX78" s="1">
        <f t="shared" si="72"/>
        <v>865.649823623969</v>
      </c>
    </row>
    <row r="79" s="1" customFormat="1" spans="1:50">
      <c r="A79" s="13"/>
      <c r="B79" s="13"/>
      <c r="C79" s="16">
        <v>5</v>
      </c>
      <c r="D79" s="21">
        <v>20.395</v>
      </c>
      <c r="E79" s="20">
        <f t="shared" si="73"/>
        <v>15.7383333333333</v>
      </c>
      <c r="F79" s="16" t="s">
        <v>75</v>
      </c>
      <c r="G79" s="13">
        <v>6</v>
      </c>
      <c r="H79" s="18">
        <f t="shared" si="57"/>
        <v>20.395</v>
      </c>
      <c r="I79" s="18">
        <f t="shared" si="58"/>
        <v>293.545</v>
      </c>
      <c r="J79" s="18">
        <f t="shared" si="59"/>
        <v>0.207395756553805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4"/>
        <v>1.06299131980105</v>
      </c>
      <c r="P79" s="18">
        <f t="shared" si="62"/>
        <v>0.220459888980267</v>
      </c>
      <c r="Q79" s="25">
        <f t="shared" si="63"/>
        <v>0.0573195711348695</v>
      </c>
      <c r="R79" s="18">
        <f t="shared" si="64"/>
        <v>0.1355172</v>
      </c>
      <c r="S79" s="26">
        <f t="shared" si="65"/>
        <v>0.422968974675314</v>
      </c>
      <c r="T79" s="3">
        <v>0.01</v>
      </c>
      <c r="U79" s="27">
        <f t="shared" si="66"/>
        <v>0.00422968974675314</v>
      </c>
      <c r="V79" s="26"/>
      <c r="W79" s="3"/>
      <c r="X79" s="3"/>
      <c r="Y79" s="29"/>
      <c r="Z79" s="3"/>
      <c r="AA79" s="28"/>
      <c r="AB79" s="3"/>
      <c r="AC79" s="3"/>
      <c r="AD79" s="28"/>
      <c r="AE79" s="26">
        <v>0.005</v>
      </c>
      <c r="AF79" s="3">
        <v>0.49</v>
      </c>
      <c r="AG79" s="27">
        <f t="shared" si="67"/>
        <v>0.00245</v>
      </c>
      <c r="AH79" s="36"/>
      <c r="AI79" s="3"/>
      <c r="AJ79" s="27"/>
      <c r="AK79" s="37"/>
      <c r="AL79" s="28"/>
      <c r="AM79" s="28"/>
      <c r="AN79" s="37"/>
      <c r="AO79" s="28"/>
      <c r="AP79" s="27"/>
      <c r="AQ79" s="3">
        <v>0.015</v>
      </c>
      <c r="AR79" s="3">
        <v>0.5</v>
      </c>
      <c r="AS79" s="3">
        <f t="shared" si="68"/>
        <v>0.0075</v>
      </c>
      <c r="AT79" s="2">
        <f t="shared" si="69"/>
        <v>0.0141796897467531</v>
      </c>
      <c r="AU79" s="30">
        <f t="shared" si="70"/>
        <v>52.122</v>
      </c>
      <c r="AV79" s="1">
        <f t="shared" si="71"/>
        <v>0.26</v>
      </c>
      <c r="AW79" s="2">
        <f t="shared" si="75"/>
        <v>0.83721915381575</v>
      </c>
      <c r="AX79" s="1">
        <f t="shared" si="72"/>
        <v>1077.89164752281</v>
      </c>
    </row>
    <row r="80" s="1" customFormat="1" spans="1:50">
      <c r="A80" s="13"/>
      <c r="B80" s="13"/>
      <c r="C80" s="16">
        <v>6</v>
      </c>
      <c r="D80" s="21">
        <v>24.2426666666667</v>
      </c>
      <c r="E80" s="20">
        <f t="shared" si="73"/>
        <v>20.395</v>
      </c>
      <c r="F80" s="16" t="s">
        <v>73</v>
      </c>
      <c r="G80" s="13">
        <v>7</v>
      </c>
      <c r="H80" s="18">
        <f t="shared" si="57"/>
        <v>24.2426666666667</v>
      </c>
      <c r="I80" s="18">
        <f t="shared" si="58"/>
        <v>297.392666666667</v>
      </c>
      <c r="J80" s="18">
        <f t="shared" si="59"/>
        <v>0.318549535884919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4"/>
        <v>1.36375143082079</v>
      </c>
      <c r="P80" s="18">
        <f t="shared" si="62"/>
        <v>0.434422385350356</v>
      </c>
      <c r="Q80" s="25">
        <f t="shared" si="63"/>
        <v>0.112949820191093</v>
      </c>
      <c r="R80" s="18">
        <f t="shared" si="64"/>
        <v>0.1355172</v>
      </c>
      <c r="S80" s="26">
        <f t="shared" si="65"/>
        <v>0.833472210103902</v>
      </c>
      <c r="T80" s="3">
        <v>0.01</v>
      </c>
      <c r="U80" s="27">
        <f t="shared" si="66"/>
        <v>0.00833472210103902</v>
      </c>
      <c r="V80" s="26"/>
      <c r="W80" s="3"/>
      <c r="X80" s="3"/>
      <c r="Y80" s="29"/>
      <c r="Z80" s="3"/>
      <c r="AA80" s="28"/>
      <c r="AB80" s="3"/>
      <c r="AC80" s="3"/>
      <c r="AD80" s="28"/>
      <c r="AE80" s="26">
        <v>0.005</v>
      </c>
      <c r="AF80" s="3">
        <v>0.49</v>
      </c>
      <c r="AG80" s="27">
        <f t="shared" si="67"/>
        <v>0.00245</v>
      </c>
      <c r="AH80" s="36"/>
      <c r="AI80" s="3"/>
      <c r="AJ80" s="27"/>
      <c r="AK80" s="37"/>
      <c r="AL80" s="28"/>
      <c r="AM80" s="28"/>
      <c r="AN80" s="37"/>
      <c r="AO80" s="28"/>
      <c r="AP80" s="27"/>
      <c r="AQ80" s="3">
        <v>0.015</v>
      </c>
      <c r="AR80" s="3">
        <v>0.5</v>
      </c>
      <c r="AS80" s="3">
        <f t="shared" si="68"/>
        <v>0.0075</v>
      </c>
      <c r="AT80" s="2">
        <f t="shared" si="69"/>
        <v>0.018284722101039</v>
      </c>
      <c r="AU80" s="30">
        <f t="shared" si="70"/>
        <v>52.122</v>
      </c>
      <c r="AV80" s="1">
        <f t="shared" si="71"/>
        <v>0.26</v>
      </c>
      <c r="AW80" s="2">
        <f t="shared" si="75"/>
        <v>0.83721915381575</v>
      </c>
      <c r="AX80" s="1">
        <f t="shared" si="72"/>
        <v>1389.94220480027</v>
      </c>
    </row>
    <row r="81" s="1" customFormat="1" spans="1:50">
      <c r="A81" s="13"/>
      <c r="B81" s="13"/>
      <c r="C81" s="16">
        <v>7</v>
      </c>
      <c r="D81" s="21">
        <v>24.090935483871</v>
      </c>
      <c r="E81" s="20">
        <f t="shared" si="73"/>
        <v>24.2426666666667</v>
      </c>
      <c r="F81" s="16" t="s">
        <v>73</v>
      </c>
      <c r="G81" s="13">
        <v>8</v>
      </c>
      <c r="H81" s="18">
        <f t="shared" si="57"/>
        <v>24.090935483871</v>
      </c>
      <c r="I81" s="18">
        <f t="shared" si="58"/>
        <v>297.240935483871</v>
      </c>
      <c r="J81" s="18">
        <f t="shared" si="59"/>
        <v>0.313269892305987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4"/>
        <v>1.45054904547043</v>
      </c>
      <c r="P81" s="18">
        <f t="shared" si="62"/>
        <v>0.454413343259074</v>
      </c>
      <c r="Q81" s="25">
        <f t="shared" si="63"/>
        <v>0.118147469247359</v>
      </c>
      <c r="R81" s="18">
        <f t="shared" si="64"/>
        <v>0.1355172</v>
      </c>
      <c r="S81" s="26">
        <f t="shared" si="65"/>
        <v>0.871826375156506</v>
      </c>
      <c r="T81" s="3">
        <v>0.01</v>
      </c>
      <c r="U81" s="27">
        <f t="shared" si="66"/>
        <v>0.00871826375156506</v>
      </c>
      <c r="V81" s="26"/>
      <c r="W81" s="3"/>
      <c r="X81" s="3"/>
      <c r="Y81" s="29"/>
      <c r="Z81" s="3"/>
      <c r="AA81" s="28"/>
      <c r="AB81" s="3"/>
      <c r="AC81" s="3"/>
      <c r="AD81" s="28"/>
      <c r="AE81" s="26">
        <v>0.005</v>
      </c>
      <c r="AF81" s="3">
        <v>0.49</v>
      </c>
      <c r="AG81" s="27">
        <f t="shared" si="67"/>
        <v>0.00245</v>
      </c>
      <c r="AH81" s="36"/>
      <c r="AI81" s="3"/>
      <c r="AJ81" s="27"/>
      <c r="AK81" s="37"/>
      <c r="AL81" s="28"/>
      <c r="AM81" s="28"/>
      <c r="AN81" s="37"/>
      <c r="AO81" s="28"/>
      <c r="AP81" s="27"/>
      <c r="AQ81" s="3">
        <v>0.015</v>
      </c>
      <c r="AR81" s="3">
        <v>0.5</v>
      </c>
      <c r="AS81" s="3">
        <f t="shared" si="68"/>
        <v>0.0075</v>
      </c>
      <c r="AT81" s="2">
        <f t="shared" si="69"/>
        <v>0.0186682637515651</v>
      </c>
      <c r="AU81" s="30">
        <f t="shared" si="70"/>
        <v>52.122</v>
      </c>
      <c r="AV81" s="1">
        <f t="shared" si="71"/>
        <v>0.26</v>
      </c>
      <c r="AW81" s="2">
        <f t="shared" si="75"/>
        <v>0.83721915381575</v>
      </c>
      <c r="AX81" s="1">
        <f t="shared" si="72"/>
        <v>1419.09773280988</v>
      </c>
    </row>
    <row r="82" s="1" customFormat="1" spans="1:50">
      <c r="A82" s="13"/>
      <c r="B82" s="13"/>
      <c r="C82" s="16">
        <v>8</v>
      </c>
      <c r="D82" s="21">
        <v>24.3665161290323</v>
      </c>
      <c r="E82" s="20">
        <f t="shared" si="73"/>
        <v>24.090935483871</v>
      </c>
      <c r="F82" s="16" t="s">
        <v>73</v>
      </c>
      <c r="G82" s="13">
        <v>9</v>
      </c>
      <c r="H82" s="18">
        <f t="shared" si="57"/>
        <v>24.3665161290323</v>
      </c>
      <c r="I82" s="18">
        <f t="shared" si="58"/>
        <v>297.516516129032</v>
      </c>
      <c r="J82" s="18">
        <f t="shared" si="59"/>
        <v>0.322920813852936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4"/>
        <v>1.51735570221136</v>
      </c>
      <c r="P82" s="18">
        <f t="shared" si="62"/>
        <v>0.489985738262485</v>
      </c>
      <c r="Q82" s="25">
        <f t="shared" si="63"/>
        <v>0.127396291948246</v>
      </c>
      <c r="R82" s="18">
        <f t="shared" si="64"/>
        <v>0.1355172</v>
      </c>
      <c r="S82" s="26">
        <f t="shared" si="65"/>
        <v>0.940074706002234</v>
      </c>
      <c r="T82" s="3">
        <v>0.01</v>
      </c>
      <c r="U82" s="27">
        <f t="shared" si="66"/>
        <v>0.00940074706002234</v>
      </c>
      <c r="V82" s="26"/>
      <c r="W82" s="3"/>
      <c r="X82" s="3"/>
      <c r="Y82" s="29"/>
      <c r="Z82" s="3"/>
      <c r="AA82" s="28"/>
      <c r="AB82" s="3"/>
      <c r="AC82" s="3"/>
      <c r="AD82" s="28"/>
      <c r="AE82" s="26">
        <v>0.005</v>
      </c>
      <c r="AF82" s="3">
        <v>0.49</v>
      </c>
      <c r="AG82" s="27">
        <f t="shared" si="67"/>
        <v>0.00245</v>
      </c>
      <c r="AH82" s="36"/>
      <c r="AI82" s="3"/>
      <c r="AJ82" s="27"/>
      <c r="AK82" s="37"/>
      <c r="AL82" s="28"/>
      <c r="AM82" s="28"/>
      <c r="AN82" s="37"/>
      <c r="AO82" s="28"/>
      <c r="AP82" s="27"/>
      <c r="AQ82" s="3">
        <v>0.015</v>
      </c>
      <c r="AR82" s="3">
        <v>0.5</v>
      </c>
      <c r="AS82" s="3">
        <f t="shared" si="68"/>
        <v>0.0075</v>
      </c>
      <c r="AT82" s="2">
        <f t="shared" si="69"/>
        <v>0.0193507470600223</v>
      </c>
      <c r="AU82" s="30">
        <f t="shared" si="70"/>
        <v>52.122</v>
      </c>
      <c r="AV82" s="1">
        <f t="shared" si="71"/>
        <v>0.26</v>
      </c>
      <c r="AW82" s="2">
        <f t="shared" si="75"/>
        <v>0.83721915381575</v>
      </c>
      <c r="AX82" s="1">
        <f t="shared" si="72"/>
        <v>1470.97778596325</v>
      </c>
    </row>
    <row r="83" s="1" customFormat="1" spans="1:50">
      <c r="A83" s="13"/>
      <c r="B83" s="13"/>
      <c r="C83" s="16">
        <v>9</v>
      </c>
      <c r="D83" s="21">
        <v>21.6256333333333</v>
      </c>
      <c r="E83" s="20">
        <f t="shared" si="73"/>
        <v>24.3665161290323</v>
      </c>
      <c r="F83" s="16" t="s">
        <v>73</v>
      </c>
      <c r="G83" s="13">
        <v>10</v>
      </c>
      <c r="H83" s="18">
        <f t="shared" si="57"/>
        <v>21.6256333333333</v>
      </c>
      <c r="I83" s="18">
        <f t="shared" si="58"/>
        <v>294.775633333333</v>
      </c>
      <c r="J83" s="18">
        <f t="shared" si="59"/>
        <v>0.23819889131762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4"/>
        <v>1.54858996394887</v>
      </c>
      <c r="P83" s="18">
        <f t="shared" si="62"/>
        <v>0.368872412518215</v>
      </c>
      <c r="Q83" s="25">
        <f t="shared" si="63"/>
        <v>0.0959068272547358</v>
      </c>
      <c r="R83" s="18">
        <f t="shared" si="64"/>
        <v>0.1355172</v>
      </c>
      <c r="S83" s="26">
        <f t="shared" si="65"/>
        <v>0.707709628406843</v>
      </c>
      <c r="T83" s="3">
        <v>0.01</v>
      </c>
      <c r="U83" s="27">
        <f t="shared" si="66"/>
        <v>0.00707709628406843</v>
      </c>
      <c r="V83" s="26"/>
      <c r="W83" s="3"/>
      <c r="X83" s="3"/>
      <c r="Y83" s="29"/>
      <c r="Z83" s="3"/>
      <c r="AA83" s="28"/>
      <c r="AB83" s="3"/>
      <c r="AC83" s="3"/>
      <c r="AD83" s="28"/>
      <c r="AE83" s="26">
        <v>0.005</v>
      </c>
      <c r="AF83" s="3">
        <v>0.49</v>
      </c>
      <c r="AG83" s="27">
        <f t="shared" si="67"/>
        <v>0.00245</v>
      </c>
      <c r="AH83" s="36"/>
      <c r="AI83" s="3"/>
      <c r="AJ83" s="27"/>
      <c r="AK83" s="37"/>
      <c r="AL83" s="28"/>
      <c r="AM83" s="28"/>
      <c r="AN83" s="37"/>
      <c r="AO83" s="28"/>
      <c r="AP83" s="27"/>
      <c r="AQ83" s="3">
        <v>0.015</v>
      </c>
      <c r="AR83" s="3">
        <v>0.5</v>
      </c>
      <c r="AS83" s="3">
        <f t="shared" si="68"/>
        <v>0.0075</v>
      </c>
      <c r="AT83" s="2">
        <f t="shared" si="69"/>
        <v>0.0170270962840684</v>
      </c>
      <c r="AU83" s="30">
        <f t="shared" si="70"/>
        <v>52.122</v>
      </c>
      <c r="AV83" s="1">
        <f t="shared" si="71"/>
        <v>0.26</v>
      </c>
      <c r="AW83" s="2">
        <f t="shared" si="75"/>
        <v>0.83721915381575</v>
      </c>
      <c r="AX83" s="1">
        <f t="shared" si="72"/>
        <v>1294.34177996501</v>
      </c>
    </row>
    <row r="84" s="1" customFormat="1" spans="1:50">
      <c r="A84" s="13"/>
      <c r="B84" s="13"/>
      <c r="C84" s="16">
        <v>10</v>
      </c>
      <c r="D84" s="21">
        <v>16.1174516129032</v>
      </c>
      <c r="E84" s="20">
        <f t="shared" si="73"/>
        <v>21.6256333333333</v>
      </c>
      <c r="F84" s="16" t="s">
        <v>73</v>
      </c>
      <c r="G84" s="13">
        <v>11</v>
      </c>
      <c r="H84" s="18">
        <f t="shared" si="57"/>
        <v>16.1174516129032</v>
      </c>
      <c r="I84" s="18">
        <f t="shared" si="58"/>
        <v>289.267451612903</v>
      </c>
      <c r="J84" s="18">
        <f t="shared" si="59"/>
        <v>0.126992971392484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1.12073167385912</v>
      </c>
      <c r="O84" s="18">
        <f t="shared" si="74"/>
        <v>0.580205877571533</v>
      </c>
      <c r="P84" s="18">
        <f t="shared" si="62"/>
        <v>0.0736820684121927</v>
      </c>
      <c r="Q84" s="25">
        <f t="shared" si="63"/>
        <v>0.0191573377871701</v>
      </c>
      <c r="R84" s="18">
        <f t="shared" si="64"/>
        <v>0.1355172</v>
      </c>
      <c r="S84" s="26">
        <f t="shared" si="65"/>
        <v>0.141364622255847</v>
      </c>
      <c r="T84" s="3">
        <v>0.01</v>
      </c>
      <c r="U84" s="27">
        <f t="shared" si="66"/>
        <v>0.00141364622255847</v>
      </c>
      <c r="V84" s="26"/>
      <c r="W84" s="3"/>
      <c r="X84" s="3"/>
      <c r="Y84" s="29"/>
      <c r="Z84" s="3"/>
      <c r="AA84" s="28"/>
      <c r="AB84" s="3"/>
      <c r="AC84" s="3"/>
      <c r="AD84" s="28"/>
      <c r="AE84" s="26">
        <v>0.005</v>
      </c>
      <c r="AF84" s="3">
        <v>0.49</v>
      </c>
      <c r="AG84" s="27">
        <f t="shared" si="67"/>
        <v>0.00245</v>
      </c>
      <c r="AH84" s="36"/>
      <c r="AI84" s="3"/>
      <c r="AJ84" s="27"/>
      <c r="AK84" s="37"/>
      <c r="AL84" s="28"/>
      <c r="AM84" s="28"/>
      <c r="AN84" s="37"/>
      <c r="AO84" s="28"/>
      <c r="AP84" s="27"/>
      <c r="AQ84" s="3">
        <v>0.015</v>
      </c>
      <c r="AR84" s="3">
        <v>0.5</v>
      </c>
      <c r="AS84" s="3">
        <f t="shared" si="68"/>
        <v>0.0075</v>
      </c>
      <c r="AT84" s="2">
        <f t="shared" si="69"/>
        <v>0.0113636462225585</v>
      </c>
      <c r="AU84" s="30">
        <f t="shared" si="70"/>
        <v>52.122</v>
      </c>
      <c r="AV84" s="1">
        <f t="shared" si="71"/>
        <v>0.26</v>
      </c>
      <c r="AW84" s="2">
        <f t="shared" si="75"/>
        <v>0.83721915381575</v>
      </c>
      <c r="AX84" s="1">
        <f t="shared" si="72"/>
        <v>863.825624358578</v>
      </c>
    </row>
    <row r="85" s="1" customFormat="1" spans="1:51">
      <c r="A85" s="13"/>
      <c r="B85" s="13"/>
      <c r="C85" s="16">
        <v>11</v>
      </c>
      <c r="D85" s="21">
        <v>6.98373333333334</v>
      </c>
      <c r="E85" s="20">
        <f t="shared" si="73"/>
        <v>16.1174516129032</v>
      </c>
      <c r="F85" s="16" t="s">
        <v>75</v>
      </c>
      <c r="G85" s="13">
        <v>12</v>
      </c>
      <c r="H85" s="18">
        <f t="shared" si="57"/>
        <v>6.98373333333334</v>
      </c>
      <c r="I85" s="18">
        <f t="shared" si="58"/>
        <v>280.133733333333</v>
      </c>
      <c r="J85" s="18">
        <f t="shared" si="59"/>
        <v>0.0423787575259478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4"/>
        <v>1.02774380915934</v>
      </c>
      <c r="P85" s="18">
        <f t="shared" si="62"/>
        <v>0.0435545056871576</v>
      </c>
      <c r="Q85" s="25">
        <f t="shared" si="63"/>
        <v>0.011324171478661</v>
      </c>
      <c r="R85" s="18">
        <f t="shared" si="64"/>
        <v>0.1355172</v>
      </c>
      <c r="S85" s="26">
        <f t="shared" si="65"/>
        <v>0.0835626140346833</v>
      </c>
      <c r="T85" s="3">
        <v>0.01</v>
      </c>
      <c r="U85" s="27">
        <f t="shared" si="66"/>
        <v>0.000835626140346833</v>
      </c>
      <c r="V85" s="26"/>
      <c r="W85" s="3"/>
      <c r="X85" s="3"/>
      <c r="Y85" s="29"/>
      <c r="Z85" s="3"/>
      <c r="AA85" s="28"/>
      <c r="AB85" s="3"/>
      <c r="AC85" s="3"/>
      <c r="AD85" s="28"/>
      <c r="AE85" s="26">
        <v>0.005</v>
      </c>
      <c r="AF85" s="3">
        <v>0.49</v>
      </c>
      <c r="AG85" s="27">
        <f t="shared" si="67"/>
        <v>0.00245</v>
      </c>
      <c r="AH85" s="36"/>
      <c r="AI85" s="3"/>
      <c r="AJ85" s="27"/>
      <c r="AK85" s="37"/>
      <c r="AL85" s="28"/>
      <c r="AM85" s="28"/>
      <c r="AN85" s="37"/>
      <c r="AO85" s="28"/>
      <c r="AP85" s="27"/>
      <c r="AQ85" s="3">
        <v>0.015</v>
      </c>
      <c r="AR85" s="3">
        <v>0.5</v>
      </c>
      <c r="AS85" s="3">
        <f t="shared" si="68"/>
        <v>0.0075</v>
      </c>
      <c r="AT85" s="2">
        <f t="shared" si="69"/>
        <v>0.0107856261403468</v>
      </c>
      <c r="AU85" s="30">
        <f t="shared" si="70"/>
        <v>52.122</v>
      </c>
      <c r="AV85" s="1">
        <f t="shared" si="71"/>
        <v>0.26</v>
      </c>
      <c r="AW85" s="2">
        <f t="shared" si="75"/>
        <v>0.83721915381575</v>
      </c>
      <c r="AX85" s="1">
        <f t="shared" si="72"/>
        <v>819.886509339574</v>
      </c>
      <c r="AY85" s="1">
        <f>SUM(AX74:AX85)</f>
        <v>11126.4501027313</v>
      </c>
    </row>
    <row r="86" s="1" customFormat="1" spans="1:46">
      <c r="A86" s="13"/>
      <c r="B86" s="13"/>
      <c r="C86" s="16">
        <v>12</v>
      </c>
      <c r="D86" s="21">
        <v>6.72638709677419</v>
      </c>
      <c r="E86" s="20">
        <f t="shared" si="73"/>
        <v>6.98373333333334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4" t="s">
        <v>43</v>
      </c>
      <c r="T88" s="24"/>
      <c r="U88" s="24"/>
      <c r="V88" s="24" t="s">
        <v>44</v>
      </c>
      <c r="W88" s="24"/>
      <c r="X88" s="24"/>
      <c r="Y88" s="24" t="s">
        <v>45</v>
      </c>
      <c r="Z88" s="24"/>
      <c r="AA88" s="24"/>
      <c r="AB88" s="24" t="s">
        <v>46</v>
      </c>
      <c r="AC88" s="24"/>
      <c r="AD88" s="24"/>
      <c r="AE88" s="24" t="s">
        <v>47</v>
      </c>
      <c r="AF88" s="24"/>
      <c r="AG88" s="24"/>
      <c r="AH88" s="24" t="s">
        <v>48</v>
      </c>
      <c r="AI88" s="24"/>
      <c r="AJ88" s="24"/>
      <c r="AK88" s="32" t="s">
        <v>78</v>
      </c>
      <c r="AL88" s="33"/>
      <c r="AM88" s="34"/>
      <c r="AN88" s="33" t="s">
        <v>79</v>
      </c>
      <c r="AO88" s="33"/>
      <c r="AP88" s="34"/>
      <c r="AQ88" s="24" t="s">
        <v>50</v>
      </c>
      <c r="AR88" s="24"/>
      <c r="AS88" s="24"/>
      <c r="AT88" s="2"/>
    </row>
    <row r="89" s="1" customFormat="1" spans="1:53">
      <c r="A89" s="15" t="s">
        <v>80</v>
      </c>
      <c r="B89" s="15"/>
      <c r="C89" s="16" t="s">
        <v>51</v>
      </c>
      <c r="D89" s="16" t="s">
        <v>52</v>
      </c>
      <c r="E89" s="16" t="s">
        <v>53</v>
      </c>
      <c r="F89" s="16" t="s">
        <v>54</v>
      </c>
      <c r="G89" s="13" t="s">
        <v>51</v>
      </c>
      <c r="H89" s="13" t="s">
        <v>53</v>
      </c>
      <c r="I89" s="13" t="s">
        <v>55</v>
      </c>
      <c r="J89" s="13" t="s">
        <v>56</v>
      </c>
      <c r="K89" s="23" t="s">
        <v>57</v>
      </c>
      <c r="L89" s="23" t="s">
        <v>58</v>
      </c>
      <c r="M89" s="13" t="s">
        <v>59</v>
      </c>
      <c r="N89" s="23" t="s">
        <v>60</v>
      </c>
      <c r="O89" s="13" t="s">
        <v>61</v>
      </c>
      <c r="P89" s="13" t="s">
        <v>62</v>
      </c>
      <c r="Q89" s="23" t="s">
        <v>63</v>
      </c>
      <c r="R89" s="23" t="s">
        <v>64</v>
      </c>
      <c r="S89" s="4" t="s">
        <v>65</v>
      </c>
      <c r="T89" s="3" t="s">
        <v>66</v>
      </c>
      <c r="U89" s="3"/>
      <c r="V89" s="4" t="s">
        <v>65</v>
      </c>
      <c r="W89" s="3" t="s">
        <v>66</v>
      </c>
      <c r="X89" s="3"/>
      <c r="Y89" s="4" t="s">
        <v>65</v>
      </c>
      <c r="Z89" s="3" t="s">
        <v>66</v>
      </c>
      <c r="AA89" s="3"/>
      <c r="AB89" s="4" t="s">
        <v>65</v>
      </c>
      <c r="AC89" s="3" t="s">
        <v>66</v>
      </c>
      <c r="AD89" s="3"/>
      <c r="AE89" s="4" t="s">
        <v>65</v>
      </c>
      <c r="AF89" s="3" t="s">
        <v>66</v>
      </c>
      <c r="AG89" s="3"/>
      <c r="AH89" s="4" t="s">
        <v>65</v>
      </c>
      <c r="AI89" s="3" t="s">
        <v>66</v>
      </c>
      <c r="AJ89" s="3"/>
      <c r="AK89" s="4" t="s">
        <v>65</v>
      </c>
      <c r="AL89" s="3" t="s">
        <v>66</v>
      </c>
      <c r="AM89" s="3"/>
      <c r="AN89" s="4" t="s">
        <v>65</v>
      </c>
      <c r="AO89" s="3" t="s">
        <v>66</v>
      </c>
      <c r="AP89" s="3"/>
      <c r="AQ89" s="35" t="s">
        <v>65</v>
      </c>
      <c r="AR89" s="35" t="s">
        <v>66</v>
      </c>
      <c r="AS89" s="35"/>
      <c r="AT89" s="2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2</v>
      </c>
      <c r="E90" s="16"/>
      <c r="F90" s="16"/>
      <c r="G90" s="13">
        <v>1</v>
      </c>
      <c r="H90" s="18">
        <f t="shared" ref="H90:H101" si="76">E91</f>
        <v>2</v>
      </c>
      <c r="I90" s="18">
        <f t="shared" ref="I90:I101" si="77">H90+273.15</f>
        <v>275.15</v>
      </c>
      <c r="J90" s="18">
        <f t="shared" ref="J90:J101" si="78">EXP(($C$16*(I90-$C$14))/($C$17*I90*$C$14))</f>
        <v>0.0225805608773668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0.00642868568178633</v>
      </c>
      <c r="Q90" s="25">
        <f t="shared" ref="Q90:Q101" si="82">P90*$B$76</f>
        <v>0.00167145827726445</v>
      </c>
      <c r="R90" s="18">
        <f t="shared" ref="R90:R101" si="83">L90*$B$76</f>
        <v>0.074022</v>
      </c>
      <c r="S90" s="26">
        <f t="shared" ref="S90:S101" si="84">Q90/R90</f>
        <v>0.0225805608773668</v>
      </c>
      <c r="T90" s="3">
        <v>0.01</v>
      </c>
      <c r="U90" s="27">
        <f t="shared" ref="U90:U101" si="85">S90*T90</f>
        <v>0.000225805608773668</v>
      </c>
      <c r="V90" s="26"/>
      <c r="W90" s="3"/>
      <c r="X90" s="3"/>
      <c r="Y90" s="29"/>
      <c r="Z90" s="3"/>
      <c r="AA90" s="28"/>
      <c r="AB90" s="3"/>
      <c r="AC90" s="3"/>
      <c r="AD90" s="28"/>
      <c r="AE90" s="26">
        <v>0.001</v>
      </c>
      <c r="AF90" s="3">
        <v>0.49</v>
      </c>
      <c r="AG90" s="27">
        <f t="shared" ref="AG90:AG101" si="86">AF90*AE90</f>
        <v>0.00049</v>
      </c>
      <c r="AH90" s="36"/>
      <c r="AI90" s="3"/>
      <c r="AJ90" s="27"/>
      <c r="AK90" s="37"/>
      <c r="AL90" s="28"/>
      <c r="AM90" s="28"/>
      <c r="AN90" s="37"/>
      <c r="AO90" s="28"/>
      <c r="AP90" s="27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0.00571580560877367</v>
      </c>
      <c r="AU90" s="30">
        <f t="shared" ref="AU90:AU101" si="89">$B$90/12</f>
        <v>28.47</v>
      </c>
      <c r="AV90" s="1">
        <f t="shared" ref="AV90:AV101" si="90">$B$76</f>
        <v>0.26</v>
      </c>
      <c r="AW90" s="2">
        <f>$E$9/12</f>
        <v>0.0285833333333333</v>
      </c>
      <c r="AX90" s="1">
        <f t="shared" ref="AX90:AX101" si="91">AW90*10000*AV90*0.67*AU90*AT90</f>
        <v>8.10262877656512</v>
      </c>
      <c r="AZ90" s="2">
        <f>$E$10/12</f>
        <v>0.0144808790275399</v>
      </c>
      <c r="BA90" s="1">
        <f t="shared" ref="BA90:BA101" si="92">AZ90*10000*AV90*0.67*AU90*AT90</f>
        <v>4.10495115283393</v>
      </c>
    </row>
    <row r="91" s="1" customFormat="1" spans="1:53">
      <c r="A91" s="13" t="s">
        <v>74</v>
      </c>
      <c r="B91" s="13">
        <v>1</v>
      </c>
      <c r="C91" s="16">
        <v>1</v>
      </c>
      <c r="D91" s="19">
        <v>0.53058064516129</v>
      </c>
      <c r="E91" s="20">
        <f t="shared" ref="E91:E102" si="93">D90</f>
        <v>2</v>
      </c>
      <c r="F91" s="16" t="s">
        <v>73</v>
      </c>
      <c r="G91" s="13">
        <v>2</v>
      </c>
      <c r="H91" s="18">
        <f t="shared" si="76"/>
        <v>0.53058064516129</v>
      </c>
      <c r="I91" s="18">
        <f t="shared" si="77"/>
        <v>273.680580645161</v>
      </c>
      <c r="J91" s="18">
        <f t="shared" si="78"/>
        <v>0.0186732466532731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4">L91+O90-P90-N91</f>
        <v>0.562971314318214</v>
      </c>
      <c r="P91" s="18">
        <f t="shared" si="81"/>
        <v>0.0105125022109813</v>
      </c>
      <c r="Q91" s="25">
        <f t="shared" si="82"/>
        <v>0.00273325057485515</v>
      </c>
      <c r="R91" s="18">
        <f t="shared" si="83"/>
        <v>0.074022</v>
      </c>
      <c r="S91" s="26">
        <f t="shared" si="84"/>
        <v>0.0369248409237139</v>
      </c>
      <c r="T91" s="3">
        <v>0.01</v>
      </c>
      <c r="U91" s="27">
        <f t="shared" si="85"/>
        <v>0.000369248409237139</v>
      </c>
      <c r="V91" s="26"/>
      <c r="W91" s="3"/>
      <c r="X91" s="3"/>
      <c r="Y91" s="29"/>
      <c r="Z91" s="3"/>
      <c r="AA91" s="28"/>
      <c r="AB91" s="3"/>
      <c r="AC91" s="3"/>
      <c r="AD91" s="28"/>
      <c r="AE91" s="26">
        <v>0.001</v>
      </c>
      <c r="AF91" s="3">
        <v>0.49</v>
      </c>
      <c r="AG91" s="27">
        <f t="shared" si="86"/>
        <v>0.00049</v>
      </c>
      <c r="AH91" s="36"/>
      <c r="AI91" s="3"/>
      <c r="AJ91" s="27"/>
      <c r="AK91" s="37"/>
      <c r="AL91" s="28"/>
      <c r="AM91" s="28"/>
      <c r="AN91" s="37"/>
      <c r="AO91" s="28"/>
      <c r="AP91" s="27"/>
      <c r="AQ91" s="3">
        <v>0.01</v>
      </c>
      <c r="AR91" s="3">
        <v>0.5</v>
      </c>
      <c r="AS91" s="3">
        <f t="shared" si="87"/>
        <v>0.005</v>
      </c>
      <c r="AT91" s="2">
        <f t="shared" si="88"/>
        <v>0.00585924840923714</v>
      </c>
      <c r="AU91" s="30">
        <f t="shared" si="89"/>
        <v>28.47</v>
      </c>
      <c r="AV91" s="1">
        <f t="shared" si="90"/>
        <v>0.26</v>
      </c>
      <c r="AW91" s="2">
        <f t="shared" ref="AW91:AW101" si="95">$E$9/12</f>
        <v>0.0285833333333333</v>
      </c>
      <c r="AX91" s="1">
        <f t="shared" si="91"/>
        <v>8.30597084982289</v>
      </c>
      <c r="AZ91" s="2">
        <f t="shared" ref="AZ91:AZ101" si="96">$E$10/12</f>
        <v>0.0144808790275399</v>
      </c>
      <c r="BA91" s="1">
        <f t="shared" si="92"/>
        <v>4.20796824778629</v>
      </c>
    </row>
    <row r="92" s="1" customFormat="1" spans="1:53">
      <c r="A92" s="13" t="s">
        <v>36</v>
      </c>
      <c r="B92" s="13">
        <f>H9</f>
        <v>0.26</v>
      </c>
      <c r="C92" s="16">
        <v>2</v>
      </c>
      <c r="D92" s="21">
        <v>4.48942857142857</v>
      </c>
      <c r="E92" s="20">
        <f t="shared" si="93"/>
        <v>0.53058064516129</v>
      </c>
      <c r="F92" s="16" t="s">
        <v>73</v>
      </c>
      <c r="G92" s="13">
        <v>3</v>
      </c>
      <c r="H92" s="18">
        <f t="shared" si="76"/>
        <v>4.48942857142857</v>
      </c>
      <c r="I92" s="18">
        <f t="shared" si="77"/>
        <v>277.639428571429</v>
      </c>
      <c r="J92" s="18">
        <f t="shared" si="78"/>
        <v>0.0310123504895965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4"/>
        <v>0.837158812107232</v>
      </c>
      <c r="P92" s="18">
        <f t="shared" si="81"/>
        <v>0.0259622624965238</v>
      </c>
      <c r="Q92" s="25">
        <f t="shared" si="82"/>
        <v>0.00675018824909618</v>
      </c>
      <c r="R92" s="18">
        <f t="shared" si="83"/>
        <v>0.074022</v>
      </c>
      <c r="S92" s="26">
        <f t="shared" si="84"/>
        <v>0.0911916490921101</v>
      </c>
      <c r="T92" s="3">
        <v>0.01</v>
      </c>
      <c r="U92" s="27">
        <f t="shared" si="85"/>
        <v>0.000911916490921101</v>
      </c>
      <c r="V92" s="26"/>
      <c r="W92" s="3"/>
      <c r="X92" s="3"/>
      <c r="Y92" s="29"/>
      <c r="Z92" s="3"/>
      <c r="AA92" s="28"/>
      <c r="AB92" s="3"/>
      <c r="AC92" s="3"/>
      <c r="AD92" s="28"/>
      <c r="AE92" s="26">
        <v>0.001</v>
      </c>
      <c r="AF92" s="3">
        <v>0.49</v>
      </c>
      <c r="AG92" s="27">
        <f t="shared" si="86"/>
        <v>0.00049</v>
      </c>
      <c r="AH92" s="36"/>
      <c r="AI92" s="3"/>
      <c r="AJ92" s="27"/>
      <c r="AK92" s="37"/>
      <c r="AL92" s="28"/>
      <c r="AM92" s="28"/>
      <c r="AN92" s="37"/>
      <c r="AO92" s="28"/>
      <c r="AP92" s="27"/>
      <c r="AQ92" s="3">
        <v>0.01</v>
      </c>
      <c r="AR92" s="3">
        <v>0.5</v>
      </c>
      <c r="AS92" s="3">
        <f t="shared" si="87"/>
        <v>0.005</v>
      </c>
      <c r="AT92" s="2">
        <f t="shared" si="88"/>
        <v>0.0064019164909211</v>
      </c>
      <c r="AU92" s="30">
        <f t="shared" si="89"/>
        <v>28.47</v>
      </c>
      <c r="AV92" s="1">
        <f t="shared" si="90"/>
        <v>0.26</v>
      </c>
      <c r="AW92" s="2">
        <f t="shared" si="95"/>
        <v>0.0285833333333333</v>
      </c>
      <c r="AX92" s="1">
        <f t="shared" si="91"/>
        <v>9.07524788892066</v>
      </c>
      <c r="AZ92" s="2">
        <f t="shared" si="96"/>
        <v>0.0144808790275399</v>
      </c>
      <c r="BA92" s="1">
        <f t="shared" si="92"/>
        <v>4.5976991308827</v>
      </c>
    </row>
    <row r="93" s="1" customFormat="1" spans="1:53">
      <c r="A93" s="13"/>
      <c r="B93" s="13"/>
      <c r="C93" s="16">
        <v>3</v>
      </c>
      <c r="D93" s="21">
        <v>8.02032258064516</v>
      </c>
      <c r="E93" s="20">
        <f t="shared" si="93"/>
        <v>4.48942857142857</v>
      </c>
      <c r="F93" s="16" t="s">
        <v>73</v>
      </c>
      <c r="G93" s="13">
        <v>4</v>
      </c>
      <c r="H93" s="18">
        <f t="shared" si="76"/>
        <v>8.02032258064516</v>
      </c>
      <c r="I93" s="18">
        <f t="shared" si="77"/>
        <v>281.170322580645</v>
      </c>
      <c r="J93" s="18">
        <f t="shared" si="78"/>
        <v>0.0481724883828709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4"/>
        <v>1.09589654961071</v>
      </c>
      <c r="P93" s="18">
        <f t="shared" si="81"/>
        <v>0.0527920638049502</v>
      </c>
      <c r="Q93" s="25">
        <f t="shared" si="82"/>
        <v>0.013725936589287</v>
      </c>
      <c r="R93" s="18">
        <f t="shared" si="83"/>
        <v>0.074022</v>
      </c>
      <c r="S93" s="26">
        <f t="shared" si="84"/>
        <v>0.185430501597998</v>
      </c>
      <c r="T93" s="3">
        <v>0.01</v>
      </c>
      <c r="U93" s="27">
        <f t="shared" si="85"/>
        <v>0.00185430501597998</v>
      </c>
      <c r="V93" s="26"/>
      <c r="W93" s="3"/>
      <c r="X93" s="3"/>
      <c r="Y93" s="29"/>
      <c r="Z93" s="3"/>
      <c r="AA93" s="28"/>
      <c r="AB93" s="3"/>
      <c r="AC93" s="3"/>
      <c r="AD93" s="28"/>
      <c r="AE93" s="26">
        <v>0.001</v>
      </c>
      <c r="AF93" s="3">
        <v>0.49</v>
      </c>
      <c r="AG93" s="27">
        <f t="shared" si="86"/>
        <v>0.00049</v>
      </c>
      <c r="AH93" s="36"/>
      <c r="AI93" s="3"/>
      <c r="AJ93" s="27"/>
      <c r="AK93" s="37"/>
      <c r="AL93" s="28"/>
      <c r="AM93" s="28"/>
      <c r="AN93" s="37"/>
      <c r="AO93" s="28"/>
      <c r="AP93" s="27"/>
      <c r="AQ93" s="3">
        <v>0.01</v>
      </c>
      <c r="AR93" s="3">
        <v>0.5</v>
      </c>
      <c r="AS93" s="3">
        <f t="shared" si="87"/>
        <v>0.005</v>
      </c>
      <c r="AT93" s="2">
        <f t="shared" si="88"/>
        <v>0.00734430501597998</v>
      </c>
      <c r="AU93" s="30">
        <f t="shared" si="89"/>
        <v>28.47</v>
      </c>
      <c r="AV93" s="1">
        <f t="shared" si="90"/>
        <v>0.26</v>
      </c>
      <c r="AW93" s="2">
        <f t="shared" si="95"/>
        <v>0.0285833333333333</v>
      </c>
      <c r="AX93" s="1">
        <f t="shared" si="91"/>
        <v>10.4111618273034</v>
      </c>
      <c r="AZ93" s="2">
        <f t="shared" si="96"/>
        <v>0.0144808790275399</v>
      </c>
      <c r="BA93" s="1">
        <f t="shared" si="92"/>
        <v>5.2744994154165</v>
      </c>
    </row>
    <row r="94" s="1" customFormat="1" spans="1:53">
      <c r="A94" s="13"/>
      <c r="B94" s="13"/>
      <c r="C94" s="16">
        <v>4</v>
      </c>
      <c r="D94" s="21">
        <v>15.7383333333333</v>
      </c>
      <c r="E94" s="20">
        <f t="shared" si="93"/>
        <v>8.02032258064516</v>
      </c>
      <c r="F94" s="16" t="s">
        <v>73</v>
      </c>
      <c r="G94" s="13">
        <v>5</v>
      </c>
      <c r="H94" s="18">
        <f t="shared" si="76"/>
        <v>15.7383333333333</v>
      </c>
      <c r="I94" s="18">
        <f t="shared" si="77"/>
        <v>288.888333333333</v>
      </c>
      <c r="J94" s="18">
        <f t="shared" si="78"/>
        <v>0.121505354595049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0.990949261515471</v>
      </c>
      <c r="O94" s="18">
        <f t="shared" si="94"/>
        <v>0.336855224290288</v>
      </c>
      <c r="P94" s="18">
        <f t="shared" si="81"/>
        <v>0.0409297134745862</v>
      </c>
      <c r="Q94" s="25">
        <f t="shared" si="82"/>
        <v>0.0106417255033924</v>
      </c>
      <c r="R94" s="18">
        <f t="shared" si="83"/>
        <v>0.074022</v>
      </c>
      <c r="S94" s="26">
        <f t="shared" si="84"/>
        <v>0.143764360641328</v>
      </c>
      <c r="T94" s="3">
        <v>0.01</v>
      </c>
      <c r="U94" s="27">
        <f t="shared" si="85"/>
        <v>0.00143764360641328</v>
      </c>
      <c r="V94" s="26"/>
      <c r="W94" s="3"/>
      <c r="X94" s="3"/>
      <c r="Y94" s="29"/>
      <c r="Z94" s="3"/>
      <c r="AA94" s="28"/>
      <c r="AB94" s="3"/>
      <c r="AC94" s="3"/>
      <c r="AD94" s="28"/>
      <c r="AE94" s="26">
        <v>0.005</v>
      </c>
      <c r="AF94" s="3">
        <v>0.49</v>
      </c>
      <c r="AG94" s="27">
        <f t="shared" si="86"/>
        <v>0.00245</v>
      </c>
      <c r="AH94" s="36"/>
      <c r="AI94" s="3"/>
      <c r="AJ94" s="27"/>
      <c r="AK94" s="37"/>
      <c r="AL94" s="28"/>
      <c r="AM94" s="28"/>
      <c r="AN94" s="37"/>
      <c r="AO94" s="28"/>
      <c r="AP94" s="27"/>
      <c r="AQ94" s="3">
        <v>0.015</v>
      </c>
      <c r="AR94" s="3">
        <v>0.5</v>
      </c>
      <c r="AS94" s="3">
        <f t="shared" si="87"/>
        <v>0.0075</v>
      </c>
      <c r="AT94" s="2">
        <f t="shared" si="88"/>
        <v>0.0113876436064133</v>
      </c>
      <c r="AU94" s="30">
        <f t="shared" si="89"/>
        <v>28.47</v>
      </c>
      <c r="AV94" s="1">
        <f t="shared" si="90"/>
        <v>0.26</v>
      </c>
      <c r="AW94" s="2">
        <f t="shared" si="95"/>
        <v>0.0285833333333333</v>
      </c>
      <c r="AX94" s="1">
        <f t="shared" si="91"/>
        <v>16.1429298156955</v>
      </c>
      <c r="AZ94" s="2">
        <f t="shared" si="96"/>
        <v>0.0144808790275399</v>
      </c>
      <c r="BA94" s="1">
        <f t="shared" si="92"/>
        <v>8.17832584762055</v>
      </c>
    </row>
    <row r="95" s="1" customFormat="1" spans="1:53">
      <c r="A95" s="13"/>
      <c r="B95" s="13"/>
      <c r="C95" s="16">
        <v>5</v>
      </c>
      <c r="D95" s="21">
        <v>20.395</v>
      </c>
      <c r="E95" s="20">
        <f t="shared" si="93"/>
        <v>15.7383333333333</v>
      </c>
      <c r="F95" s="16" t="s">
        <v>75</v>
      </c>
      <c r="G95" s="13">
        <v>6</v>
      </c>
      <c r="H95" s="18">
        <f t="shared" si="76"/>
        <v>20.395</v>
      </c>
      <c r="I95" s="18">
        <f t="shared" si="77"/>
        <v>293.545</v>
      </c>
      <c r="J95" s="18">
        <f t="shared" si="78"/>
        <v>0.207395756553805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4"/>
        <v>0.580625510815702</v>
      </c>
      <c r="P95" s="18">
        <f t="shared" si="81"/>
        <v>0.120419267090062</v>
      </c>
      <c r="Q95" s="25">
        <f t="shared" si="82"/>
        <v>0.0313090094434161</v>
      </c>
      <c r="R95" s="18">
        <f t="shared" si="83"/>
        <v>0.074022</v>
      </c>
      <c r="S95" s="26">
        <f t="shared" si="84"/>
        <v>0.422968974675314</v>
      </c>
      <c r="T95" s="3">
        <v>0.01</v>
      </c>
      <c r="U95" s="27">
        <f t="shared" si="85"/>
        <v>0.00422968974675314</v>
      </c>
      <c r="V95" s="26"/>
      <c r="W95" s="3"/>
      <c r="X95" s="3"/>
      <c r="Y95" s="29"/>
      <c r="Z95" s="3"/>
      <c r="AA95" s="28"/>
      <c r="AB95" s="3"/>
      <c r="AC95" s="3"/>
      <c r="AD95" s="28"/>
      <c r="AE95" s="26">
        <v>0.005</v>
      </c>
      <c r="AF95" s="3">
        <v>0.49</v>
      </c>
      <c r="AG95" s="27">
        <f t="shared" si="86"/>
        <v>0.00245</v>
      </c>
      <c r="AH95" s="36"/>
      <c r="AI95" s="3"/>
      <c r="AJ95" s="27"/>
      <c r="AK95" s="37"/>
      <c r="AL95" s="28"/>
      <c r="AM95" s="28"/>
      <c r="AN95" s="37"/>
      <c r="AO95" s="28"/>
      <c r="AP95" s="27"/>
      <c r="AQ95" s="3">
        <v>0.015</v>
      </c>
      <c r="AR95" s="3">
        <v>0.5</v>
      </c>
      <c r="AS95" s="3">
        <f t="shared" si="87"/>
        <v>0.0075</v>
      </c>
      <c r="AT95" s="2">
        <f t="shared" si="88"/>
        <v>0.0141796897467531</v>
      </c>
      <c r="AU95" s="30">
        <f t="shared" si="89"/>
        <v>28.47</v>
      </c>
      <c r="AV95" s="1">
        <f t="shared" si="90"/>
        <v>0.26</v>
      </c>
      <c r="AW95" s="2">
        <f t="shared" si="95"/>
        <v>0.0285833333333333</v>
      </c>
      <c r="AX95" s="1">
        <f t="shared" si="91"/>
        <v>20.1008869175762</v>
      </c>
      <c r="AZ95" s="2">
        <f t="shared" si="96"/>
        <v>0.0144808790275399</v>
      </c>
      <c r="BA95" s="1">
        <f t="shared" si="92"/>
        <v>10.1835047859947</v>
      </c>
    </row>
    <row r="96" s="1" customFormat="1" spans="1:53">
      <c r="A96" s="13"/>
      <c r="B96" s="13"/>
      <c r="C96" s="16">
        <v>6</v>
      </c>
      <c r="D96" s="21">
        <v>24.2426666666667</v>
      </c>
      <c r="E96" s="20">
        <f t="shared" si="93"/>
        <v>20.395</v>
      </c>
      <c r="F96" s="16" t="s">
        <v>73</v>
      </c>
      <c r="G96" s="13">
        <v>7</v>
      </c>
      <c r="H96" s="18">
        <f t="shared" si="76"/>
        <v>24.2426666666667</v>
      </c>
      <c r="I96" s="18">
        <f t="shared" si="77"/>
        <v>297.392666666667</v>
      </c>
      <c r="J96" s="18">
        <f t="shared" si="78"/>
        <v>0.318549535884919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4"/>
        <v>0.74490624372564</v>
      </c>
      <c r="P96" s="18">
        <f t="shared" si="81"/>
        <v>0.237289538216581</v>
      </c>
      <c r="Q96" s="25">
        <f t="shared" si="82"/>
        <v>0.0616952799363111</v>
      </c>
      <c r="R96" s="18">
        <f t="shared" si="83"/>
        <v>0.074022</v>
      </c>
      <c r="S96" s="26">
        <f t="shared" si="84"/>
        <v>0.833472210103902</v>
      </c>
      <c r="T96" s="3">
        <v>0.01</v>
      </c>
      <c r="U96" s="27">
        <f t="shared" si="85"/>
        <v>0.00833472210103902</v>
      </c>
      <c r="V96" s="26"/>
      <c r="W96" s="3"/>
      <c r="X96" s="3"/>
      <c r="Y96" s="29"/>
      <c r="Z96" s="3"/>
      <c r="AA96" s="28"/>
      <c r="AB96" s="3"/>
      <c r="AC96" s="3"/>
      <c r="AD96" s="28"/>
      <c r="AE96" s="26">
        <v>0.005</v>
      </c>
      <c r="AF96" s="3">
        <v>0.49</v>
      </c>
      <c r="AG96" s="27">
        <f t="shared" si="86"/>
        <v>0.00245</v>
      </c>
      <c r="AH96" s="36"/>
      <c r="AI96" s="3"/>
      <c r="AJ96" s="27"/>
      <c r="AK96" s="37"/>
      <c r="AL96" s="28"/>
      <c r="AM96" s="28"/>
      <c r="AN96" s="37"/>
      <c r="AO96" s="28"/>
      <c r="AP96" s="27"/>
      <c r="AQ96" s="3">
        <v>0.015</v>
      </c>
      <c r="AR96" s="3">
        <v>0.5</v>
      </c>
      <c r="AS96" s="3">
        <f t="shared" si="87"/>
        <v>0.0075</v>
      </c>
      <c r="AT96" s="2">
        <f t="shared" si="88"/>
        <v>0.018284722101039</v>
      </c>
      <c r="AU96" s="30">
        <f t="shared" si="89"/>
        <v>28.47</v>
      </c>
      <c r="AV96" s="1">
        <f t="shared" si="90"/>
        <v>0.26</v>
      </c>
      <c r="AW96" s="2">
        <f t="shared" si="95"/>
        <v>0.0285833333333333</v>
      </c>
      <c r="AX96" s="1">
        <f t="shared" si="91"/>
        <v>25.9201109358864</v>
      </c>
      <c r="AZ96" s="2">
        <f t="shared" si="96"/>
        <v>0.0144808790275399</v>
      </c>
      <c r="BA96" s="1">
        <f t="shared" si="92"/>
        <v>13.131638163603</v>
      </c>
    </row>
    <row r="97" s="1" customFormat="1" spans="1:53">
      <c r="A97" s="13"/>
      <c r="B97" s="13"/>
      <c r="C97" s="16">
        <v>7</v>
      </c>
      <c r="D97" s="21">
        <v>24.090935483871</v>
      </c>
      <c r="E97" s="20">
        <f t="shared" si="93"/>
        <v>24.2426666666667</v>
      </c>
      <c r="F97" s="16" t="s">
        <v>73</v>
      </c>
      <c r="G97" s="13">
        <v>8</v>
      </c>
      <c r="H97" s="18">
        <f t="shared" si="76"/>
        <v>24.090935483871</v>
      </c>
      <c r="I97" s="18">
        <f t="shared" si="77"/>
        <v>297.240935483871</v>
      </c>
      <c r="J97" s="18">
        <f t="shared" si="78"/>
        <v>0.313269892305987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4"/>
        <v>0.792316705509059</v>
      </c>
      <c r="P97" s="18">
        <f t="shared" si="81"/>
        <v>0.248208969007057</v>
      </c>
      <c r="Q97" s="25">
        <f t="shared" si="82"/>
        <v>0.0645343319418349</v>
      </c>
      <c r="R97" s="18">
        <f t="shared" si="83"/>
        <v>0.074022</v>
      </c>
      <c r="S97" s="26">
        <f t="shared" si="84"/>
        <v>0.871826375156506</v>
      </c>
      <c r="T97" s="3">
        <v>0.01</v>
      </c>
      <c r="U97" s="27">
        <f t="shared" si="85"/>
        <v>0.00871826375156506</v>
      </c>
      <c r="V97" s="26"/>
      <c r="W97" s="3"/>
      <c r="X97" s="3"/>
      <c r="Y97" s="29"/>
      <c r="Z97" s="3"/>
      <c r="AA97" s="28"/>
      <c r="AB97" s="3"/>
      <c r="AC97" s="3"/>
      <c r="AD97" s="28"/>
      <c r="AE97" s="26">
        <v>0.005</v>
      </c>
      <c r="AF97" s="3">
        <v>0.49</v>
      </c>
      <c r="AG97" s="27">
        <f t="shared" si="86"/>
        <v>0.00245</v>
      </c>
      <c r="AH97" s="36"/>
      <c r="AI97" s="3"/>
      <c r="AJ97" s="27"/>
      <c r="AK97" s="37"/>
      <c r="AL97" s="28"/>
      <c r="AM97" s="28"/>
      <c r="AN97" s="37"/>
      <c r="AO97" s="28"/>
      <c r="AP97" s="27"/>
      <c r="AQ97" s="3">
        <v>0.015</v>
      </c>
      <c r="AR97" s="3">
        <v>0.5</v>
      </c>
      <c r="AS97" s="3">
        <f t="shared" si="87"/>
        <v>0.0075</v>
      </c>
      <c r="AT97" s="2">
        <f t="shared" si="88"/>
        <v>0.0186682637515651</v>
      </c>
      <c r="AU97" s="30">
        <f t="shared" si="89"/>
        <v>28.47</v>
      </c>
      <c r="AV97" s="1">
        <f t="shared" si="90"/>
        <v>0.26</v>
      </c>
      <c r="AW97" s="2">
        <f t="shared" si="95"/>
        <v>0.0285833333333333</v>
      </c>
      <c r="AX97" s="1">
        <f t="shared" si="91"/>
        <v>26.4638130537109</v>
      </c>
      <c r="AZ97" s="2">
        <f t="shared" si="96"/>
        <v>0.0144808790275399</v>
      </c>
      <c r="BA97" s="1">
        <f t="shared" si="92"/>
        <v>13.4070883535237</v>
      </c>
    </row>
    <row r="98" s="1" customFormat="1" spans="1:53">
      <c r="A98" s="13"/>
      <c r="B98" s="13"/>
      <c r="C98" s="16">
        <v>8</v>
      </c>
      <c r="D98" s="21">
        <v>24.3665161290323</v>
      </c>
      <c r="E98" s="20">
        <f t="shared" si="93"/>
        <v>24.090935483871</v>
      </c>
      <c r="F98" s="16" t="s">
        <v>73</v>
      </c>
      <c r="G98" s="13">
        <v>9</v>
      </c>
      <c r="H98" s="18">
        <f t="shared" si="76"/>
        <v>24.3665161290323</v>
      </c>
      <c r="I98" s="18">
        <f t="shared" si="77"/>
        <v>297.516516129032</v>
      </c>
      <c r="J98" s="18">
        <f t="shared" si="78"/>
        <v>0.322920813852936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4"/>
        <v>0.828807736502002</v>
      </c>
      <c r="P98" s="18">
        <f t="shared" si="81"/>
        <v>0.267639268798836</v>
      </c>
      <c r="Q98" s="25">
        <f t="shared" si="82"/>
        <v>0.0695862098876974</v>
      </c>
      <c r="R98" s="18">
        <f t="shared" si="83"/>
        <v>0.074022</v>
      </c>
      <c r="S98" s="26">
        <f t="shared" si="84"/>
        <v>0.940074706002234</v>
      </c>
      <c r="T98" s="3">
        <v>0.01</v>
      </c>
      <c r="U98" s="27">
        <f t="shared" si="85"/>
        <v>0.00940074706002234</v>
      </c>
      <c r="V98" s="26"/>
      <c r="W98" s="3"/>
      <c r="X98" s="3"/>
      <c r="Y98" s="29"/>
      <c r="Z98" s="3"/>
      <c r="AA98" s="28"/>
      <c r="AB98" s="3"/>
      <c r="AC98" s="3"/>
      <c r="AD98" s="28"/>
      <c r="AE98" s="26">
        <v>0.005</v>
      </c>
      <c r="AF98" s="3">
        <v>0.49</v>
      </c>
      <c r="AG98" s="27">
        <f t="shared" si="86"/>
        <v>0.00245</v>
      </c>
      <c r="AH98" s="36"/>
      <c r="AI98" s="3"/>
      <c r="AJ98" s="27"/>
      <c r="AK98" s="37"/>
      <c r="AL98" s="28"/>
      <c r="AM98" s="28"/>
      <c r="AN98" s="37"/>
      <c r="AO98" s="28"/>
      <c r="AP98" s="27"/>
      <c r="AQ98" s="3">
        <v>0.015</v>
      </c>
      <c r="AR98" s="3">
        <v>0.5</v>
      </c>
      <c r="AS98" s="3">
        <f t="shared" si="87"/>
        <v>0.0075</v>
      </c>
      <c r="AT98" s="2">
        <f t="shared" si="88"/>
        <v>0.0193507470600223</v>
      </c>
      <c r="AU98" s="30">
        <f t="shared" si="89"/>
        <v>28.47</v>
      </c>
      <c r="AV98" s="1">
        <f t="shared" si="90"/>
        <v>0.26</v>
      </c>
      <c r="AW98" s="2">
        <f t="shared" si="95"/>
        <v>0.0285833333333333</v>
      </c>
      <c r="AX98" s="1">
        <f t="shared" si="91"/>
        <v>27.4312897793265</v>
      </c>
      <c r="AZ98" s="2">
        <f t="shared" si="96"/>
        <v>0.0144808790275399</v>
      </c>
      <c r="BA98" s="1">
        <f t="shared" si="92"/>
        <v>13.8972310972764</v>
      </c>
    </row>
    <row r="99" s="1" customFormat="1" spans="1:53">
      <c r="A99" s="13"/>
      <c r="B99" s="13"/>
      <c r="C99" s="16">
        <v>9</v>
      </c>
      <c r="D99" s="21">
        <v>21.6256333333333</v>
      </c>
      <c r="E99" s="20">
        <f t="shared" si="93"/>
        <v>24.3665161290323</v>
      </c>
      <c r="F99" s="16" t="s">
        <v>73</v>
      </c>
      <c r="G99" s="13">
        <v>10</v>
      </c>
      <c r="H99" s="18">
        <f t="shared" si="76"/>
        <v>21.6256333333333</v>
      </c>
      <c r="I99" s="18">
        <f t="shared" si="77"/>
        <v>294.775633333333</v>
      </c>
      <c r="J99" s="18">
        <f t="shared" si="78"/>
        <v>0.23819889131762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4"/>
        <v>0.845868467703166</v>
      </c>
      <c r="P99" s="18">
        <f t="shared" si="81"/>
        <v>0.201484931207428</v>
      </c>
      <c r="Q99" s="25">
        <f t="shared" si="82"/>
        <v>0.0523860821139313</v>
      </c>
      <c r="R99" s="18">
        <f t="shared" si="83"/>
        <v>0.074022</v>
      </c>
      <c r="S99" s="26">
        <f t="shared" si="84"/>
        <v>0.707709628406843</v>
      </c>
      <c r="T99" s="3">
        <v>0.01</v>
      </c>
      <c r="U99" s="27">
        <f t="shared" si="85"/>
        <v>0.00707709628406843</v>
      </c>
      <c r="V99" s="26"/>
      <c r="W99" s="3"/>
      <c r="X99" s="3"/>
      <c r="Y99" s="29"/>
      <c r="Z99" s="3"/>
      <c r="AA99" s="28"/>
      <c r="AB99" s="3"/>
      <c r="AC99" s="3"/>
      <c r="AD99" s="28"/>
      <c r="AE99" s="26">
        <v>0.005</v>
      </c>
      <c r="AF99" s="3">
        <v>0.49</v>
      </c>
      <c r="AG99" s="27">
        <f t="shared" si="86"/>
        <v>0.00245</v>
      </c>
      <c r="AH99" s="36"/>
      <c r="AI99" s="3"/>
      <c r="AJ99" s="27"/>
      <c r="AK99" s="37"/>
      <c r="AL99" s="28"/>
      <c r="AM99" s="28"/>
      <c r="AN99" s="37"/>
      <c r="AO99" s="28"/>
      <c r="AP99" s="27"/>
      <c r="AQ99" s="3">
        <v>0.015</v>
      </c>
      <c r="AR99" s="3">
        <v>0.5</v>
      </c>
      <c r="AS99" s="3">
        <f t="shared" si="87"/>
        <v>0.0075</v>
      </c>
      <c r="AT99" s="2">
        <f t="shared" si="88"/>
        <v>0.0170270962840684</v>
      </c>
      <c r="AU99" s="30">
        <f t="shared" si="89"/>
        <v>28.47</v>
      </c>
      <c r="AV99" s="1">
        <f t="shared" si="90"/>
        <v>0.26</v>
      </c>
      <c r="AW99" s="2">
        <f t="shared" si="95"/>
        <v>0.0285833333333333</v>
      </c>
      <c r="AX99" s="1">
        <f t="shared" si="91"/>
        <v>24.1373219762521</v>
      </c>
      <c r="AZ99" s="2">
        <f t="shared" si="96"/>
        <v>0.0144808790275399</v>
      </c>
      <c r="BA99" s="1">
        <f t="shared" si="92"/>
        <v>12.2284422012905</v>
      </c>
    </row>
    <row r="100" s="1" customFormat="1" spans="1:53">
      <c r="A100" s="13"/>
      <c r="B100" s="13"/>
      <c r="C100" s="16">
        <v>10</v>
      </c>
      <c r="D100" s="21">
        <v>16.1174516129032</v>
      </c>
      <c r="E100" s="20">
        <f t="shared" si="93"/>
        <v>21.6256333333333</v>
      </c>
      <c r="F100" s="16" t="s">
        <v>73</v>
      </c>
      <c r="G100" s="13">
        <v>11</v>
      </c>
      <c r="H100" s="18">
        <f t="shared" si="76"/>
        <v>16.1174516129032</v>
      </c>
      <c r="I100" s="18">
        <f t="shared" si="77"/>
        <v>289.267451612903</v>
      </c>
      <c r="J100" s="18">
        <f t="shared" si="78"/>
        <v>0.126992971392484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0.612164359670951</v>
      </c>
      <c r="O100" s="18">
        <f t="shared" si="94"/>
        <v>0.316919176824787</v>
      </c>
      <c r="P100" s="18">
        <f t="shared" si="81"/>
        <v>0.0402465079562397</v>
      </c>
      <c r="Q100" s="25">
        <f t="shared" si="82"/>
        <v>0.0104640920686223</v>
      </c>
      <c r="R100" s="18">
        <f t="shared" si="83"/>
        <v>0.074022</v>
      </c>
      <c r="S100" s="26">
        <f t="shared" si="84"/>
        <v>0.141364622255847</v>
      </c>
      <c r="T100" s="3">
        <v>0.01</v>
      </c>
      <c r="U100" s="27">
        <f t="shared" si="85"/>
        <v>0.00141364622255847</v>
      </c>
      <c r="V100" s="26"/>
      <c r="W100" s="3"/>
      <c r="X100" s="3"/>
      <c r="Y100" s="29"/>
      <c r="Z100" s="3"/>
      <c r="AA100" s="28"/>
      <c r="AB100" s="3"/>
      <c r="AC100" s="3"/>
      <c r="AD100" s="28"/>
      <c r="AE100" s="26">
        <v>0.005</v>
      </c>
      <c r="AF100" s="3">
        <v>0.49</v>
      </c>
      <c r="AG100" s="27">
        <f t="shared" si="86"/>
        <v>0.00245</v>
      </c>
      <c r="AH100" s="36"/>
      <c r="AI100" s="3"/>
      <c r="AJ100" s="27"/>
      <c r="AK100" s="37"/>
      <c r="AL100" s="28"/>
      <c r="AM100" s="28"/>
      <c r="AN100" s="37"/>
      <c r="AO100" s="28"/>
      <c r="AP100" s="27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0.0113636462225585</v>
      </c>
      <c r="AU100" s="30">
        <f t="shared" si="89"/>
        <v>28.47</v>
      </c>
      <c r="AV100" s="1">
        <f t="shared" si="90"/>
        <v>0.26</v>
      </c>
      <c r="AW100" s="2">
        <f t="shared" si="95"/>
        <v>0.0285833333333333</v>
      </c>
      <c r="AX100" s="1">
        <f t="shared" si="91"/>
        <v>16.1089115326584</v>
      </c>
      <c r="AZ100" s="2">
        <f t="shared" si="96"/>
        <v>0.0144808790275399</v>
      </c>
      <c r="BA100" s="1">
        <f t="shared" si="92"/>
        <v>8.16109151614353</v>
      </c>
    </row>
    <row r="101" s="1" customFormat="1" spans="1:54">
      <c r="A101" s="13"/>
      <c r="B101" s="13"/>
      <c r="C101" s="16">
        <v>11</v>
      </c>
      <c r="D101" s="21">
        <v>6.98373333333334</v>
      </c>
      <c r="E101" s="20">
        <f t="shared" si="93"/>
        <v>16.1174516129032</v>
      </c>
      <c r="F101" s="16" t="s">
        <v>75</v>
      </c>
      <c r="G101" s="13">
        <v>12</v>
      </c>
      <c r="H101" s="18">
        <f t="shared" si="76"/>
        <v>6.98373333333334</v>
      </c>
      <c r="I101" s="18">
        <f t="shared" si="77"/>
        <v>280.133733333333</v>
      </c>
      <c r="J101" s="18">
        <f t="shared" si="78"/>
        <v>0.0423787575259478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4"/>
        <v>0.561372668868547</v>
      </c>
      <c r="P101" s="18">
        <f t="shared" si="81"/>
        <v>0.0237902762156743</v>
      </c>
      <c r="Q101" s="25">
        <f t="shared" si="82"/>
        <v>0.00618547181607533</v>
      </c>
      <c r="R101" s="18">
        <f t="shared" si="83"/>
        <v>0.074022</v>
      </c>
      <c r="S101" s="26">
        <f t="shared" si="84"/>
        <v>0.0835626140346833</v>
      </c>
      <c r="T101" s="3">
        <v>0.01</v>
      </c>
      <c r="U101" s="27">
        <f t="shared" si="85"/>
        <v>0.000835626140346833</v>
      </c>
      <c r="V101" s="26"/>
      <c r="W101" s="3"/>
      <c r="X101" s="3"/>
      <c r="Y101" s="29"/>
      <c r="Z101" s="3"/>
      <c r="AA101" s="28"/>
      <c r="AB101" s="3"/>
      <c r="AC101" s="3"/>
      <c r="AD101" s="28"/>
      <c r="AE101" s="26">
        <v>0.005</v>
      </c>
      <c r="AF101" s="3">
        <v>0.49</v>
      </c>
      <c r="AG101" s="27">
        <f t="shared" si="86"/>
        <v>0.00245</v>
      </c>
      <c r="AH101" s="36"/>
      <c r="AI101" s="3"/>
      <c r="AJ101" s="27"/>
      <c r="AK101" s="37"/>
      <c r="AL101" s="28"/>
      <c r="AM101" s="28"/>
      <c r="AN101" s="37"/>
      <c r="AO101" s="28"/>
      <c r="AP101" s="27"/>
      <c r="AQ101" s="3">
        <v>0.015</v>
      </c>
      <c r="AR101" s="3">
        <v>0.5</v>
      </c>
      <c r="AS101" s="3">
        <f t="shared" si="87"/>
        <v>0.0075</v>
      </c>
      <c r="AT101" s="2">
        <f t="shared" si="88"/>
        <v>0.0107856261403468</v>
      </c>
      <c r="AU101" s="30">
        <f t="shared" si="89"/>
        <v>28.47</v>
      </c>
      <c r="AV101" s="1">
        <f t="shared" si="90"/>
        <v>0.26</v>
      </c>
      <c r="AW101" s="2">
        <f t="shared" si="95"/>
        <v>0.0285833333333333</v>
      </c>
      <c r="AX101" s="1">
        <f t="shared" si="91"/>
        <v>15.2895200991269</v>
      </c>
      <c r="AY101" s="1">
        <f>SUM(AX90:AX101)</f>
        <v>207.489793452845</v>
      </c>
      <c r="AZ101" s="2">
        <f t="shared" si="96"/>
        <v>0.0144808790275399</v>
      </c>
      <c r="BA101" s="1">
        <f t="shared" si="92"/>
        <v>7.74597169485469</v>
      </c>
      <c r="BB101" s="1">
        <f>SUM(BA90:BA101)</f>
        <v>105.118411607227</v>
      </c>
    </row>
    <row r="102" s="1" customFormat="1" spans="1:46">
      <c r="A102" s="13"/>
      <c r="B102" s="13"/>
      <c r="C102" s="16">
        <v>12</v>
      </c>
      <c r="D102" s="21">
        <v>6.72638709677419</v>
      </c>
      <c r="E102" s="20">
        <f t="shared" si="93"/>
        <v>6.98373333333334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  <row r="103" s="1" customFormat="1" spans="19:46">
      <c r="S103" s="24" t="s">
        <v>43</v>
      </c>
      <c r="T103" s="24"/>
      <c r="U103" s="24"/>
      <c r="V103" s="24" t="s">
        <v>44</v>
      </c>
      <c r="W103" s="24"/>
      <c r="X103" s="24"/>
      <c r="Y103" s="24" t="s">
        <v>45</v>
      </c>
      <c r="Z103" s="24"/>
      <c r="AA103" s="24"/>
      <c r="AB103" s="24" t="s">
        <v>46</v>
      </c>
      <c r="AC103" s="24"/>
      <c r="AD103" s="24"/>
      <c r="AE103" s="24" t="s">
        <v>47</v>
      </c>
      <c r="AF103" s="24"/>
      <c r="AG103" s="24"/>
      <c r="AH103" s="24" t="s">
        <v>48</v>
      </c>
      <c r="AI103" s="24"/>
      <c r="AJ103" s="24"/>
      <c r="AK103" s="32" t="s">
        <v>78</v>
      </c>
      <c r="AL103" s="33"/>
      <c r="AM103" s="34"/>
      <c r="AN103" s="33" t="s">
        <v>79</v>
      </c>
      <c r="AO103" s="33"/>
      <c r="AP103" s="34"/>
      <c r="AQ103" s="24" t="s">
        <v>50</v>
      </c>
      <c r="AR103" s="24"/>
      <c r="AS103" s="24"/>
      <c r="AT103" s="2"/>
    </row>
    <row r="104" s="1" customFormat="1" spans="1:50">
      <c r="A104" s="15" t="s">
        <v>15</v>
      </c>
      <c r="B104" s="15"/>
      <c r="C104" s="16" t="s">
        <v>51</v>
      </c>
      <c r="D104" s="16" t="s">
        <v>52</v>
      </c>
      <c r="E104" s="16" t="s">
        <v>53</v>
      </c>
      <c r="F104" s="16" t="s">
        <v>54</v>
      </c>
      <c r="G104" s="13" t="s">
        <v>51</v>
      </c>
      <c r="H104" s="13" t="s">
        <v>53</v>
      </c>
      <c r="I104" s="13" t="s">
        <v>55</v>
      </c>
      <c r="J104" s="13" t="s">
        <v>56</v>
      </c>
      <c r="K104" s="23" t="s">
        <v>57</v>
      </c>
      <c r="L104" s="23" t="s">
        <v>58</v>
      </c>
      <c r="M104" s="13" t="s">
        <v>59</v>
      </c>
      <c r="N104" s="23" t="s">
        <v>60</v>
      </c>
      <c r="O104" s="13" t="s">
        <v>61</v>
      </c>
      <c r="P104" s="13" t="s">
        <v>62</v>
      </c>
      <c r="Q104" s="23" t="s">
        <v>63</v>
      </c>
      <c r="R104" s="23" t="s">
        <v>64</v>
      </c>
      <c r="S104" s="4" t="s">
        <v>65</v>
      </c>
      <c r="T104" s="3" t="s">
        <v>66</v>
      </c>
      <c r="U104" s="3"/>
      <c r="V104" s="4" t="s">
        <v>65</v>
      </c>
      <c r="W104" s="3" t="s">
        <v>66</v>
      </c>
      <c r="X104" s="3"/>
      <c r="Y104" s="4" t="s">
        <v>65</v>
      </c>
      <c r="Z104" s="3" t="s">
        <v>66</v>
      </c>
      <c r="AA104" s="3"/>
      <c r="AB104" s="4" t="s">
        <v>65</v>
      </c>
      <c r="AC104" s="3" t="s">
        <v>66</v>
      </c>
      <c r="AD104" s="3"/>
      <c r="AE104" s="4" t="s">
        <v>65</v>
      </c>
      <c r="AF104" s="3" t="s">
        <v>66</v>
      </c>
      <c r="AG104" s="3"/>
      <c r="AH104" s="4" t="s">
        <v>65</v>
      </c>
      <c r="AI104" s="3" t="s">
        <v>66</v>
      </c>
      <c r="AJ104" s="3"/>
      <c r="AK104" s="4" t="s">
        <v>65</v>
      </c>
      <c r="AL104" s="3" t="s">
        <v>66</v>
      </c>
      <c r="AM104" s="3"/>
      <c r="AN104" s="4" t="s">
        <v>65</v>
      </c>
      <c r="AO104" s="3" t="s">
        <v>66</v>
      </c>
      <c r="AP104" s="3"/>
      <c r="AQ104" s="35" t="s">
        <v>65</v>
      </c>
      <c r="AR104" s="35" t="s">
        <v>66</v>
      </c>
      <c r="AS104" s="35"/>
      <c r="AT104" s="2" t="s">
        <v>67</v>
      </c>
      <c r="AU104" s="1" t="s">
        <v>68</v>
      </c>
      <c r="AV104" s="1" t="s">
        <v>36</v>
      </c>
      <c r="AW104" s="1" t="s">
        <v>69</v>
      </c>
      <c r="AX104" s="1" t="s">
        <v>70</v>
      </c>
    </row>
    <row r="105" s="1" customFormat="1" spans="1:52">
      <c r="A105" s="13" t="s">
        <v>71</v>
      </c>
      <c r="B105" s="13">
        <f>F11</f>
        <v>910.8575</v>
      </c>
      <c r="C105" s="16" t="s">
        <v>72</v>
      </c>
      <c r="D105" s="17">
        <v>2</v>
      </c>
      <c r="E105" s="16"/>
      <c r="F105" s="16"/>
      <c r="G105" s="13">
        <v>1</v>
      </c>
      <c r="H105" s="18">
        <f t="shared" ref="H105:H116" si="97">E106</f>
        <v>2</v>
      </c>
      <c r="I105" s="18">
        <f t="shared" ref="I105:I116" si="98">H105+273.15</f>
        <v>275.15</v>
      </c>
      <c r="J105" s="18">
        <f t="shared" ref="J105:J116" si="99">EXP(($C$16*(I105-$C$14))/($C$17*I105*$C$14))</f>
        <v>0.0225805608773668</v>
      </c>
      <c r="K105" s="18">
        <f t="shared" ref="K105:K116" si="100">$B$105/12</f>
        <v>75.9047916666667</v>
      </c>
      <c r="L105" s="18">
        <f t="shared" ref="L105:L116" si="101">K105*$B$106/100</f>
        <v>0.759047916666667</v>
      </c>
      <c r="M105" s="13" t="s">
        <v>73</v>
      </c>
      <c r="N105" s="13"/>
      <c r="O105" s="18">
        <f>L105</f>
        <v>0.759047916666667</v>
      </c>
      <c r="P105" s="18">
        <f t="shared" ref="P105:P116" si="102">O105*J105</f>
        <v>0.0171397276911301</v>
      </c>
      <c r="Q105" s="25">
        <f t="shared" ref="Q105:Q116" si="103">P105*$B$107</f>
        <v>0.00359934281513732</v>
      </c>
      <c r="R105" s="18">
        <f t="shared" ref="R105:R116" si="104">L105*$B$107</f>
        <v>0.1594000625</v>
      </c>
      <c r="S105" s="26">
        <f t="shared" ref="S105:S116" si="105">Q105/R105</f>
        <v>0.0225805608773668</v>
      </c>
      <c r="T105" s="3">
        <v>0.01</v>
      </c>
      <c r="U105" s="27">
        <f t="shared" ref="U105:U116" si="106">S105*T105</f>
        <v>0.000225805608773668</v>
      </c>
      <c r="V105" s="26"/>
      <c r="W105" s="3"/>
      <c r="X105" s="3"/>
      <c r="Y105" s="29"/>
      <c r="Z105" s="3"/>
      <c r="AA105" s="28"/>
      <c r="AB105" s="3"/>
      <c r="AC105" s="3"/>
      <c r="AD105" s="28"/>
      <c r="AE105" s="26">
        <v>0.001</v>
      </c>
      <c r="AF105" s="3">
        <v>0.49</v>
      </c>
      <c r="AG105" s="27">
        <f t="shared" ref="AG105:AG116" si="107">AF105*AE105</f>
        <v>0.00049</v>
      </c>
      <c r="AH105" s="36"/>
      <c r="AI105" s="3"/>
      <c r="AJ105" s="27"/>
      <c r="AK105" s="37"/>
      <c r="AL105" s="28"/>
      <c r="AM105" s="28"/>
      <c r="AN105" s="37"/>
      <c r="AO105" s="28"/>
      <c r="AP105" s="27"/>
      <c r="AQ105" s="3">
        <v>0.01</v>
      </c>
      <c r="AR105" s="3">
        <v>0.5</v>
      </c>
      <c r="AS105" s="3">
        <f t="shared" ref="AS105:AS116" si="108">AR105*AQ105</f>
        <v>0.005</v>
      </c>
      <c r="AT105" s="2">
        <f t="shared" ref="AT105:AT116" si="109">(AS105+AM105+AD105+AA105+U105+X105+AG105+AJ105+AP105)</f>
        <v>0.00571580560877367</v>
      </c>
      <c r="AU105" s="30">
        <f t="shared" ref="AU105:AU116" si="110">$B$105/12</f>
        <v>75.9047916666667</v>
      </c>
      <c r="AV105" s="1">
        <f t="shared" ref="AV105:AV116" si="111">$B$107</f>
        <v>0.21</v>
      </c>
      <c r="AW105" s="2">
        <f t="shared" ref="AW105:AW116" si="112">$E$11/12</f>
        <v>0.0875</v>
      </c>
      <c r="AX105" s="1">
        <f t="shared" ref="AX105:AX116" si="113">AW105*10000*AV105*0.67*AU105*AT105</f>
        <v>53.4132240910774</v>
      </c>
      <c r="AZ105" s="2"/>
    </row>
    <row r="106" s="1" customFormat="1" spans="1:52">
      <c r="A106" s="13" t="s">
        <v>74</v>
      </c>
      <c r="B106" s="13">
        <v>1</v>
      </c>
      <c r="C106" s="16">
        <v>1</v>
      </c>
      <c r="D106" s="19">
        <v>0.53058064516129</v>
      </c>
      <c r="E106" s="20">
        <f t="shared" ref="E106:E117" si="114">D105</f>
        <v>2</v>
      </c>
      <c r="F106" s="16" t="s">
        <v>73</v>
      </c>
      <c r="G106" s="13">
        <v>2</v>
      </c>
      <c r="H106" s="18">
        <f t="shared" si="97"/>
        <v>0.53058064516129</v>
      </c>
      <c r="I106" s="18">
        <f t="shared" si="98"/>
        <v>273.680580645161</v>
      </c>
      <c r="J106" s="18">
        <f t="shared" si="99"/>
        <v>0.0186732466532731</v>
      </c>
      <c r="K106" s="18">
        <f t="shared" si="100"/>
        <v>75.9047916666667</v>
      </c>
      <c r="L106" s="18">
        <f t="shared" si="101"/>
        <v>0.759047916666667</v>
      </c>
      <c r="M106" s="13" t="s">
        <v>73</v>
      </c>
      <c r="N106" s="13"/>
      <c r="O106" s="18">
        <f t="shared" ref="O106:O116" si="115">L106+O105-P105-N106</f>
        <v>1.5009561056422</v>
      </c>
      <c r="P106" s="18">
        <f t="shared" si="102"/>
        <v>0.0280277235763931</v>
      </c>
      <c r="Q106" s="25">
        <f t="shared" si="103"/>
        <v>0.00588582195104255</v>
      </c>
      <c r="R106" s="18">
        <f t="shared" si="104"/>
        <v>0.1594000625</v>
      </c>
      <c r="S106" s="26">
        <f t="shared" si="105"/>
        <v>0.0369248409237139</v>
      </c>
      <c r="T106" s="3">
        <v>0.01</v>
      </c>
      <c r="U106" s="27">
        <f t="shared" si="106"/>
        <v>0.000369248409237139</v>
      </c>
      <c r="V106" s="26"/>
      <c r="W106" s="3"/>
      <c r="X106" s="3"/>
      <c r="Y106" s="29"/>
      <c r="Z106" s="3"/>
      <c r="AA106" s="28"/>
      <c r="AB106" s="3"/>
      <c r="AC106" s="3"/>
      <c r="AD106" s="28"/>
      <c r="AE106" s="26">
        <v>0.001</v>
      </c>
      <c r="AF106" s="3">
        <v>0.49</v>
      </c>
      <c r="AG106" s="27">
        <f t="shared" si="107"/>
        <v>0.00049</v>
      </c>
      <c r="AH106" s="36"/>
      <c r="AI106" s="3"/>
      <c r="AJ106" s="27"/>
      <c r="AK106" s="37"/>
      <c r="AL106" s="28"/>
      <c r="AM106" s="28"/>
      <c r="AN106" s="37"/>
      <c r="AO106" s="28"/>
      <c r="AP106" s="27"/>
      <c r="AQ106" s="3">
        <v>0.01</v>
      </c>
      <c r="AR106" s="3">
        <v>0.5</v>
      </c>
      <c r="AS106" s="3">
        <f t="shared" si="108"/>
        <v>0.005</v>
      </c>
      <c r="AT106" s="2">
        <f t="shared" si="109"/>
        <v>0.00585924840923714</v>
      </c>
      <c r="AU106" s="30">
        <f t="shared" si="110"/>
        <v>75.9047916666667</v>
      </c>
      <c r="AV106" s="1">
        <f t="shared" si="111"/>
        <v>0.21</v>
      </c>
      <c r="AW106" s="2">
        <f t="shared" si="112"/>
        <v>0.0875</v>
      </c>
      <c r="AX106" s="1">
        <f t="shared" si="113"/>
        <v>54.7536724845018</v>
      </c>
      <c r="AZ106" s="2"/>
    </row>
    <row r="107" s="1" customFormat="1" spans="1:52">
      <c r="A107" s="13" t="s">
        <v>36</v>
      </c>
      <c r="B107" s="13">
        <f>H11</f>
        <v>0.21</v>
      </c>
      <c r="C107" s="16">
        <v>2</v>
      </c>
      <c r="D107" s="21">
        <v>4.48942857142857</v>
      </c>
      <c r="E107" s="20">
        <f t="shared" si="114"/>
        <v>0.53058064516129</v>
      </c>
      <c r="F107" s="16" t="s">
        <v>73</v>
      </c>
      <c r="G107" s="13">
        <v>3</v>
      </c>
      <c r="H107" s="18">
        <f t="shared" si="97"/>
        <v>4.48942857142857</v>
      </c>
      <c r="I107" s="18">
        <f t="shared" si="98"/>
        <v>277.639428571429</v>
      </c>
      <c r="J107" s="18">
        <f t="shared" si="99"/>
        <v>0.0310123504895965</v>
      </c>
      <c r="K107" s="18">
        <f t="shared" si="100"/>
        <v>75.9047916666667</v>
      </c>
      <c r="L107" s="18">
        <f t="shared" si="101"/>
        <v>0.759047916666667</v>
      </c>
      <c r="M107" s="13" t="s">
        <v>73</v>
      </c>
      <c r="N107" s="13"/>
      <c r="O107" s="18">
        <f t="shared" si="115"/>
        <v>2.23197629873248</v>
      </c>
      <c r="P107" s="18">
        <f t="shared" si="102"/>
        <v>0.0692188312607639</v>
      </c>
      <c r="Q107" s="25">
        <f t="shared" si="103"/>
        <v>0.0145359545647604</v>
      </c>
      <c r="R107" s="18">
        <f t="shared" si="104"/>
        <v>0.1594000625</v>
      </c>
      <c r="S107" s="26">
        <f t="shared" si="105"/>
        <v>0.0911916490921101</v>
      </c>
      <c r="T107" s="3">
        <v>0.01</v>
      </c>
      <c r="U107" s="27">
        <f t="shared" si="106"/>
        <v>0.000911916490921101</v>
      </c>
      <c r="V107" s="26"/>
      <c r="W107" s="3"/>
      <c r="X107" s="3"/>
      <c r="Y107" s="29"/>
      <c r="Z107" s="3"/>
      <c r="AA107" s="28"/>
      <c r="AB107" s="3"/>
      <c r="AC107" s="3"/>
      <c r="AD107" s="28"/>
      <c r="AE107" s="26">
        <v>0.001</v>
      </c>
      <c r="AF107" s="3">
        <v>0.49</v>
      </c>
      <c r="AG107" s="27">
        <f t="shared" si="107"/>
        <v>0.00049</v>
      </c>
      <c r="AH107" s="36"/>
      <c r="AI107" s="3"/>
      <c r="AJ107" s="27"/>
      <c r="AK107" s="37"/>
      <c r="AL107" s="28"/>
      <c r="AM107" s="28"/>
      <c r="AN107" s="37"/>
      <c r="AO107" s="28"/>
      <c r="AP107" s="27"/>
      <c r="AQ107" s="3">
        <v>0.01</v>
      </c>
      <c r="AR107" s="3">
        <v>0.5</v>
      </c>
      <c r="AS107" s="3">
        <f t="shared" si="108"/>
        <v>0.005</v>
      </c>
      <c r="AT107" s="2">
        <f t="shared" si="109"/>
        <v>0.0064019164909211</v>
      </c>
      <c r="AU107" s="30">
        <f t="shared" si="110"/>
        <v>75.9047916666667</v>
      </c>
      <c r="AV107" s="1">
        <f t="shared" si="111"/>
        <v>0.21</v>
      </c>
      <c r="AW107" s="2">
        <f t="shared" si="112"/>
        <v>0.0875</v>
      </c>
      <c r="AX107" s="1">
        <f t="shared" si="113"/>
        <v>59.8248127292939</v>
      </c>
      <c r="AZ107" s="2"/>
    </row>
    <row r="108" s="1" customFormat="1" spans="1:52">
      <c r="A108" s="13"/>
      <c r="B108" s="13"/>
      <c r="C108" s="16">
        <v>3</v>
      </c>
      <c r="D108" s="21">
        <v>8.02032258064516</v>
      </c>
      <c r="E108" s="20">
        <f t="shared" si="114"/>
        <v>4.48942857142857</v>
      </c>
      <c r="F108" s="16" t="s">
        <v>73</v>
      </c>
      <c r="G108" s="13">
        <v>4</v>
      </c>
      <c r="H108" s="18">
        <f t="shared" si="97"/>
        <v>8.02032258064516</v>
      </c>
      <c r="I108" s="18">
        <f t="shared" si="98"/>
        <v>281.170322580645</v>
      </c>
      <c r="J108" s="18">
        <f t="shared" si="99"/>
        <v>0.0481724883828709</v>
      </c>
      <c r="K108" s="18">
        <f t="shared" si="100"/>
        <v>75.9047916666667</v>
      </c>
      <c r="L108" s="18">
        <f t="shared" si="101"/>
        <v>0.759047916666667</v>
      </c>
      <c r="M108" s="13" t="s">
        <v>73</v>
      </c>
      <c r="N108" s="13"/>
      <c r="O108" s="18">
        <f t="shared" si="115"/>
        <v>2.92180538413838</v>
      </c>
      <c r="P108" s="18">
        <f t="shared" si="102"/>
        <v>0.140750635924416</v>
      </c>
      <c r="Q108" s="25">
        <f t="shared" si="103"/>
        <v>0.0295576335441273</v>
      </c>
      <c r="R108" s="18">
        <f t="shared" si="104"/>
        <v>0.1594000625</v>
      </c>
      <c r="S108" s="26">
        <f t="shared" si="105"/>
        <v>0.185430501597998</v>
      </c>
      <c r="T108" s="3">
        <v>0.01</v>
      </c>
      <c r="U108" s="27">
        <f t="shared" si="106"/>
        <v>0.00185430501597998</v>
      </c>
      <c r="V108" s="26"/>
      <c r="W108" s="3"/>
      <c r="X108" s="3"/>
      <c r="Y108" s="29"/>
      <c r="Z108" s="3"/>
      <c r="AA108" s="28"/>
      <c r="AB108" s="3"/>
      <c r="AC108" s="3"/>
      <c r="AD108" s="28"/>
      <c r="AE108" s="26">
        <v>0.001</v>
      </c>
      <c r="AF108" s="3">
        <v>0.49</v>
      </c>
      <c r="AG108" s="27">
        <f t="shared" si="107"/>
        <v>0.00049</v>
      </c>
      <c r="AH108" s="36"/>
      <c r="AI108" s="3"/>
      <c r="AJ108" s="27"/>
      <c r="AK108" s="37"/>
      <c r="AL108" s="28"/>
      <c r="AM108" s="28"/>
      <c r="AN108" s="37"/>
      <c r="AO108" s="28"/>
      <c r="AP108" s="27"/>
      <c r="AQ108" s="3">
        <v>0.01</v>
      </c>
      <c r="AR108" s="3">
        <v>0.5</v>
      </c>
      <c r="AS108" s="3">
        <f t="shared" si="108"/>
        <v>0.005</v>
      </c>
      <c r="AT108" s="2">
        <f t="shared" si="109"/>
        <v>0.00734430501597998</v>
      </c>
      <c r="AU108" s="30">
        <f t="shared" si="110"/>
        <v>75.9047916666667</v>
      </c>
      <c r="AV108" s="1">
        <f t="shared" si="111"/>
        <v>0.21</v>
      </c>
      <c r="AW108" s="2">
        <f t="shared" si="112"/>
        <v>0.0875</v>
      </c>
      <c r="AX108" s="1">
        <f t="shared" si="113"/>
        <v>68.6312720309478</v>
      </c>
      <c r="AZ108" s="2"/>
    </row>
    <row r="109" s="1" customFormat="1" spans="1:52">
      <c r="A109" s="13"/>
      <c r="B109" s="13"/>
      <c r="C109" s="16">
        <v>4</v>
      </c>
      <c r="D109" s="21">
        <v>15.7383333333333</v>
      </c>
      <c r="E109" s="20">
        <f t="shared" si="114"/>
        <v>8.02032258064516</v>
      </c>
      <c r="F109" s="16" t="s">
        <v>73</v>
      </c>
      <c r="G109" s="13">
        <v>5</v>
      </c>
      <c r="H109" s="18">
        <f t="shared" si="97"/>
        <v>15.7383333333333</v>
      </c>
      <c r="I109" s="18">
        <f t="shared" si="98"/>
        <v>288.888333333333</v>
      </c>
      <c r="J109" s="18">
        <f t="shared" si="99"/>
        <v>0.121505354595049</v>
      </c>
      <c r="K109" s="18">
        <f t="shared" si="100"/>
        <v>75.9047916666667</v>
      </c>
      <c r="L109" s="18">
        <f t="shared" si="101"/>
        <v>0.759047916666667</v>
      </c>
      <c r="M109" s="13" t="s">
        <v>75</v>
      </c>
      <c r="N109" s="18">
        <f>(O108-P108)*$C$22/100</f>
        <v>2.64200201080327</v>
      </c>
      <c r="O109" s="18">
        <f t="shared" si="115"/>
        <v>0.898100654077365</v>
      </c>
      <c r="P109" s="18">
        <f t="shared" si="102"/>
        <v>0.109124038435716</v>
      </c>
      <c r="Q109" s="25">
        <f t="shared" si="103"/>
        <v>0.0229160480715003</v>
      </c>
      <c r="R109" s="18">
        <f t="shared" si="104"/>
        <v>0.1594000625</v>
      </c>
      <c r="S109" s="26">
        <f t="shared" si="105"/>
        <v>0.143764360641328</v>
      </c>
      <c r="T109" s="3">
        <v>0.01</v>
      </c>
      <c r="U109" s="27">
        <f t="shared" si="106"/>
        <v>0.00143764360641328</v>
      </c>
      <c r="V109" s="26"/>
      <c r="W109" s="3"/>
      <c r="X109" s="3"/>
      <c r="Y109" s="29"/>
      <c r="Z109" s="3"/>
      <c r="AA109" s="28"/>
      <c r="AB109" s="3"/>
      <c r="AC109" s="3"/>
      <c r="AD109" s="28"/>
      <c r="AE109" s="26">
        <v>0.005</v>
      </c>
      <c r="AF109" s="3">
        <v>0.49</v>
      </c>
      <c r="AG109" s="27">
        <f t="shared" si="107"/>
        <v>0.00245</v>
      </c>
      <c r="AH109" s="36"/>
      <c r="AI109" s="3"/>
      <c r="AJ109" s="27"/>
      <c r="AK109" s="37"/>
      <c r="AL109" s="28"/>
      <c r="AM109" s="28"/>
      <c r="AN109" s="37"/>
      <c r="AO109" s="28"/>
      <c r="AP109" s="27"/>
      <c r="AQ109" s="3">
        <v>0.015</v>
      </c>
      <c r="AR109" s="3">
        <v>0.5</v>
      </c>
      <c r="AS109" s="3">
        <f t="shared" si="108"/>
        <v>0.0075</v>
      </c>
      <c r="AT109" s="2">
        <f t="shared" si="109"/>
        <v>0.0113876436064133</v>
      </c>
      <c r="AU109" s="30">
        <f t="shared" si="110"/>
        <v>75.9047916666667</v>
      </c>
      <c r="AV109" s="1">
        <f t="shared" si="111"/>
        <v>0.21</v>
      </c>
      <c r="AW109" s="2">
        <f t="shared" si="112"/>
        <v>0.0875</v>
      </c>
      <c r="AX109" s="1">
        <f t="shared" si="113"/>
        <v>106.415578389339</v>
      </c>
      <c r="AZ109" s="2"/>
    </row>
    <row r="110" s="1" customFormat="1" spans="1:52">
      <c r="A110" s="13"/>
      <c r="B110" s="13"/>
      <c r="C110" s="16">
        <v>5</v>
      </c>
      <c r="D110" s="21">
        <v>20.395</v>
      </c>
      <c r="E110" s="20">
        <f t="shared" si="114"/>
        <v>15.7383333333333</v>
      </c>
      <c r="F110" s="16" t="s">
        <v>75</v>
      </c>
      <c r="G110" s="13">
        <v>6</v>
      </c>
      <c r="H110" s="18">
        <f t="shared" si="97"/>
        <v>20.395</v>
      </c>
      <c r="I110" s="18">
        <f t="shared" si="98"/>
        <v>293.545</v>
      </c>
      <c r="J110" s="18">
        <f t="shared" si="99"/>
        <v>0.207395756553805</v>
      </c>
      <c r="K110" s="18">
        <f t="shared" si="100"/>
        <v>75.9047916666667</v>
      </c>
      <c r="L110" s="18">
        <f t="shared" si="101"/>
        <v>0.759047916666667</v>
      </c>
      <c r="M110" s="13" t="s">
        <v>73</v>
      </c>
      <c r="N110" s="13"/>
      <c r="O110" s="18">
        <f t="shared" si="115"/>
        <v>1.54802453230832</v>
      </c>
      <c r="P110" s="18">
        <f t="shared" si="102"/>
        <v>0.321053719041933</v>
      </c>
      <c r="Q110" s="25">
        <f t="shared" si="103"/>
        <v>0.067421280998806</v>
      </c>
      <c r="R110" s="18">
        <f t="shared" si="104"/>
        <v>0.1594000625</v>
      </c>
      <c r="S110" s="26">
        <f t="shared" si="105"/>
        <v>0.422968974675314</v>
      </c>
      <c r="T110" s="3">
        <v>0.01</v>
      </c>
      <c r="U110" s="27">
        <f t="shared" si="106"/>
        <v>0.00422968974675314</v>
      </c>
      <c r="V110" s="26"/>
      <c r="W110" s="3"/>
      <c r="X110" s="3"/>
      <c r="Y110" s="29"/>
      <c r="Z110" s="3"/>
      <c r="AA110" s="28"/>
      <c r="AB110" s="3"/>
      <c r="AC110" s="3"/>
      <c r="AD110" s="28"/>
      <c r="AE110" s="26">
        <v>0.005</v>
      </c>
      <c r="AF110" s="3">
        <v>0.49</v>
      </c>
      <c r="AG110" s="27">
        <f t="shared" si="107"/>
        <v>0.00245</v>
      </c>
      <c r="AH110" s="36"/>
      <c r="AI110" s="3"/>
      <c r="AJ110" s="27"/>
      <c r="AK110" s="37"/>
      <c r="AL110" s="28"/>
      <c r="AM110" s="28"/>
      <c r="AN110" s="37"/>
      <c r="AO110" s="28"/>
      <c r="AP110" s="27"/>
      <c r="AQ110" s="3">
        <v>0.015</v>
      </c>
      <c r="AR110" s="3">
        <v>0.5</v>
      </c>
      <c r="AS110" s="3">
        <f t="shared" si="108"/>
        <v>0.0075</v>
      </c>
      <c r="AT110" s="2">
        <f t="shared" si="109"/>
        <v>0.0141796897467531</v>
      </c>
      <c r="AU110" s="30">
        <f t="shared" si="110"/>
        <v>75.9047916666667</v>
      </c>
      <c r="AV110" s="1">
        <f t="shared" si="111"/>
        <v>0.21</v>
      </c>
      <c r="AW110" s="2">
        <f t="shared" si="112"/>
        <v>0.0875</v>
      </c>
      <c r="AX110" s="1">
        <f t="shared" si="113"/>
        <v>132.506771192972</v>
      </c>
      <c r="AZ110" s="2"/>
    </row>
    <row r="111" s="1" customFormat="1" spans="1:52">
      <c r="A111" s="13"/>
      <c r="B111" s="13"/>
      <c r="C111" s="16">
        <v>6</v>
      </c>
      <c r="D111" s="21">
        <v>24.2426666666667</v>
      </c>
      <c r="E111" s="20">
        <f t="shared" si="114"/>
        <v>20.395</v>
      </c>
      <c r="F111" s="16" t="s">
        <v>73</v>
      </c>
      <c r="G111" s="13">
        <v>7</v>
      </c>
      <c r="H111" s="18">
        <f t="shared" si="97"/>
        <v>24.2426666666667</v>
      </c>
      <c r="I111" s="18">
        <f t="shared" si="98"/>
        <v>297.392666666667</v>
      </c>
      <c r="J111" s="18">
        <f t="shared" si="99"/>
        <v>0.318549535884919</v>
      </c>
      <c r="K111" s="18">
        <f t="shared" si="100"/>
        <v>75.9047916666667</v>
      </c>
      <c r="L111" s="18">
        <f t="shared" si="101"/>
        <v>0.759047916666667</v>
      </c>
      <c r="M111" s="13" t="s">
        <v>73</v>
      </c>
      <c r="N111" s="13"/>
      <c r="O111" s="18">
        <f t="shared" si="115"/>
        <v>1.98601872993305</v>
      </c>
      <c r="P111" s="18">
        <f t="shared" si="102"/>
        <v>0.632645344678929</v>
      </c>
      <c r="Q111" s="25">
        <f t="shared" si="103"/>
        <v>0.132855522382575</v>
      </c>
      <c r="R111" s="18">
        <f t="shared" si="104"/>
        <v>0.1594000625</v>
      </c>
      <c r="S111" s="26">
        <f t="shared" si="105"/>
        <v>0.833472210103902</v>
      </c>
      <c r="T111" s="3">
        <v>0.01</v>
      </c>
      <c r="U111" s="27">
        <f t="shared" si="106"/>
        <v>0.00833472210103902</v>
      </c>
      <c r="V111" s="26"/>
      <c r="W111" s="3"/>
      <c r="X111" s="3"/>
      <c r="Y111" s="29"/>
      <c r="Z111" s="3"/>
      <c r="AA111" s="28"/>
      <c r="AB111" s="3"/>
      <c r="AC111" s="3"/>
      <c r="AD111" s="28"/>
      <c r="AE111" s="26">
        <v>0.005</v>
      </c>
      <c r="AF111" s="3">
        <v>0.49</v>
      </c>
      <c r="AG111" s="27">
        <f t="shared" si="107"/>
        <v>0.00245</v>
      </c>
      <c r="AH111" s="36"/>
      <c r="AI111" s="3"/>
      <c r="AJ111" s="27"/>
      <c r="AK111" s="37"/>
      <c r="AL111" s="28"/>
      <c r="AM111" s="28"/>
      <c r="AN111" s="37"/>
      <c r="AO111" s="28"/>
      <c r="AP111" s="27"/>
      <c r="AQ111" s="3">
        <v>0.015</v>
      </c>
      <c r="AR111" s="3">
        <v>0.5</v>
      </c>
      <c r="AS111" s="3">
        <f t="shared" si="108"/>
        <v>0.0075</v>
      </c>
      <c r="AT111" s="2">
        <f t="shared" si="109"/>
        <v>0.018284722101039</v>
      </c>
      <c r="AU111" s="30">
        <f t="shared" si="110"/>
        <v>75.9047916666667</v>
      </c>
      <c r="AV111" s="1">
        <f t="shared" si="111"/>
        <v>0.21</v>
      </c>
      <c r="AW111" s="2">
        <f t="shared" si="112"/>
        <v>0.0875</v>
      </c>
      <c r="AX111" s="1">
        <f t="shared" si="113"/>
        <v>170.867595204207</v>
      </c>
      <c r="AZ111" s="2"/>
    </row>
    <row r="112" s="1" customFormat="1" spans="1:52">
      <c r="A112" s="13"/>
      <c r="B112" s="13"/>
      <c r="C112" s="16">
        <v>7</v>
      </c>
      <c r="D112" s="21">
        <v>24.090935483871</v>
      </c>
      <c r="E112" s="20">
        <f t="shared" si="114"/>
        <v>24.2426666666667</v>
      </c>
      <c r="F112" s="16" t="s">
        <v>73</v>
      </c>
      <c r="G112" s="13">
        <v>8</v>
      </c>
      <c r="H112" s="18">
        <f t="shared" si="97"/>
        <v>24.090935483871</v>
      </c>
      <c r="I112" s="18">
        <f t="shared" si="98"/>
        <v>297.240935483871</v>
      </c>
      <c r="J112" s="18">
        <f t="shared" si="99"/>
        <v>0.313269892305987</v>
      </c>
      <c r="K112" s="18">
        <f t="shared" si="100"/>
        <v>75.9047916666667</v>
      </c>
      <c r="L112" s="18">
        <f t="shared" si="101"/>
        <v>0.759047916666667</v>
      </c>
      <c r="M112" s="13" t="s">
        <v>73</v>
      </c>
      <c r="N112" s="13"/>
      <c r="O112" s="18">
        <f t="shared" si="115"/>
        <v>2.11242130192079</v>
      </c>
      <c r="P112" s="18">
        <f t="shared" si="102"/>
        <v>0.661757993757598</v>
      </c>
      <c r="Q112" s="25">
        <f t="shared" si="103"/>
        <v>0.138969178689096</v>
      </c>
      <c r="R112" s="18">
        <f t="shared" si="104"/>
        <v>0.1594000625</v>
      </c>
      <c r="S112" s="26">
        <f t="shared" si="105"/>
        <v>0.871826375156506</v>
      </c>
      <c r="T112" s="3">
        <v>0.01</v>
      </c>
      <c r="U112" s="27">
        <f t="shared" si="106"/>
        <v>0.00871826375156506</v>
      </c>
      <c r="V112" s="26"/>
      <c r="W112" s="3"/>
      <c r="X112" s="3"/>
      <c r="Y112" s="29"/>
      <c r="Z112" s="3"/>
      <c r="AA112" s="28"/>
      <c r="AB112" s="3"/>
      <c r="AC112" s="3"/>
      <c r="AD112" s="28"/>
      <c r="AE112" s="26">
        <v>0.005</v>
      </c>
      <c r="AF112" s="3">
        <v>0.49</v>
      </c>
      <c r="AG112" s="27">
        <f t="shared" si="107"/>
        <v>0.00245</v>
      </c>
      <c r="AH112" s="36"/>
      <c r="AI112" s="3"/>
      <c r="AJ112" s="27"/>
      <c r="AK112" s="37"/>
      <c r="AL112" s="28"/>
      <c r="AM112" s="28"/>
      <c r="AN112" s="37"/>
      <c r="AO112" s="28"/>
      <c r="AP112" s="27"/>
      <c r="AQ112" s="3">
        <v>0.015</v>
      </c>
      <c r="AR112" s="3">
        <v>0.5</v>
      </c>
      <c r="AS112" s="3">
        <f t="shared" si="108"/>
        <v>0.0075</v>
      </c>
      <c r="AT112" s="2">
        <f t="shared" si="109"/>
        <v>0.0186682637515651</v>
      </c>
      <c r="AU112" s="30">
        <f t="shared" si="110"/>
        <v>75.9047916666667</v>
      </c>
      <c r="AV112" s="1">
        <f t="shared" si="111"/>
        <v>0.21</v>
      </c>
      <c r="AW112" s="2">
        <f t="shared" si="112"/>
        <v>0.0875</v>
      </c>
      <c r="AX112" s="1">
        <f t="shared" si="113"/>
        <v>174.451726213904</v>
      </c>
      <c r="AZ112" s="2"/>
    </row>
    <row r="113" s="1" customFormat="1" spans="1:52">
      <c r="A113" s="13"/>
      <c r="B113" s="13"/>
      <c r="C113" s="16">
        <v>8</v>
      </c>
      <c r="D113" s="21">
        <v>24.3665161290323</v>
      </c>
      <c r="E113" s="20">
        <f t="shared" si="114"/>
        <v>24.090935483871</v>
      </c>
      <c r="F113" s="16" t="s">
        <v>73</v>
      </c>
      <c r="G113" s="13">
        <v>9</v>
      </c>
      <c r="H113" s="18">
        <f t="shared" si="97"/>
        <v>24.3665161290323</v>
      </c>
      <c r="I113" s="18">
        <f t="shared" si="98"/>
        <v>297.516516129032</v>
      </c>
      <c r="J113" s="18">
        <f t="shared" si="99"/>
        <v>0.322920813852936</v>
      </c>
      <c r="K113" s="18">
        <f t="shared" si="100"/>
        <v>75.9047916666667</v>
      </c>
      <c r="L113" s="18">
        <f t="shared" si="101"/>
        <v>0.759047916666667</v>
      </c>
      <c r="M113" s="13" t="s">
        <v>73</v>
      </c>
      <c r="N113" s="13"/>
      <c r="O113" s="18">
        <f t="shared" si="115"/>
        <v>2.20971122482986</v>
      </c>
      <c r="P113" s="18">
        <f t="shared" si="102"/>
        <v>0.713561747102025</v>
      </c>
      <c r="Q113" s="25">
        <f t="shared" si="103"/>
        <v>0.149847966891425</v>
      </c>
      <c r="R113" s="18">
        <f t="shared" si="104"/>
        <v>0.1594000625</v>
      </c>
      <c r="S113" s="26">
        <f t="shared" si="105"/>
        <v>0.940074706002234</v>
      </c>
      <c r="T113" s="3">
        <v>0.01</v>
      </c>
      <c r="U113" s="27">
        <f t="shared" si="106"/>
        <v>0.00940074706002234</v>
      </c>
      <c r="V113" s="26"/>
      <c r="W113" s="3"/>
      <c r="X113" s="3"/>
      <c r="Y113" s="29"/>
      <c r="Z113" s="3"/>
      <c r="AA113" s="28"/>
      <c r="AB113" s="3"/>
      <c r="AC113" s="3"/>
      <c r="AD113" s="28"/>
      <c r="AE113" s="26">
        <v>0.005</v>
      </c>
      <c r="AF113" s="3">
        <v>0.49</v>
      </c>
      <c r="AG113" s="27">
        <f t="shared" si="107"/>
        <v>0.00245</v>
      </c>
      <c r="AH113" s="36"/>
      <c r="AI113" s="3"/>
      <c r="AJ113" s="27"/>
      <c r="AK113" s="37"/>
      <c r="AL113" s="28"/>
      <c r="AM113" s="28"/>
      <c r="AN113" s="37"/>
      <c r="AO113" s="28"/>
      <c r="AP113" s="27"/>
      <c r="AQ113" s="3">
        <v>0.015</v>
      </c>
      <c r="AR113" s="3">
        <v>0.5</v>
      </c>
      <c r="AS113" s="3">
        <f t="shared" si="108"/>
        <v>0.0075</v>
      </c>
      <c r="AT113" s="2">
        <f t="shared" si="109"/>
        <v>0.0193507470600223</v>
      </c>
      <c r="AU113" s="30">
        <f t="shared" si="110"/>
        <v>75.9047916666667</v>
      </c>
      <c r="AV113" s="1">
        <f t="shared" si="111"/>
        <v>0.21</v>
      </c>
      <c r="AW113" s="2">
        <f t="shared" si="112"/>
        <v>0.0875</v>
      </c>
      <c r="AX113" s="1">
        <f t="shared" si="113"/>
        <v>180.82941579752</v>
      </c>
      <c r="AZ113" s="2"/>
    </row>
    <row r="114" s="1" customFormat="1" spans="1:52">
      <c r="A114" s="13"/>
      <c r="B114" s="13"/>
      <c r="C114" s="16">
        <v>9</v>
      </c>
      <c r="D114" s="21">
        <v>21.6256333333333</v>
      </c>
      <c r="E114" s="20">
        <f t="shared" si="114"/>
        <v>24.3665161290323</v>
      </c>
      <c r="F114" s="16" t="s">
        <v>73</v>
      </c>
      <c r="G114" s="13">
        <v>10</v>
      </c>
      <c r="H114" s="18">
        <f t="shared" si="97"/>
        <v>21.6256333333333</v>
      </c>
      <c r="I114" s="18">
        <f t="shared" si="98"/>
        <v>294.775633333333</v>
      </c>
      <c r="J114" s="18">
        <f t="shared" si="99"/>
        <v>0.23819889131762</v>
      </c>
      <c r="K114" s="18">
        <f t="shared" si="100"/>
        <v>75.9047916666667</v>
      </c>
      <c r="L114" s="18">
        <f t="shared" si="101"/>
        <v>0.759047916666667</v>
      </c>
      <c r="M114" s="13" t="s">
        <v>73</v>
      </c>
      <c r="N114" s="13"/>
      <c r="O114" s="18">
        <f t="shared" si="115"/>
        <v>2.2551973943945</v>
      </c>
      <c r="P114" s="18">
        <f t="shared" si="102"/>
        <v>0.537185519047155</v>
      </c>
      <c r="Q114" s="25">
        <f t="shared" si="103"/>
        <v>0.112808958999903</v>
      </c>
      <c r="R114" s="18">
        <f t="shared" si="104"/>
        <v>0.1594000625</v>
      </c>
      <c r="S114" s="26">
        <f t="shared" si="105"/>
        <v>0.707709628406843</v>
      </c>
      <c r="T114" s="3">
        <v>0.01</v>
      </c>
      <c r="U114" s="27">
        <f t="shared" si="106"/>
        <v>0.00707709628406843</v>
      </c>
      <c r="V114" s="26"/>
      <c r="W114" s="3"/>
      <c r="X114" s="3"/>
      <c r="Y114" s="29"/>
      <c r="Z114" s="3"/>
      <c r="AA114" s="28"/>
      <c r="AB114" s="3"/>
      <c r="AC114" s="3"/>
      <c r="AD114" s="28"/>
      <c r="AE114" s="26">
        <v>0.005</v>
      </c>
      <c r="AF114" s="3">
        <v>0.49</v>
      </c>
      <c r="AG114" s="27">
        <f t="shared" si="107"/>
        <v>0.00245</v>
      </c>
      <c r="AH114" s="36"/>
      <c r="AI114" s="3"/>
      <c r="AJ114" s="27"/>
      <c r="AK114" s="37"/>
      <c r="AL114" s="28"/>
      <c r="AM114" s="28"/>
      <c r="AN114" s="37"/>
      <c r="AO114" s="28"/>
      <c r="AP114" s="27"/>
      <c r="AQ114" s="3">
        <v>0.015</v>
      </c>
      <c r="AR114" s="3">
        <v>0.5</v>
      </c>
      <c r="AS114" s="3">
        <f t="shared" si="108"/>
        <v>0.0075</v>
      </c>
      <c r="AT114" s="2">
        <f t="shared" si="109"/>
        <v>0.0170270962840684</v>
      </c>
      <c r="AU114" s="30">
        <f t="shared" si="110"/>
        <v>75.9047916666667</v>
      </c>
      <c r="AV114" s="1">
        <f t="shared" si="111"/>
        <v>0.21</v>
      </c>
      <c r="AW114" s="2">
        <f t="shared" si="112"/>
        <v>0.0875</v>
      </c>
      <c r="AX114" s="1">
        <f t="shared" si="113"/>
        <v>159.115297421115</v>
      </c>
      <c r="AZ114" s="2"/>
    </row>
    <row r="115" s="1" customFormat="1" spans="1:52">
      <c r="A115" s="13"/>
      <c r="B115" s="13"/>
      <c r="C115" s="16">
        <v>10</v>
      </c>
      <c r="D115" s="21">
        <v>16.1174516129032</v>
      </c>
      <c r="E115" s="20">
        <f t="shared" si="114"/>
        <v>21.6256333333333</v>
      </c>
      <c r="F115" s="16" t="s">
        <v>73</v>
      </c>
      <c r="G115" s="13">
        <v>11</v>
      </c>
      <c r="H115" s="18">
        <f t="shared" si="97"/>
        <v>16.1174516129032</v>
      </c>
      <c r="I115" s="18">
        <f t="shared" si="98"/>
        <v>289.267451612903</v>
      </c>
      <c r="J115" s="18">
        <f t="shared" si="99"/>
        <v>0.126992971392484</v>
      </c>
      <c r="K115" s="18">
        <f t="shared" si="100"/>
        <v>75.9047916666667</v>
      </c>
      <c r="L115" s="18">
        <f t="shared" si="101"/>
        <v>0.759047916666667</v>
      </c>
      <c r="M115" s="13" t="s">
        <v>75</v>
      </c>
      <c r="N115" s="18">
        <f>(O114-P114)*$C$22/100</f>
        <v>1.63211128157998</v>
      </c>
      <c r="O115" s="18">
        <f t="shared" si="115"/>
        <v>0.844948510434034</v>
      </c>
      <c r="P115" s="18">
        <f t="shared" si="102"/>
        <v>0.107302522013671</v>
      </c>
      <c r="Q115" s="25">
        <f t="shared" si="103"/>
        <v>0.022533529622871</v>
      </c>
      <c r="R115" s="18">
        <f t="shared" si="104"/>
        <v>0.1594000625</v>
      </c>
      <c r="S115" s="26">
        <f t="shared" si="105"/>
        <v>0.141364622255847</v>
      </c>
      <c r="T115" s="3">
        <v>0.01</v>
      </c>
      <c r="U115" s="27">
        <f t="shared" si="106"/>
        <v>0.00141364622255847</v>
      </c>
      <c r="V115" s="26"/>
      <c r="W115" s="3"/>
      <c r="X115" s="3"/>
      <c r="Y115" s="29"/>
      <c r="Z115" s="3"/>
      <c r="AA115" s="28"/>
      <c r="AB115" s="3"/>
      <c r="AC115" s="3"/>
      <c r="AD115" s="28"/>
      <c r="AE115" s="26">
        <v>0.005</v>
      </c>
      <c r="AF115" s="3">
        <v>0.49</v>
      </c>
      <c r="AG115" s="27">
        <f t="shared" si="107"/>
        <v>0.00245</v>
      </c>
      <c r="AH115" s="36"/>
      <c r="AI115" s="3"/>
      <c r="AJ115" s="27"/>
      <c r="AK115" s="37"/>
      <c r="AL115" s="28"/>
      <c r="AM115" s="28"/>
      <c r="AN115" s="37"/>
      <c r="AO115" s="28"/>
      <c r="AP115" s="27"/>
      <c r="AQ115" s="3">
        <v>0.015</v>
      </c>
      <c r="AR115" s="3">
        <v>0.5</v>
      </c>
      <c r="AS115" s="3">
        <f t="shared" si="108"/>
        <v>0.0075</v>
      </c>
      <c r="AT115" s="2">
        <f t="shared" si="109"/>
        <v>0.0113636462225585</v>
      </c>
      <c r="AU115" s="30">
        <f t="shared" si="110"/>
        <v>75.9047916666667</v>
      </c>
      <c r="AV115" s="1">
        <f t="shared" si="111"/>
        <v>0.21</v>
      </c>
      <c r="AW115" s="2">
        <f t="shared" si="112"/>
        <v>0.0875</v>
      </c>
      <c r="AX115" s="1">
        <f t="shared" si="113"/>
        <v>106.19132694883</v>
      </c>
      <c r="AZ115" s="2"/>
    </row>
    <row r="116" s="1" customFormat="1" spans="1:52">
      <c r="A116" s="13"/>
      <c r="B116" s="13"/>
      <c r="C116" s="16">
        <v>11</v>
      </c>
      <c r="D116" s="21">
        <v>6.98373333333334</v>
      </c>
      <c r="E116" s="20">
        <f t="shared" si="114"/>
        <v>16.1174516129032</v>
      </c>
      <c r="F116" s="16" t="s">
        <v>75</v>
      </c>
      <c r="G116" s="13">
        <v>12</v>
      </c>
      <c r="H116" s="18">
        <f t="shared" si="97"/>
        <v>6.98373333333334</v>
      </c>
      <c r="I116" s="18">
        <f t="shared" si="98"/>
        <v>280.133733333333</v>
      </c>
      <c r="J116" s="18">
        <f t="shared" si="99"/>
        <v>0.0423787575259478</v>
      </c>
      <c r="K116" s="18">
        <f t="shared" si="100"/>
        <v>75.9047916666667</v>
      </c>
      <c r="L116" s="18">
        <f t="shared" si="101"/>
        <v>0.759047916666667</v>
      </c>
      <c r="M116" s="13" t="s">
        <v>73</v>
      </c>
      <c r="N116" s="13"/>
      <c r="O116" s="18">
        <f t="shared" si="115"/>
        <v>1.49669390508703</v>
      </c>
      <c r="P116" s="18">
        <f t="shared" si="102"/>
        <v>0.0634280280942471</v>
      </c>
      <c r="Q116" s="25">
        <f t="shared" si="103"/>
        <v>0.0133198858997919</v>
      </c>
      <c r="R116" s="18">
        <f t="shared" si="104"/>
        <v>0.1594000625</v>
      </c>
      <c r="S116" s="26">
        <f t="shared" si="105"/>
        <v>0.0835626140346833</v>
      </c>
      <c r="T116" s="3">
        <v>0.01</v>
      </c>
      <c r="U116" s="27">
        <f t="shared" si="106"/>
        <v>0.000835626140346833</v>
      </c>
      <c r="V116" s="26"/>
      <c r="W116" s="3"/>
      <c r="X116" s="3"/>
      <c r="Y116" s="29"/>
      <c r="Z116" s="3"/>
      <c r="AA116" s="28"/>
      <c r="AB116" s="3"/>
      <c r="AC116" s="3"/>
      <c r="AD116" s="28"/>
      <c r="AE116" s="26">
        <v>0.005</v>
      </c>
      <c r="AF116" s="3">
        <v>0.49</v>
      </c>
      <c r="AG116" s="27">
        <f t="shared" si="107"/>
        <v>0.00245</v>
      </c>
      <c r="AH116" s="36"/>
      <c r="AI116" s="3"/>
      <c r="AJ116" s="27"/>
      <c r="AK116" s="37"/>
      <c r="AL116" s="28"/>
      <c r="AM116" s="28"/>
      <c r="AN116" s="37"/>
      <c r="AO116" s="28"/>
      <c r="AP116" s="27"/>
      <c r="AQ116" s="3">
        <v>0.015</v>
      </c>
      <c r="AR116" s="3">
        <v>0.5</v>
      </c>
      <c r="AS116" s="3">
        <f t="shared" si="108"/>
        <v>0.0075</v>
      </c>
      <c r="AT116" s="2">
        <f t="shared" si="109"/>
        <v>0.0107856261403468</v>
      </c>
      <c r="AU116" s="30">
        <f t="shared" si="110"/>
        <v>75.9047916666667</v>
      </c>
      <c r="AV116" s="1">
        <f t="shared" si="111"/>
        <v>0.21</v>
      </c>
      <c r="AW116" s="2">
        <f t="shared" si="112"/>
        <v>0.0875</v>
      </c>
      <c r="AX116" s="1">
        <f t="shared" si="113"/>
        <v>100.789828316175</v>
      </c>
      <c r="AY116" s="1">
        <f>SUM(AX105:AX116)</f>
        <v>1367.79052081988</v>
      </c>
      <c r="AZ116" s="2"/>
    </row>
    <row r="117" s="1" customFormat="1" spans="1:46">
      <c r="A117" s="13"/>
      <c r="B117" s="13"/>
      <c r="C117" s="16">
        <v>12</v>
      </c>
      <c r="D117" s="21">
        <v>6.72638709677419</v>
      </c>
      <c r="E117" s="20">
        <f t="shared" si="114"/>
        <v>6.98373333333334</v>
      </c>
      <c r="F117" s="16" t="s">
        <v>73</v>
      </c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AT117" s="2"/>
    </row>
  </sheetData>
  <mergeCells count="6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S103:U103"/>
    <mergeCell ref="V103:X103"/>
    <mergeCell ref="Y103:AA103"/>
    <mergeCell ref="AB103:AD103"/>
    <mergeCell ref="AE103:AG103"/>
    <mergeCell ref="AH103:AJ103"/>
    <mergeCell ref="AK103:AM103"/>
    <mergeCell ref="AN103:AP103"/>
    <mergeCell ref="AQ103:AS103"/>
    <mergeCell ref="A104:B104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17"/>
  <sheetViews>
    <sheetView workbookViewId="0">
      <selection activeCell="F15" sqref="F15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7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36</v>
      </c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U1" s="2"/>
    </row>
    <row r="2" s="1" customFormat="1" spans="1:47">
      <c r="A2" s="4" t="s">
        <v>4</v>
      </c>
      <c r="B2" s="5" t="s">
        <v>5</v>
      </c>
      <c r="C2" s="3"/>
      <c r="D2" s="3"/>
      <c r="E2" s="6">
        <v>161.83</v>
      </c>
      <c r="F2" s="3">
        <v>1166.832</v>
      </c>
      <c r="G2" s="7">
        <f>(F2+F3+F4)/3</f>
        <v>1338.18733333333</v>
      </c>
      <c r="H2" s="3">
        <v>0.13</v>
      </c>
      <c r="I2" s="22">
        <f>(H2+H3+H4)/3</f>
        <v>0.12</v>
      </c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U2" s="2"/>
    </row>
    <row r="3" s="1" customFormat="1" spans="1:47">
      <c r="A3" s="4"/>
      <c r="B3" s="5" t="s">
        <v>6</v>
      </c>
      <c r="C3" s="3"/>
      <c r="D3" s="3"/>
      <c r="E3" s="8"/>
      <c r="F3" s="3">
        <v>1192.09</v>
      </c>
      <c r="G3" s="9"/>
      <c r="H3" s="3">
        <v>0.13</v>
      </c>
      <c r="I3" s="22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U3" s="2"/>
    </row>
    <row r="4" s="1" customFormat="1" spans="1:47">
      <c r="A4" s="4"/>
      <c r="B4" s="5" t="s">
        <v>7</v>
      </c>
      <c r="C4" s="3"/>
      <c r="D4" s="3"/>
      <c r="E4" s="10"/>
      <c r="F4" s="3">
        <v>1655.64</v>
      </c>
      <c r="G4" s="11"/>
      <c r="H4" s="3">
        <v>0.1</v>
      </c>
      <c r="I4" s="22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U4" s="2"/>
    </row>
    <row r="5" s="1" customFormat="1" spans="1:47">
      <c r="A5" s="4" t="s">
        <v>8</v>
      </c>
      <c r="B5" s="5" t="s">
        <v>9</v>
      </c>
      <c r="C5" s="3"/>
      <c r="D5" s="3"/>
      <c r="E5" s="6">
        <v>789.550868816054</v>
      </c>
      <c r="F5" s="3">
        <v>91.104</v>
      </c>
      <c r="G5" s="7">
        <f>(F5+F6)/2</f>
        <v>92.50925</v>
      </c>
      <c r="H5" s="3">
        <v>0.13</v>
      </c>
      <c r="I5" s="22">
        <f>(H5+H6)/2</f>
        <v>0.16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U5" s="2"/>
    </row>
    <row r="6" s="1" customFormat="1" spans="1:47">
      <c r="A6" s="4"/>
      <c r="B6" s="5" t="s">
        <v>10</v>
      </c>
      <c r="C6" s="3"/>
      <c r="D6" s="3"/>
      <c r="E6" s="10"/>
      <c r="F6" s="3">
        <v>93.9145</v>
      </c>
      <c r="G6" s="11"/>
      <c r="H6" s="3">
        <v>0.19</v>
      </c>
      <c r="I6" s="22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U6" s="2"/>
    </row>
    <row r="7" s="1" customFormat="1" spans="1:47">
      <c r="A7" s="4" t="s">
        <v>11</v>
      </c>
      <c r="B7" s="5"/>
      <c r="C7" s="3"/>
      <c r="D7" s="3"/>
      <c r="E7" s="12">
        <v>152.301369863014</v>
      </c>
      <c r="F7" s="3">
        <v>134.758</v>
      </c>
      <c r="G7" s="3"/>
      <c r="H7" s="3">
        <v>0.29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U7" s="2"/>
    </row>
    <row r="8" s="1" customFormat="1" spans="1:47">
      <c r="A8" s="4" t="s">
        <v>12</v>
      </c>
      <c r="B8" s="5"/>
      <c r="C8" s="3"/>
      <c r="D8" s="3"/>
      <c r="E8" s="12">
        <v>0.17</v>
      </c>
      <c r="F8" s="3">
        <v>625.464</v>
      </c>
      <c r="G8" s="3"/>
      <c r="H8" s="3">
        <v>0.26</v>
      </c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U8" s="2"/>
    </row>
    <row r="9" s="1" customFormat="1" spans="1:47">
      <c r="A9" s="4" t="s">
        <v>13</v>
      </c>
      <c r="B9" s="5"/>
      <c r="C9" s="3"/>
      <c r="D9" s="3"/>
      <c r="E9" s="12">
        <v>5.71</v>
      </c>
      <c r="F9" s="3">
        <v>341.64</v>
      </c>
      <c r="G9" s="3"/>
      <c r="H9" s="3">
        <v>0.26</v>
      </c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U9" s="2"/>
    </row>
    <row r="10" s="1" customFormat="1" spans="1:47">
      <c r="A10" s="4" t="s">
        <v>14</v>
      </c>
      <c r="B10" s="5"/>
      <c r="C10" s="3"/>
      <c r="D10" s="3"/>
      <c r="E10" s="12">
        <v>0.39825836058573</v>
      </c>
      <c r="F10" s="3">
        <v>341.64</v>
      </c>
      <c r="G10" s="3"/>
      <c r="H10" s="3">
        <v>0.26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U10" s="2"/>
    </row>
    <row r="11" s="1" customFormat="1" spans="1:47">
      <c r="A11" s="4" t="s">
        <v>15</v>
      </c>
      <c r="B11" s="5"/>
      <c r="C11" s="3"/>
      <c r="D11" s="3"/>
      <c r="E11" s="3">
        <v>0.03</v>
      </c>
      <c r="F11" s="3">
        <v>910.8575</v>
      </c>
      <c r="G11" s="3"/>
      <c r="H11" s="3">
        <v>0.21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U11" s="2"/>
    </row>
    <row r="12" s="1" customFormat="1" spans="8:46"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spans="46:46">
      <c r="AT13" s="2"/>
    </row>
    <row r="14" s="1" customFormat="1" spans="1:46">
      <c r="A14" s="13" t="s">
        <v>16</v>
      </c>
      <c r="B14" s="13" t="s">
        <v>17</v>
      </c>
      <c r="C14" s="13">
        <v>308.16</v>
      </c>
      <c r="D14" s="13"/>
      <c r="E14" s="13"/>
      <c r="F14" s="13"/>
      <c r="G14" s="14" t="s">
        <v>18</v>
      </c>
      <c r="H14" s="14" t="s">
        <v>19</v>
      </c>
      <c r="I14" s="14">
        <f>AV38+AV53+BB69+AY85+AY101+BB101+AY116+AG69</f>
        <v>5279910.30957056</v>
      </c>
      <c r="J14" s="14" t="s">
        <v>20</v>
      </c>
      <c r="K14" s="14">
        <f>I14/(10000*1000)</f>
        <v>0.527991030957056</v>
      </c>
      <c r="L14" s="14" t="s">
        <v>21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13" t="s">
        <v>22</v>
      </c>
      <c r="B15" s="13" t="s">
        <v>17</v>
      </c>
      <c r="C15" s="13"/>
      <c r="D15" s="13"/>
      <c r="E15" s="13"/>
      <c r="F15" s="13"/>
      <c r="G15" s="14"/>
      <c r="H15" s="14" t="s">
        <v>23</v>
      </c>
      <c r="I15" s="14">
        <v>7343148.72742826</v>
      </c>
      <c r="J15" s="14" t="s">
        <v>20</v>
      </c>
      <c r="K15" s="14">
        <f>I15/(10000*1000)</f>
        <v>0.734314872742826</v>
      </c>
      <c r="L15" s="14" t="s">
        <v>21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13" t="s">
        <v>24</v>
      </c>
      <c r="B16" s="13" t="s">
        <v>25</v>
      </c>
      <c r="C16" s="13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13" t="s">
        <v>26</v>
      </c>
      <c r="B17" s="13" t="s">
        <v>27</v>
      </c>
      <c r="C17" s="13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29</v>
      </c>
      <c r="AT17" s="2"/>
    </row>
    <row r="18" s="1" customFormat="1" spans="1:46">
      <c r="A18" s="13" t="s">
        <v>30</v>
      </c>
      <c r="B18" s="13" t="s">
        <v>31</v>
      </c>
      <c r="C18" s="13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13" t="s">
        <v>33</v>
      </c>
      <c r="B19" s="13" t="s">
        <v>31</v>
      </c>
      <c r="C19" s="13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13" t="s">
        <v>36</v>
      </c>
      <c r="B20" s="13" t="s">
        <v>37</v>
      </c>
      <c r="C20" s="13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13" t="s">
        <v>38</v>
      </c>
      <c r="B21" s="13" t="s">
        <v>39</v>
      </c>
      <c r="C21" s="13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13" t="s">
        <v>40</v>
      </c>
      <c r="B22" s="13" t="s">
        <v>35</v>
      </c>
      <c r="C22" s="13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13" t="s">
        <v>41</v>
      </c>
      <c r="B23" s="13" t="s">
        <v>42</v>
      </c>
      <c r="C23" s="13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4" t="s">
        <v>43</v>
      </c>
      <c r="T25" s="24"/>
      <c r="U25" s="24"/>
      <c r="V25" s="24" t="s">
        <v>44</v>
      </c>
      <c r="W25" s="24"/>
      <c r="X25" s="24"/>
      <c r="Y25" s="24" t="s">
        <v>45</v>
      </c>
      <c r="Z25" s="24"/>
      <c r="AA25" s="24"/>
      <c r="AB25" s="24" t="s">
        <v>46</v>
      </c>
      <c r="AC25" s="24"/>
      <c r="AD25" s="24"/>
      <c r="AE25" s="24" t="s">
        <v>47</v>
      </c>
      <c r="AF25" s="24"/>
      <c r="AG25" s="24"/>
      <c r="AH25" s="24" t="s">
        <v>48</v>
      </c>
      <c r="AI25" s="24"/>
      <c r="AJ25" s="24"/>
      <c r="AK25" s="32" t="s">
        <v>49</v>
      </c>
      <c r="AL25" s="33"/>
      <c r="AM25" s="34"/>
      <c r="AN25" s="24" t="s">
        <v>50</v>
      </c>
      <c r="AO25" s="24"/>
      <c r="AP25" s="24"/>
      <c r="AT25" s="2"/>
    </row>
    <row r="26" s="1" customFormat="1" spans="1:47">
      <c r="A26" s="15" t="s">
        <v>4</v>
      </c>
      <c r="B26" s="15"/>
      <c r="C26" s="16" t="s">
        <v>51</v>
      </c>
      <c r="D26" s="16" t="s">
        <v>52</v>
      </c>
      <c r="E26" s="16" t="s">
        <v>53</v>
      </c>
      <c r="F26" s="16" t="s">
        <v>54</v>
      </c>
      <c r="G26" s="13" t="s">
        <v>51</v>
      </c>
      <c r="H26" s="13" t="s">
        <v>53</v>
      </c>
      <c r="I26" s="13" t="s">
        <v>55</v>
      </c>
      <c r="J26" s="13" t="s">
        <v>56</v>
      </c>
      <c r="K26" s="23" t="s">
        <v>57</v>
      </c>
      <c r="L26" s="23" t="s">
        <v>58</v>
      </c>
      <c r="M26" s="13" t="s">
        <v>59</v>
      </c>
      <c r="N26" s="23" t="s">
        <v>60</v>
      </c>
      <c r="O26" s="13" t="s">
        <v>61</v>
      </c>
      <c r="P26" s="13" t="s">
        <v>62</v>
      </c>
      <c r="Q26" s="23" t="s">
        <v>63</v>
      </c>
      <c r="R26" s="23" t="s">
        <v>64</v>
      </c>
      <c r="S26" s="4" t="s">
        <v>65</v>
      </c>
      <c r="T26" s="3" t="s">
        <v>66</v>
      </c>
      <c r="U26" s="3"/>
      <c r="V26" s="4" t="s">
        <v>65</v>
      </c>
      <c r="W26" s="3" t="s">
        <v>66</v>
      </c>
      <c r="X26" s="3"/>
      <c r="Y26" s="4" t="s">
        <v>65</v>
      </c>
      <c r="Z26" s="3" t="s">
        <v>66</v>
      </c>
      <c r="AA26" s="3"/>
      <c r="AB26" s="4" t="s">
        <v>65</v>
      </c>
      <c r="AC26" s="3" t="s">
        <v>66</v>
      </c>
      <c r="AD26" s="3"/>
      <c r="AE26" s="4" t="s">
        <v>65</v>
      </c>
      <c r="AF26" s="3" t="s">
        <v>66</v>
      </c>
      <c r="AG26" s="3"/>
      <c r="AH26" s="4" t="s">
        <v>65</v>
      </c>
      <c r="AI26" s="3" t="s">
        <v>66</v>
      </c>
      <c r="AJ26" s="3"/>
      <c r="AK26" s="4" t="s">
        <v>65</v>
      </c>
      <c r="AL26" s="3" t="s">
        <v>66</v>
      </c>
      <c r="AM26" s="3"/>
      <c r="AN26" s="35" t="s">
        <v>65</v>
      </c>
      <c r="AO26" s="35" t="s">
        <v>66</v>
      </c>
      <c r="AP26" s="35"/>
      <c r="AQ26" s="1" t="s">
        <v>67</v>
      </c>
      <c r="AR26" s="1" t="s">
        <v>68</v>
      </c>
      <c r="AS26" s="1" t="s">
        <v>36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1338.18733333333</v>
      </c>
      <c r="C27" s="16" t="s">
        <v>72</v>
      </c>
      <c r="D27" s="17">
        <v>5</v>
      </c>
      <c r="E27" s="16"/>
      <c r="F27" s="16"/>
      <c r="G27" s="13">
        <v>1</v>
      </c>
      <c r="H27" s="18">
        <f t="shared" ref="H27:H38" si="0">E28</f>
        <v>5</v>
      </c>
      <c r="I27" s="18">
        <f t="shared" ref="I27:I38" si="1">H27+273.15</f>
        <v>278.15</v>
      </c>
      <c r="J27" s="18">
        <f t="shared" ref="J27:J38" si="2">EXP(($C$16*(I27-$C$14))/($C$17*I27*$C$14))</f>
        <v>0.0330744063381255</v>
      </c>
      <c r="K27" s="18">
        <f t="shared" ref="K27:K38" si="3">$B$27/12</f>
        <v>111.515611111111</v>
      </c>
      <c r="L27" s="18">
        <f t="shared" ref="L27:L38" si="4">K27*$B$28/100</f>
        <v>1.11515611111111</v>
      </c>
      <c r="M27" s="13" t="s">
        <v>73</v>
      </c>
      <c r="N27" s="13"/>
      <c r="O27" s="18">
        <f>L27</f>
        <v>1.11515611111111</v>
      </c>
      <c r="P27" s="18">
        <f t="shared" ref="P27:P38" si="5">O27*J27</f>
        <v>0.0368831263493327</v>
      </c>
      <c r="Q27" s="25">
        <f t="shared" ref="Q27:Q38" si="6">P27*$B$29</f>
        <v>0.00442597516191993</v>
      </c>
      <c r="R27" s="18">
        <f t="shared" ref="R27:R38" si="7">L27*$B$29</f>
        <v>0.133818733333333</v>
      </c>
      <c r="S27" s="26">
        <f t="shared" ref="S27:S38" si="8">Q27/R27</f>
        <v>0.0330744063381255</v>
      </c>
      <c r="T27" s="3">
        <v>0.01</v>
      </c>
      <c r="U27" s="27">
        <f t="shared" ref="U27:U38" si="9">S27*T27</f>
        <v>0.000330744063381255</v>
      </c>
      <c r="V27" s="26"/>
      <c r="W27" s="3"/>
      <c r="X27" s="27"/>
      <c r="Y27" s="29">
        <v>0.02</v>
      </c>
      <c r="Z27" s="3">
        <v>0.21</v>
      </c>
      <c r="AA27" s="28">
        <f t="shared" ref="AA27:AA38" si="10">Y27*Z27</f>
        <v>0.0042</v>
      </c>
      <c r="AB27" s="3">
        <v>0.01</v>
      </c>
      <c r="AC27" s="3">
        <v>0.29</v>
      </c>
      <c r="AD27" s="28">
        <f t="shared" ref="AD27:AD38" si="11">AB27*AC27</f>
        <v>0.0029</v>
      </c>
      <c r="AE27" s="26"/>
      <c r="AF27" s="3"/>
      <c r="AG27" s="27"/>
      <c r="AH27" s="26"/>
      <c r="AI27" s="3"/>
      <c r="AJ27" s="27"/>
      <c r="AK27" s="1">
        <v>0.1</v>
      </c>
      <c r="AL27" s="28">
        <v>0.11</v>
      </c>
      <c r="AM27" s="28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0.0222307440633813</v>
      </c>
      <c r="AR27" s="30">
        <f t="shared" ref="AR27:AR38" si="15">$B$27/12</f>
        <v>111.515611111111</v>
      </c>
      <c r="AS27" s="1">
        <f t="shared" ref="AS27:AS38" si="16">$B$29</f>
        <v>0.12</v>
      </c>
      <c r="AT27" s="2">
        <f>$E$2/12</f>
        <v>13.4858333333333</v>
      </c>
      <c r="AU27" s="1">
        <f t="shared" ref="AU27:AU38" si="17">AT27*10000*AS27*0.67*AR27*AQ27</f>
        <v>26879.6434907354</v>
      </c>
    </row>
    <row r="28" s="1" customFormat="1" spans="1:47">
      <c r="A28" s="13" t="s">
        <v>74</v>
      </c>
      <c r="B28" s="13">
        <v>1</v>
      </c>
      <c r="C28" s="16">
        <v>1</v>
      </c>
      <c r="D28" s="19">
        <v>7.57374193548387</v>
      </c>
      <c r="E28" s="20">
        <f t="shared" ref="E28:E39" si="18">D27</f>
        <v>5</v>
      </c>
      <c r="F28" s="16" t="s">
        <v>73</v>
      </c>
      <c r="G28" s="13">
        <v>2</v>
      </c>
      <c r="H28" s="18">
        <f t="shared" si="0"/>
        <v>7.57374193548387</v>
      </c>
      <c r="I28" s="18">
        <f t="shared" si="1"/>
        <v>280.723741935484</v>
      </c>
      <c r="J28" s="18">
        <f t="shared" si="2"/>
        <v>0.0455904746325357</v>
      </c>
      <c r="K28" s="18">
        <f t="shared" si="3"/>
        <v>111.515611111111</v>
      </c>
      <c r="L28" s="18">
        <f t="shared" si="4"/>
        <v>1.11515611111111</v>
      </c>
      <c r="M28" s="13" t="s">
        <v>73</v>
      </c>
      <c r="N28" s="13"/>
      <c r="O28" s="18">
        <f t="shared" ref="O28:O38" si="19">L28+O27-P27-N28</f>
        <v>2.19342909587289</v>
      </c>
      <c r="P28" s="18">
        <f t="shared" si="5"/>
        <v>0.0999994735536587</v>
      </c>
      <c r="Q28" s="25">
        <f t="shared" si="6"/>
        <v>0.011999936826439</v>
      </c>
      <c r="R28" s="18">
        <f t="shared" si="7"/>
        <v>0.133818733333333</v>
      </c>
      <c r="S28" s="26">
        <f t="shared" si="8"/>
        <v>0.0896730713819269</v>
      </c>
      <c r="T28" s="3">
        <v>0.01</v>
      </c>
      <c r="U28" s="27">
        <f t="shared" si="9"/>
        <v>0.000896730713819269</v>
      </c>
      <c r="V28" s="26"/>
      <c r="W28" s="3"/>
      <c r="X28" s="27"/>
      <c r="Y28" s="29">
        <v>0.02</v>
      </c>
      <c r="Z28" s="3">
        <v>0.21</v>
      </c>
      <c r="AA28" s="28">
        <f t="shared" si="10"/>
        <v>0.0042</v>
      </c>
      <c r="AB28" s="3">
        <v>0.01</v>
      </c>
      <c r="AC28" s="3">
        <v>0.29</v>
      </c>
      <c r="AD28" s="28">
        <f t="shared" si="11"/>
        <v>0.0029</v>
      </c>
      <c r="AE28" s="26"/>
      <c r="AF28" s="3"/>
      <c r="AG28" s="27"/>
      <c r="AH28" s="26"/>
      <c r="AI28" s="3"/>
      <c r="AJ28" s="27"/>
      <c r="AK28" s="28">
        <v>0.1</v>
      </c>
      <c r="AL28" s="28">
        <v>0.11</v>
      </c>
      <c r="AM28" s="28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0.0227967307138193</v>
      </c>
      <c r="AR28" s="30">
        <f t="shared" si="15"/>
        <v>111.515611111111</v>
      </c>
      <c r="AS28" s="1">
        <f t="shared" si="16"/>
        <v>0.12</v>
      </c>
      <c r="AT28" s="2">
        <f t="shared" ref="AT28:AT38" si="20">$E$2/12</f>
        <v>13.4858333333333</v>
      </c>
      <c r="AU28" s="1">
        <f t="shared" si="17"/>
        <v>27563.9894280965</v>
      </c>
    </row>
    <row r="29" s="1" customFormat="1" spans="1:47">
      <c r="A29" s="13" t="s">
        <v>36</v>
      </c>
      <c r="B29" s="13">
        <f>I2</f>
        <v>0.12</v>
      </c>
      <c r="C29" s="16">
        <v>2</v>
      </c>
      <c r="D29" s="21">
        <v>8.20421428571428</v>
      </c>
      <c r="E29" s="20">
        <f t="shared" si="18"/>
        <v>7.57374193548387</v>
      </c>
      <c r="F29" s="16" t="s">
        <v>73</v>
      </c>
      <c r="G29" s="13">
        <v>3</v>
      </c>
      <c r="H29" s="18">
        <f t="shared" si="0"/>
        <v>8.20421428571428</v>
      </c>
      <c r="I29" s="18">
        <f t="shared" si="1"/>
        <v>281.354214285714</v>
      </c>
      <c r="J29" s="18">
        <f t="shared" si="2"/>
        <v>0.0492752412366128</v>
      </c>
      <c r="K29" s="18">
        <f t="shared" si="3"/>
        <v>111.515611111111</v>
      </c>
      <c r="L29" s="18">
        <f t="shared" si="4"/>
        <v>1.11515611111111</v>
      </c>
      <c r="M29" s="13" t="s">
        <v>73</v>
      </c>
      <c r="N29" s="13"/>
      <c r="O29" s="18">
        <f t="shared" si="19"/>
        <v>3.20858573343034</v>
      </c>
      <c r="P29" s="18">
        <f t="shared" si="5"/>
        <v>0.158103836043134</v>
      </c>
      <c r="Q29" s="25">
        <f t="shared" si="6"/>
        <v>0.0189724603251761</v>
      </c>
      <c r="R29" s="18">
        <f t="shared" si="7"/>
        <v>0.133818733333333</v>
      </c>
      <c r="S29" s="26">
        <f t="shared" si="8"/>
        <v>0.141777312133997</v>
      </c>
      <c r="T29" s="3">
        <v>0.01</v>
      </c>
      <c r="U29" s="27">
        <f t="shared" si="9"/>
        <v>0.00141777312133997</v>
      </c>
      <c r="V29" s="26"/>
      <c r="W29" s="3"/>
      <c r="X29" s="27"/>
      <c r="Y29" s="29">
        <v>0.02</v>
      </c>
      <c r="Z29" s="3">
        <v>0.21</v>
      </c>
      <c r="AA29" s="28">
        <f t="shared" si="10"/>
        <v>0.0042</v>
      </c>
      <c r="AB29" s="3">
        <v>0.01</v>
      </c>
      <c r="AC29" s="3">
        <v>0.29</v>
      </c>
      <c r="AD29" s="28">
        <f t="shared" si="11"/>
        <v>0.0029</v>
      </c>
      <c r="AE29" s="26"/>
      <c r="AF29" s="3"/>
      <c r="AG29" s="27"/>
      <c r="AH29" s="26"/>
      <c r="AI29" s="3"/>
      <c r="AJ29" s="27"/>
      <c r="AK29" s="1">
        <v>0.1</v>
      </c>
      <c r="AL29" s="28">
        <v>0.11</v>
      </c>
      <c r="AM29" s="28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0.02331777312134</v>
      </c>
      <c r="AR29" s="30">
        <f t="shared" si="15"/>
        <v>111.515611111111</v>
      </c>
      <c r="AS29" s="1">
        <f t="shared" si="16"/>
        <v>0.12</v>
      </c>
      <c r="AT29" s="2">
        <f t="shared" si="20"/>
        <v>13.4858333333333</v>
      </c>
      <c r="AU29" s="1">
        <f t="shared" si="17"/>
        <v>28193.9923698685</v>
      </c>
    </row>
    <row r="30" s="1" customFormat="1" spans="1:47">
      <c r="A30" s="13"/>
      <c r="B30" s="13"/>
      <c r="C30" s="16">
        <v>3</v>
      </c>
      <c r="D30" s="21">
        <v>9.62861290322581</v>
      </c>
      <c r="E30" s="20">
        <f t="shared" si="18"/>
        <v>8.20421428571428</v>
      </c>
      <c r="F30" s="16" t="s">
        <v>73</v>
      </c>
      <c r="G30" s="13">
        <v>4</v>
      </c>
      <c r="H30" s="18">
        <f t="shared" si="0"/>
        <v>9.62861290322581</v>
      </c>
      <c r="I30" s="18">
        <f t="shared" si="1"/>
        <v>282.778612903226</v>
      </c>
      <c r="J30" s="18">
        <f t="shared" si="2"/>
        <v>0.0586590454846405</v>
      </c>
      <c r="K30" s="18">
        <f t="shared" si="3"/>
        <v>111.515611111111</v>
      </c>
      <c r="L30" s="18">
        <f t="shared" si="4"/>
        <v>1.11515611111111</v>
      </c>
      <c r="M30" s="13" t="s">
        <v>73</v>
      </c>
      <c r="N30" s="13"/>
      <c r="O30" s="18">
        <f t="shared" si="19"/>
        <v>4.16563800849832</v>
      </c>
      <c r="P30" s="18">
        <f t="shared" si="5"/>
        <v>0.24435234941305</v>
      </c>
      <c r="Q30" s="25">
        <f t="shared" si="6"/>
        <v>0.029322281929566</v>
      </c>
      <c r="R30" s="18">
        <f t="shared" si="7"/>
        <v>0.133818733333333</v>
      </c>
      <c r="S30" s="26">
        <f t="shared" si="8"/>
        <v>0.219119410258698</v>
      </c>
      <c r="T30" s="3">
        <v>0.01</v>
      </c>
      <c r="U30" s="27">
        <f t="shared" si="9"/>
        <v>0.00219119410258698</v>
      </c>
      <c r="V30" s="26"/>
      <c r="W30" s="3"/>
      <c r="X30" s="27"/>
      <c r="Y30" s="29">
        <v>0.02</v>
      </c>
      <c r="Z30" s="3">
        <v>0.21</v>
      </c>
      <c r="AA30" s="28">
        <f t="shared" si="10"/>
        <v>0.0042</v>
      </c>
      <c r="AB30" s="3">
        <v>0.01</v>
      </c>
      <c r="AC30" s="3">
        <v>0.29</v>
      </c>
      <c r="AD30" s="28">
        <f t="shared" si="11"/>
        <v>0.0029</v>
      </c>
      <c r="AE30" s="26"/>
      <c r="AF30" s="3"/>
      <c r="AG30" s="27"/>
      <c r="AH30" s="26"/>
      <c r="AI30" s="3"/>
      <c r="AJ30" s="27"/>
      <c r="AK30" s="28">
        <v>0.1</v>
      </c>
      <c r="AL30" s="28">
        <v>0.11</v>
      </c>
      <c r="AM30" s="28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0.024091194102587</v>
      </c>
      <c r="AR30" s="30">
        <f t="shared" si="15"/>
        <v>111.515611111111</v>
      </c>
      <c r="AS30" s="1">
        <f t="shared" si="16"/>
        <v>0.12</v>
      </c>
      <c r="AT30" s="2">
        <f t="shared" si="20"/>
        <v>13.4858333333333</v>
      </c>
      <c r="AU30" s="1">
        <f t="shared" si="17"/>
        <v>29129.1513634183</v>
      </c>
    </row>
    <row r="31" s="1" customFormat="1" spans="1:47">
      <c r="A31" s="13"/>
      <c r="B31" s="13"/>
      <c r="C31" s="16">
        <v>4</v>
      </c>
      <c r="D31" s="21">
        <v>13.5083333333333</v>
      </c>
      <c r="E31" s="20">
        <f t="shared" si="18"/>
        <v>9.62861290322581</v>
      </c>
      <c r="F31" s="16" t="s">
        <v>73</v>
      </c>
      <c r="G31" s="13">
        <v>5</v>
      </c>
      <c r="H31" s="18">
        <f t="shared" si="0"/>
        <v>13.5083333333333</v>
      </c>
      <c r="I31" s="18">
        <f t="shared" si="1"/>
        <v>286.658333333333</v>
      </c>
      <c r="J31" s="18">
        <f t="shared" si="2"/>
        <v>0.0934813861703655</v>
      </c>
      <c r="K31" s="18">
        <f t="shared" si="3"/>
        <v>111.515611111111</v>
      </c>
      <c r="L31" s="18">
        <f t="shared" si="4"/>
        <v>1.11515611111111</v>
      </c>
      <c r="M31" s="13" t="s">
        <v>75</v>
      </c>
      <c r="N31" s="18">
        <f>(O30-P30)*C22/100</f>
        <v>3.72522137613101</v>
      </c>
      <c r="O31" s="18">
        <f t="shared" si="19"/>
        <v>1.31122039406537</v>
      </c>
      <c r="P31" s="18">
        <f t="shared" si="5"/>
        <v>0.122574700012084</v>
      </c>
      <c r="Q31" s="25">
        <f t="shared" si="6"/>
        <v>0.0147089640014501</v>
      </c>
      <c r="R31" s="18">
        <f t="shared" si="7"/>
        <v>0.133818733333333</v>
      </c>
      <c r="S31" s="26">
        <f t="shared" si="8"/>
        <v>0.109917076892449</v>
      </c>
      <c r="T31" s="3">
        <v>0.01</v>
      </c>
      <c r="U31" s="27">
        <f t="shared" si="9"/>
        <v>0.00109917076892449</v>
      </c>
      <c r="V31" s="26"/>
      <c r="W31" s="3"/>
      <c r="X31" s="27"/>
      <c r="Y31" s="29">
        <v>0.04</v>
      </c>
      <c r="Z31" s="3">
        <v>0.21</v>
      </c>
      <c r="AA31" s="28">
        <f t="shared" si="10"/>
        <v>0.0084</v>
      </c>
      <c r="AB31" s="3">
        <v>0.015</v>
      </c>
      <c r="AC31" s="3">
        <v>0.29</v>
      </c>
      <c r="AD31" s="28">
        <f t="shared" si="11"/>
        <v>0.00435</v>
      </c>
      <c r="AE31" s="26"/>
      <c r="AF31" s="3"/>
      <c r="AG31" s="27"/>
      <c r="AH31" s="26"/>
      <c r="AI31" s="3"/>
      <c r="AJ31" s="27"/>
      <c r="AK31" s="1">
        <v>0.1</v>
      </c>
      <c r="AL31" s="28">
        <v>0.11</v>
      </c>
      <c r="AM31" s="28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0.0305491707689245</v>
      </c>
      <c r="AR31" s="30">
        <f t="shared" si="15"/>
        <v>111.515611111111</v>
      </c>
      <c r="AS31" s="1">
        <f t="shared" si="16"/>
        <v>0.12</v>
      </c>
      <c r="AT31" s="2">
        <f t="shared" si="20"/>
        <v>13.4858333333333</v>
      </c>
      <c r="AU31" s="1">
        <f t="shared" si="17"/>
        <v>36937.6219196772</v>
      </c>
    </row>
    <row r="32" s="1" customFormat="1" spans="1:47">
      <c r="A32" s="13"/>
      <c r="B32" s="13"/>
      <c r="C32" s="16">
        <v>5</v>
      </c>
      <c r="D32" s="21">
        <v>17.3873548387097</v>
      </c>
      <c r="E32" s="20">
        <f t="shared" si="18"/>
        <v>13.5083333333333</v>
      </c>
      <c r="F32" s="16" t="s">
        <v>75</v>
      </c>
      <c r="G32" s="13">
        <v>6</v>
      </c>
      <c r="H32" s="18">
        <f t="shared" si="0"/>
        <v>17.3873548387097</v>
      </c>
      <c r="I32" s="18">
        <f t="shared" si="1"/>
        <v>290.53735483871</v>
      </c>
      <c r="J32" s="18">
        <f t="shared" si="2"/>
        <v>0.147121119316262</v>
      </c>
      <c r="K32" s="18">
        <f t="shared" si="3"/>
        <v>111.515611111111</v>
      </c>
      <c r="L32" s="18">
        <f t="shared" si="4"/>
        <v>1.11515611111111</v>
      </c>
      <c r="M32" s="13" t="s">
        <v>73</v>
      </c>
      <c r="N32" s="13"/>
      <c r="O32" s="18">
        <f t="shared" si="19"/>
        <v>2.3038018051644</v>
      </c>
      <c r="P32" s="18">
        <f t="shared" si="5"/>
        <v>0.338937900258612</v>
      </c>
      <c r="Q32" s="25">
        <f t="shared" si="6"/>
        <v>0.0406725480310334</v>
      </c>
      <c r="R32" s="18">
        <f t="shared" si="7"/>
        <v>0.133818733333333</v>
      </c>
      <c r="S32" s="26">
        <f t="shared" si="8"/>
        <v>0.303937625307817</v>
      </c>
      <c r="T32" s="3">
        <v>0.01</v>
      </c>
      <c r="U32" s="27">
        <f t="shared" si="9"/>
        <v>0.00303937625307817</v>
      </c>
      <c r="V32" s="26"/>
      <c r="W32" s="3"/>
      <c r="X32" s="27"/>
      <c r="Y32" s="29">
        <v>0.04</v>
      </c>
      <c r="Z32" s="3">
        <v>0.21</v>
      </c>
      <c r="AA32" s="28">
        <f t="shared" si="10"/>
        <v>0.0084</v>
      </c>
      <c r="AB32" s="3">
        <v>0.015</v>
      </c>
      <c r="AC32" s="3">
        <v>0.29</v>
      </c>
      <c r="AD32" s="28">
        <f t="shared" si="11"/>
        <v>0.00435</v>
      </c>
      <c r="AE32" s="26"/>
      <c r="AF32" s="3"/>
      <c r="AG32" s="27"/>
      <c r="AH32" s="26"/>
      <c r="AI32" s="3"/>
      <c r="AJ32" s="27"/>
      <c r="AK32" s="28">
        <v>0.1</v>
      </c>
      <c r="AL32" s="28">
        <v>0.11</v>
      </c>
      <c r="AM32" s="28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0.0324893762530782</v>
      </c>
      <c r="AR32" s="30">
        <f t="shared" si="15"/>
        <v>111.515611111111</v>
      </c>
      <c r="AS32" s="1">
        <f t="shared" si="16"/>
        <v>0.12</v>
      </c>
      <c r="AT32" s="2">
        <f t="shared" si="20"/>
        <v>13.4858333333333</v>
      </c>
      <c r="AU32" s="1">
        <f t="shared" si="17"/>
        <v>39283.5637183022</v>
      </c>
    </row>
    <row r="33" s="1" customFormat="1" spans="1:47">
      <c r="A33" s="13"/>
      <c r="B33" s="13"/>
      <c r="C33" s="16">
        <v>6</v>
      </c>
      <c r="D33" s="21">
        <v>21.8676</v>
      </c>
      <c r="E33" s="20">
        <f t="shared" si="18"/>
        <v>17.3873548387097</v>
      </c>
      <c r="F33" s="16" t="s">
        <v>73</v>
      </c>
      <c r="G33" s="13">
        <v>7</v>
      </c>
      <c r="H33" s="18">
        <f t="shared" si="0"/>
        <v>21.8676</v>
      </c>
      <c r="I33" s="18">
        <f t="shared" si="1"/>
        <v>295.0176</v>
      </c>
      <c r="J33" s="18">
        <f t="shared" si="2"/>
        <v>0.244740245185457</v>
      </c>
      <c r="K33" s="18">
        <f t="shared" si="3"/>
        <v>111.515611111111</v>
      </c>
      <c r="L33" s="18">
        <f t="shared" si="4"/>
        <v>1.11515611111111</v>
      </c>
      <c r="M33" s="13" t="s">
        <v>73</v>
      </c>
      <c r="N33" s="13"/>
      <c r="O33" s="18">
        <f t="shared" si="19"/>
        <v>3.0800200160169</v>
      </c>
      <c r="P33" s="18">
        <f t="shared" si="5"/>
        <v>0.753804853896092</v>
      </c>
      <c r="Q33" s="25">
        <f t="shared" si="6"/>
        <v>0.090456582467531</v>
      </c>
      <c r="R33" s="18">
        <f t="shared" si="7"/>
        <v>0.133818733333333</v>
      </c>
      <c r="S33" s="26">
        <f t="shared" si="8"/>
        <v>0.675963523299909</v>
      </c>
      <c r="T33" s="3">
        <v>0.01</v>
      </c>
      <c r="U33" s="27">
        <f t="shared" si="9"/>
        <v>0.00675963523299909</v>
      </c>
      <c r="V33" s="26"/>
      <c r="W33" s="3"/>
      <c r="X33" s="27"/>
      <c r="Y33" s="29">
        <v>0.04</v>
      </c>
      <c r="Z33" s="3">
        <v>0.21</v>
      </c>
      <c r="AA33" s="28">
        <f t="shared" si="10"/>
        <v>0.0084</v>
      </c>
      <c r="AB33" s="3">
        <v>0.015</v>
      </c>
      <c r="AC33" s="3">
        <v>0.29</v>
      </c>
      <c r="AD33" s="28">
        <f t="shared" si="11"/>
        <v>0.00435</v>
      </c>
      <c r="AE33" s="26"/>
      <c r="AF33" s="3"/>
      <c r="AG33" s="27"/>
      <c r="AH33" s="26"/>
      <c r="AI33" s="3"/>
      <c r="AJ33" s="27"/>
      <c r="AK33" s="1">
        <v>0.1</v>
      </c>
      <c r="AL33" s="28">
        <v>0.11</v>
      </c>
      <c r="AM33" s="28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0.0362096352329991</v>
      </c>
      <c r="AR33" s="30">
        <f t="shared" si="15"/>
        <v>111.515611111111</v>
      </c>
      <c r="AS33" s="1">
        <f t="shared" si="16"/>
        <v>0.12</v>
      </c>
      <c r="AT33" s="2">
        <f t="shared" si="20"/>
        <v>13.4858333333333</v>
      </c>
      <c r="AU33" s="1">
        <f t="shared" si="17"/>
        <v>43781.8042984814</v>
      </c>
    </row>
    <row r="34" s="1" customFormat="1" spans="1:47">
      <c r="A34" s="13"/>
      <c r="B34" s="13"/>
      <c r="C34" s="16">
        <v>7</v>
      </c>
      <c r="D34" s="21">
        <v>24.3522580645161</v>
      </c>
      <c r="E34" s="20">
        <f t="shared" si="18"/>
        <v>21.8676</v>
      </c>
      <c r="F34" s="16" t="s">
        <v>73</v>
      </c>
      <c r="G34" s="13">
        <v>8</v>
      </c>
      <c r="H34" s="18">
        <f t="shared" si="0"/>
        <v>24.3522580645161</v>
      </c>
      <c r="I34" s="18">
        <f t="shared" si="1"/>
        <v>297.502258064516</v>
      </c>
      <c r="J34" s="18">
        <f t="shared" si="2"/>
        <v>0.322414720668499</v>
      </c>
      <c r="K34" s="18">
        <f t="shared" si="3"/>
        <v>111.515611111111</v>
      </c>
      <c r="L34" s="18">
        <f t="shared" si="4"/>
        <v>1.11515611111111</v>
      </c>
      <c r="M34" s="13" t="s">
        <v>73</v>
      </c>
      <c r="N34" s="13"/>
      <c r="O34" s="18">
        <f t="shared" si="19"/>
        <v>3.44137127323192</v>
      </c>
      <c r="P34" s="18">
        <f t="shared" si="5"/>
        <v>1.10954875777567</v>
      </c>
      <c r="Q34" s="25">
        <f t="shared" si="6"/>
        <v>0.13314585093308</v>
      </c>
      <c r="R34" s="18">
        <f t="shared" si="7"/>
        <v>0.133818733333333</v>
      </c>
      <c r="S34" s="26">
        <f t="shared" si="8"/>
        <v>0.994971687569503</v>
      </c>
      <c r="T34" s="3">
        <v>0.01</v>
      </c>
      <c r="U34" s="27">
        <f t="shared" si="9"/>
        <v>0.00994971687569503</v>
      </c>
      <c r="V34" s="26"/>
      <c r="W34" s="3"/>
      <c r="X34" s="27"/>
      <c r="Y34" s="29">
        <v>0.04</v>
      </c>
      <c r="Z34" s="3">
        <v>0.21</v>
      </c>
      <c r="AA34" s="28">
        <f t="shared" si="10"/>
        <v>0.0084</v>
      </c>
      <c r="AB34" s="3">
        <v>0.015</v>
      </c>
      <c r="AC34" s="3">
        <v>0.29</v>
      </c>
      <c r="AD34" s="28">
        <f t="shared" si="11"/>
        <v>0.00435</v>
      </c>
      <c r="AE34" s="26"/>
      <c r="AF34" s="3"/>
      <c r="AG34" s="27"/>
      <c r="AH34" s="26"/>
      <c r="AI34" s="3"/>
      <c r="AJ34" s="27"/>
      <c r="AK34" s="28">
        <v>0.1</v>
      </c>
      <c r="AL34" s="28">
        <v>0.11</v>
      </c>
      <c r="AM34" s="28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0.039399716875695</v>
      </c>
      <c r="AR34" s="30">
        <f t="shared" si="15"/>
        <v>111.515611111111</v>
      </c>
      <c r="AS34" s="1">
        <f t="shared" si="16"/>
        <v>0.12</v>
      </c>
      <c r="AT34" s="2">
        <f t="shared" si="20"/>
        <v>13.4858333333333</v>
      </c>
      <c r="AU34" s="1">
        <f t="shared" si="17"/>
        <v>47638.9967081252</v>
      </c>
    </row>
    <row r="35" s="1" customFormat="1" spans="1:47">
      <c r="A35" s="13"/>
      <c r="B35" s="13"/>
      <c r="C35" s="16">
        <v>8</v>
      </c>
      <c r="D35" s="21">
        <v>24.3242580645161</v>
      </c>
      <c r="E35" s="20">
        <f t="shared" si="18"/>
        <v>24.3522580645161</v>
      </c>
      <c r="F35" s="16" t="s">
        <v>73</v>
      </c>
      <c r="G35" s="13">
        <v>9</v>
      </c>
      <c r="H35" s="18">
        <f t="shared" si="0"/>
        <v>24.3242580645161</v>
      </c>
      <c r="I35" s="18">
        <f t="shared" si="1"/>
        <v>297.474258064516</v>
      </c>
      <c r="J35" s="18">
        <f t="shared" si="2"/>
        <v>0.32142302085486</v>
      </c>
      <c r="K35" s="18">
        <f t="shared" si="3"/>
        <v>111.515611111111</v>
      </c>
      <c r="L35" s="18">
        <f t="shared" si="4"/>
        <v>1.11515611111111</v>
      </c>
      <c r="M35" s="13" t="s">
        <v>73</v>
      </c>
      <c r="N35" s="13"/>
      <c r="O35" s="18">
        <f t="shared" si="19"/>
        <v>3.44697862656737</v>
      </c>
      <c r="P35" s="18">
        <f t="shared" si="5"/>
        <v>1.10793828297342</v>
      </c>
      <c r="Q35" s="25">
        <f t="shared" si="6"/>
        <v>0.13295259395681</v>
      </c>
      <c r="R35" s="18">
        <f t="shared" si="7"/>
        <v>0.133818733333333</v>
      </c>
      <c r="S35" s="26">
        <f t="shared" si="8"/>
        <v>0.993527517747717</v>
      </c>
      <c r="T35" s="3">
        <v>0.01</v>
      </c>
      <c r="U35" s="27">
        <f t="shared" si="9"/>
        <v>0.00993527517747717</v>
      </c>
      <c r="V35" s="26"/>
      <c r="W35" s="3"/>
      <c r="X35" s="27"/>
      <c r="Y35" s="29">
        <v>0.04</v>
      </c>
      <c r="Z35" s="3">
        <v>0.21</v>
      </c>
      <c r="AA35" s="28">
        <f t="shared" si="10"/>
        <v>0.0084</v>
      </c>
      <c r="AB35" s="3">
        <v>0.015</v>
      </c>
      <c r="AC35" s="3">
        <v>0.29</v>
      </c>
      <c r="AD35" s="28">
        <f t="shared" si="11"/>
        <v>0.00435</v>
      </c>
      <c r="AE35" s="26"/>
      <c r="AF35" s="3"/>
      <c r="AG35" s="27"/>
      <c r="AH35" s="26"/>
      <c r="AI35" s="3"/>
      <c r="AJ35" s="27"/>
      <c r="AK35" s="1">
        <v>0.1</v>
      </c>
      <c r="AL35" s="28">
        <v>0.11</v>
      </c>
      <c r="AM35" s="28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0.0393852751774772</v>
      </c>
      <c r="AR35" s="30">
        <f t="shared" si="15"/>
        <v>111.515611111111</v>
      </c>
      <c r="AS35" s="1">
        <f t="shared" si="16"/>
        <v>0.12</v>
      </c>
      <c r="AT35" s="2">
        <f t="shared" si="20"/>
        <v>13.4858333333333</v>
      </c>
      <c r="AU35" s="1">
        <f t="shared" si="17"/>
        <v>47621.5349579296</v>
      </c>
    </row>
    <row r="36" s="1" customFormat="1" spans="1:47">
      <c r="A36" s="13"/>
      <c r="B36" s="13"/>
      <c r="C36" s="16">
        <v>9</v>
      </c>
      <c r="D36" s="21">
        <v>23.2397</v>
      </c>
      <c r="E36" s="20">
        <f t="shared" si="18"/>
        <v>24.3242580645161</v>
      </c>
      <c r="F36" s="16" t="s">
        <v>73</v>
      </c>
      <c r="G36" s="13">
        <v>10</v>
      </c>
      <c r="H36" s="18">
        <f t="shared" si="0"/>
        <v>23.2397</v>
      </c>
      <c r="I36" s="18">
        <f t="shared" si="1"/>
        <v>296.3897</v>
      </c>
      <c r="J36" s="18">
        <f t="shared" si="2"/>
        <v>0.285141590067965</v>
      </c>
      <c r="K36" s="18">
        <f t="shared" si="3"/>
        <v>111.515611111111</v>
      </c>
      <c r="L36" s="18">
        <f t="shared" si="4"/>
        <v>1.11515611111111</v>
      </c>
      <c r="M36" s="13" t="s">
        <v>73</v>
      </c>
      <c r="N36" s="13"/>
      <c r="O36" s="18">
        <f t="shared" si="19"/>
        <v>3.45419645470506</v>
      </c>
      <c r="P36" s="18">
        <f t="shared" si="5"/>
        <v>0.984935069501728</v>
      </c>
      <c r="Q36" s="25">
        <f t="shared" si="6"/>
        <v>0.118192208340207</v>
      </c>
      <c r="R36" s="18">
        <f t="shared" si="7"/>
        <v>0.133818733333333</v>
      </c>
      <c r="S36" s="26">
        <f t="shared" si="8"/>
        <v>0.883226177651813</v>
      </c>
      <c r="T36" s="3">
        <v>0.01</v>
      </c>
      <c r="U36" s="27">
        <f t="shared" si="9"/>
        <v>0.00883226177651813</v>
      </c>
      <c r="V36" s="26"/>
      <c r="W36" s="3"/>
      <c r="X36" s="27"/>
      <c r="Y36" s="29">
        <v>0.04</v>
      </c>
      <c r="Z36" s="3">
        <v>0.21</v>
      </c>
      <c r="AA36" s="28">
        <f t="shared" si="10"/>
        <v>0.0084</v>
      </c>
      <c r="AB36" s="3">
        <v>0.015</v>
      </c>
      <c r="AC36" s="3">
        <v>0.29</v>
      </c>
      <c r="AD36" s="28">
        <f t="shared" si="11"/>
        <v>0.00435</v>
      </c>
      <c r="AE36" s="26"/>
      <c r="AF36" s="3"/>
      <c r="AG36" s="27"/>
      <c r="AH36" s="26"/>
      <c r="AI36" s="3"/>
      <c r="AJ36" s="27"/>
      <c r="AK36" s="28">
        <v>0.1</v>
      </c>
      <c r="AL36" s="28">
        <v>0.11</v>
      </c>
      <c r="AM36" s="28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0.0382822617765181</v>
      </c>
      <c r="AR36" s="30">
        <f t="shared" si="15"/>
        <v>111.515611111111</v>
      </c>
      <c r="AS36" s="1">
        <f t="shared" si="16"/>
        <v>0.12</v>
      </c>
      <c r="AT36" s="2">
        <f t="shared" si="20"/>
        <v>13.4858333333333</v>
      </c>
      <c r="AU36" s="1">
        <f t="shared" si="17"/>
        <v>46287.8590855093</v>
      </c>
    </row>
    <row r="37" s="1" customFormat="1" spans="1:47">
      <c r="A37" s="13"/>
      <c r="B37" s="13"/>
      <c r="C37" s="16">
        <v>10</v>
      </c>
      <c r="D37" s="21">
        <v>19.4657741935484</v>
      </c>
      <c r="E37" s="20">
        <f t="shared" si="18"/>
        <v>23.2397</v>
      </c>
      <c r="F37" s="16" t="s">
        <v>73</v>
      </c>
      <c r="G37" s="13">
        <v>11</v>
      </c>
      <c r="H37" s="18">
        <f t="shared" si="0"/>
        <v>19.4657741935484</v>
      </c>
      <c r="I37" s="18">
        <f t="shared" si="1"/>
        <v>292.615774193548</v>
      </c>
      <c r="J37" s="18">
        <f t="shared" si="2"/>
        <v>0.186661310055812</v>
      </c>
      <c r="K37" s="18">
        <f t="shared" si="3"/>
        <v>111.515611111111</v>
      </c>
      <c r="L37" s="18">
        <f t="shared" si="4"/>
        <v>1.11515611111111</v>
      </c>
      <c r="M37" s="13" t="s">
        <v>75</v>
      </c>
      <c r="N37" s="18">
        <f>(O36-P36)*C22/100</f>
        <v>2.34579831594316</v>
      </c>
      <c r="O37" s="18">
        <f t="shared" si="19"/>
        <v>1.23861918037128</v>
      </c>
      <c r="P37" s="18">
        <f t="shared" si="5"/>
        <v>0.231202278868359</v>
      </c>
      <c r="Q37" s="25">
        <f t="shared" si="6"/>
        <v>0.0277442734642031</v>
      </c>
      <c r="R37" s="18">
        <f t="shared" si="7"/>
        <v>0.133818733333333</v>
      </c>
      <c r="S37" s="26">
        <f t="shared" si="8"/>
        <v>0.207327276033124</v>
      </c>
      <c r="T37" s="3">
        <v>0.01</v>
      </c>
      <c r="U37" s="27">
        <f t="shared" si="9"/>
        <v>0.00207327276033124</v>
      </c>
      <c r="V37" s="26"/>
      <c r="W37" s="3"/>
      <c r="X37" s="27"/>
      <c r="Y37" s="29">
        <v>0.04</v>
      </c>
      <c r="Z37" s="3">
        <v>0.21</v>
      </c>
      <c r="AA37" s="28">
        <f t="shared" si="10"/>
        <v>0.0084</v>
      </c>
      <c r="AB37" s="3">
        <v>0.015</v>
      </c>
      <c r="AC37" s="3">
        <v>0.29</v>
      </c>
      <c r="AD37" s="28">
        <f t="shared" si="11"/>
        <v>0.00435</v>
      </c>
      <c r="AE37" s="26"/>
      <c r="AF37" s="3"/>
      <c r="AG37" s="27"/>
      <c r="AH37" s="26"/>
      <c r="AI37" s="3"/>
      <c r="AJ37" s="27"/>
      <c r="AK37" s="1">
        <v>0.1</v>
      </c>
      <c r="AL37" s="28">
        <v>0.11</v>
      </c>
      <c r="AM37" s="28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0.0315232727603312</v>
      </c>
      <c r="AR37" s="30">
        <f t="shared" si="15"/>
        <v>111.515611111111</v>
      </c>
      <c r="AS37" s="1">
        <f t="shared" si="16"/>
        <v>0.12</v>
      </c>
      <c r="AT37" s="2">
        <f t="shared" si="20"/>
        <v>13.4858333333333</v>
      </c>
      <c r="AU37" s="1">
        <f t="shared" si="17"/>
        <v>38115.42839246</v>
      </c>
    </row>
    <row r="38" s="1" customFormat="1" spans="1:48">
      <c r="A38" s="13"/>
      <c r="B38" s="13"/>
      <c r="C38" s="16">
        <v>11</v>
      </c>
      <c r="D38" s="21">
        <v>13.3554</v>
      </c>
      <c r="E38" s="20">
        <f t="shared" si="18"/>
        <v>19.4657741935484</v>
      </c>
      <c r="F38" s="16" t="s">
        <v>75</v>
      </c>
      <c r="G38" s="13">
        <v>12</v>
      </c>
      <c r="H38" s="18">
        <f t="shared" si="0"/>
        <v>13.3554</v>
      </c>
      <c r="I38" s="18">
        <f t="shared" si="1"/>
        <v>286.5054</v>
      </c>
      <c r="J38" s="18">
        <f t="shared" si="2"/>
        <v>0.0918017526148988</v>
      </c>
      <c r="K38" s="18">
        <f t="shared" si="3"/>
        <v>111.515611111111</v>
      </c>
      <c r="L38" s="18">
        <f t="shared" si="4"/>
        <v>1.11515611111111</v>
      </c>
      <c r="M38" s="13" t="s">
        <v>73</v>
      </c>
      <c r="N38" s="13"/>
      <c r="O38" s="18">
        <f t="shared" si="19"/>
        <v>2.12257301261403</v>
      </c>
      <c r="P38" s="18">
        <f t="shared" si="5"/>
        <v>0.194855922611054</v>
      </c>
      <c r="Q38" s="25">
        <f t="shared" si="6"/>
        <v>0.0233827107133264</v>
      </c>
      <c r="R38" s="18">
        <f t="shared" si="7"/>
        <v>0.133818733333333</v>
      </c>
      <c r="S38" s="26">
        <f t="shared" si="8"/>
        <v>0.17473421045678</v>
      </c>
      <c r="T38" s="3">
        <v>0.01</v>
      </c>
      <c r="U38" s="27">
        <f t="shared" si="9"/>
        <v>0.0017473421045678</v>
      </c>
      <c r="V38" s="26"/>
      <c r="W38" s="3"/>
      <c r="X38" s="27"/>
      <c r="Y38" s="29">
        <v>0.04</v>
      </c>
      <c r="Z38" s="3">
        <v>0.21</v>
      </c>
      <c r="AA38" s="28">
        <f t="shared" si="10"/>
        <v>0.0084</v>
      </c>
      <c r="AB38" s="3">
        <v>0.015</v>
      </c>
      <c r="AC38" s="3">
        <v>0.29</v>
      </c>
      <c r="AD38" s="28">
        <f t="shared" si="11"/>
        <v>0.00435</v>
      </c>
      <c r="AE38" s="26"/>
      <c r="AF38" s="3"/>
      <c r="AG38" s="27"/>
      <c r="AH38" s="26"/>
      <c r="AI38" s="3"/>
      <c r="AJ38" s="27"/>
      <c r="AK38" s="28">
        <v>0.1</v>
      </c>
      <c r="AL38" s="28">
        <v>0.11</v>
      </c>
      <c r="AM38" s="28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0.0311973421045678</v>
      </c>
      <c r="AR38" s="30">
        <f t="shared" si="15"/>
        <v>111.515611111111</v>
      </c>
      <c r="AS38" s="1">
        <f t="shared" si="16"/>
        <v>0.12</v>
      </c>
      <c r="AT38" s="2">
        <f t="shared" si="20"/>
        <v>13.4858333333333</v>
      </c>
      <c r="AU38" s="1">
        <f t="shared" si="17"/>
        <v>37721.339026641</v>
      </c>
      <c r="AV38" s="1">
        <f>SUM(AU27:AU38)</f>
        <v>449154.924759244</v>
      </c>
    </row>
    <row r="39" s="1" customFormat="1" spans="1:46">
      <c r="A39" s="13"/>
      <c r="B39" s="13"/>
      <c r="C39" s="16">
        <v>12</v>
      </c>
      <c r="D39" s="21">
        <v>11.3811612903226</v>
      </c>
      <c r="E39" s="20">
        <f t="shared" si="18"/>
        <v>13.3554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4" t="s">
        <v>43</v>
      </c>
      <c r="T40" s="24"/>
      <c r="U40" s="24"/>
      <c r="V40" s="24" t="s">
        <v>44</v>
      </c>
      <c r="W40" s="24"/>
      <c r="X40" s="24"/>
      <c r="Y40" s="24" t="s">
        <v>45</v>
      </c>
      <c r="Z40" s="24"/>
      <c r="AA40" s="24"/>
      <c r="AB40" s="24" t="s">
        <v>46</v>
      </c>
      <c r="AC40" s="24"/>
      <c r="AD40" s="24"/>
      <c r="AE40" s="24" t="s">
        <v>47</v>
      </c>
      <c r="AF40" s="24"/>
      <c r="AG40" s="24"/>
      <c r="AH40" s="24" t="s">
        <v>48</v>
      </c>
      <c r="AI40" s="24"/>
      <c r="AJ40" s="24"/>
      <c r="AK40" s="32" t="s">
        <v>49</v>
      </c>
      <c r="AL40" s="33"/>
      <c r="AM40" s="34"/>
      <c r="AN40" s="24" t="s">
        <v>50</v>
      </c>
      <c r="AO40" s="24"/>
      <c r="AP40" s="24"/>
      <c r="AT40" s="2"/>
    </row>
    <row r="41" s="1" customFormat="1" spans="1:47">
      <c r="A41" s="15" t="s">
        <v>8</v>
      </c>
      <c r="B41" s="15"/>
      <c r="C41" s="16" t="s">
        <v>51</v>
      </c>
      <c r="D41" s="16" t="s">
        <v>52</v>
      </c>
      <c r="E41" s="16" t="s">
        <v>53</v>
      </c>
      <c r="F41" s="16" t="s">
        <v>54</v>
      </c>
      <c r="G41" s="13" t="s">
        <v>51</v>
      </c>
      <c r="H41" s="13" t="s">
        <v>53</v>
      </c>
      <c r="I41" s="13" t="s">
        <v>55</v>
      </c>
      <c r="J41" s="13" t="s">
        <v>56</v>
      </c>
      <c r="K41" s="23" t="s">
        <v>57</v>
      </c>
      <c r="L41" s="23" t="s">
        <v>58</v>
      </c>
      <c r="M41" s="13" t="s">
        <v>59</v>
      </c>
      <c r="N41" s="23" t="s">
        <v>60</v>
      </c>
      <c r="O41" s="13" t="s">
        <v>61</v>
      </c>
      <c r="P41" s="13" t="s">
        <v>62</v>
      </c>
      <c r="Q41" s="23" t="s">
        <v>63</v>
      </c>
      <c r="R41" s="23" t="s">
        <v>64</v>
      </c>
      <c r="S41" s="4" t="s">
        <v>65</v>
      </c>
      <c r="T41" s="3" t="s">
        <v>66</v>
      </c>
      <c r="U41" s="3"/>
      <c r="V41" s="4" t="s">
        <v>65</v>
      </c>
      <c r="W41" s="3" t="s">
        <v>66</v>
      </c>
      <c r="X41" s="3"/>
      <c r="Y41" s="4" t="s">
        <v>65</v>
      </c>
      <c r="Z41" s="3" t="s">
        <v>66</v>
      </c>
      <c r="AA41" s="3"/>
      <c r="AB41" s="4" t="s">
        <v>65</v>
      </c>
      <c r="AC41" s="3" t="s">
        <v>66</v>
      </c>
      <c r="AD41" s="3"/>
      <c r="AE41" s="4" t="s">
        <v>65</v>
      </c>
      <c r="AF41" s="3" t="s">
        <v>66</v>
      </c>
      <c r="AG41" s="3"/>
      <c r="AH41" s="4" t="s">
        <v>65</v>
      </c>
      <c r="AI41" s="3" t="s">
        <v>66</v>
      </c>
      <c r="AJ41" s="3"/>
      <c r="AK41" s="4" t="s">
        <v>65</v>
      </c>
      <c r="AL41" s="3" t="s">
        <v>66</v>
      </c>
      <c r="AM41" s="3"/>
      <c r="AN41" s="35" t="s">
        <v>65</v>
      </c>
      <c r="AO41" s="35" t="s">
        <v>66</v>
      </c>
      <c r="AP41" s="35"/>
      <c r="AQ41" s="1" t="s">
        <v>67</v>
      </c>
      <c r="AR41" s="1" t="s">
        <v>68</v>
      </c>
      <c r="AS41" s="1" t="s">
        <v>36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5</v>
      </c>
      <c r="E42" s="16"/>
      <c r="F42" s="16"/>
      <c r="G42" s="13">
        <v>1</v>
      </c>
      <c r="H42" s="18">
        <f t="shared" ref="H42:H53" si="21">E43</f>
        <v>5</v>
      </c>
      <c r="I42" s="18">
        <f t="shared" ref="I42:I53" si="22">H42+273.15</f>
        <v>278.15</v>
      </c>
      <c r="J42" s="18">
        <f t="shared" ref="J42:J53" si="23">EXP(($C$16*(I42-$C$14))/($C$17*I42*$C$14))</f>
        <v>0.0330744063381255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0.0025497404371127</v>
      </c>
      <c r="Q42" s="25">
        <f t="shared" ref="Q42:Q53" si="27">P42*$B$44</f>
        <v>0.000407958469938032</v>
      </c>
      <c r="R42" s="18">
        <f t="shared" ref="R42:R53" si="28">L42*$B$44</f>
        <v>0.0123345666666667</v>
      </c>
      <c r="S42" s="26">
        <f t="shared" ref="S42:S53" si="29">Q42/R42</f>
        <v>0.0330744063381255</v>
      </c>
      <c r="T42" s="3">
        <v>0.01</v>
      </c>
      <c r="U42" s="27">
        <f t="shared" ref="U42:U53" si="30">S42*T42</f>
        <v>0.000330744063381255</v>
      </c>
      <c r="V42" s="26"/>
      <c r="W42" s="3"/>
      <c r="X42" s="27"/>
      <c r="Y42" s="29">
        <v>0.02</v>
      </c>
      <c r="Z42" s="3">
        <v>0.49</v>
      </c>
      <c r="AA42" s="28">
        <f t="shared" ref="AA42:AA53" si="31">Y42*Z42</f>
        <v>0.0098</v>
      </c>
      <c r="AB42" s="3"/>
      <c r="AC42" s="3"/>
      <c r="AD42" s="28"/>
      <c r="AE42" s="26"/>
      <c r="AF42" s="3"/>
      <c r="AG42" s="27"/>
      <c r="AH42" s="26"/>
      <c r="AI42" s="3"/>
      <c r="AJ42" s="27"/>
      <c r="AL42" s="28"/>
      <c r="AM42" s="28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0.0151307440633813</v>
      </c>
      <c r="AR42" s="30">
        <f t="shared" ref="AR42:AR53" si="34">$B$42/12</f>
        <v>7.70910416666667</v>
      </c>
      <c r="AS42" s="1">
        <f t="shared" ref="AS42:AS53" si="35">$B$44</f>
        <v>0.16</v>
      </c>
      <c r="AT42" s="2">
        <f t="shared" ref="AT42:AT53" si="36">$E$5/12</f>
        <v>65.7959057346712</v>
      </c>
      <c r="AU42" s="1">
        <f t="shared" ref="AU42:AU53" si="37">AT42*10000*AS42*0.67*AR42*AQ42</f>
        <v>8227.30986209563</v>
      </c>
    </row>
    <row r="43" s="1" customFormat="1" spans="1:47">
      <c r="A43" s="13" t="s">
        <v>74</v>
      </c>
      <c r="B43" s="13">
        <v>1</v>
      </c>
      <c r="C43" s="16">
        <v>1</v>
      </c>
      <c r="D43" s="19">
        <v>7.57374193548387</v>
      </c>
      <c r="E43" s="20">
        <f t="shared" ref="E43:E54" si="38">D42</f>
        <v>5</v>
      </c>
      <c r="F43" s="16" t="s">
        <v>73</v>
      </c>
      <c r="G43" s="13">
        <v>2</v>
      </c>
      <c r="H43" s="18">
        <f t="shared" si="21"/>
        <v>7.57374193548387</v>
      </c>
      <c r="I43" s="18">
        <f t="shared" si="22"/>
        <v>280.723741935484</v>
      </c>
      <c r="J43" s="18">
        <f t="shared" si="23"/>
        <v>0.0455904746325357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9">L43+O42-P42-N43</f>
        <v>0.151632342896221</v>
      </c>
      <c r="P43" s="18">
        <f t="shared" si="26"/>
        <v>0.0069129904822821</v>
      </c>
      <c r="Q43" s="25">
        <f t="shared" si="27"/>
        <v>0.00110607847716514</v>
      </c>
      <c r="R43" s="18">
        <f t="shared" si="28"/>
        <v>0.0123345666666667</v>
      </c>
      <c r="S43" s="26">
        <f t="shared" si="29"/>
        <v>0.0896730713819269</v>
      </c>
      <c r="T43" s="3">
        <v>0.01</v>
      </c>
      <c r="U43" s="27">
        <f t="shared" si="30"/>
        <v>0.000896730713819269</v>
      </c>
      <c r="V43" s="26"/>
      <c r="W43" s="3"/>
      <c r="X43" s="27"/>
      <c r="Y43" s="29">
        <v>0.02</v>
      </c>
      <c r="Z43" s="3">
        <v>0.49</v>
      </c>
      <c r="AA43" s="28">
        <f t="shared" si="31"/>
        <v>0.0098</v>
      </c>
      <c r="AB43" s="3"/>
      <c r="AC43" s="3"/>
      <c r="AD43" s="28"/>
      <c r="AE43" s="26"/>
      <c r="AF43" s="3"/>
      <c r="AG43" s="27"/>
      <c r="AH43" s="26"/>
      <c r="AI43" s="3"/>
      <c r="AJ43" s="27"/>
      <c r="AK43" s="28"/>
      <c r="AL43" s="28"/>
      <c r="AM43" s="28"/>
      <c r="AN43" s="3">
        <v>0.01</v>
      </c>
      <c r="AO43" s="3">
        <v>0.5</v>
      </c>
      <c r="AP43" s="3">
        <f t="shared" si="32"/>
        <v>0.005</v>
      </c>
      <c r="AQ43" s="1">
        <f t="shared" si="33"/>
        <v>0.0156967307138193</v>
      </c>
      <c r="AR43" s="30">
        <f t="shared" si="34"/>
        <v>7.70910416666667</v>
      </c>
      <c r="AS43" s="1">
        <f t="shared" si="35"/>
        <v>0.16</v>
      </c>
      <c r="AT43" s="2">
        <f t="shared" si="36"/>
        <v>65.7959057346712</v>
      </c>
      <c r="AU43" s="1">
        <f t="shared" si="37"/>
        <v>8535.06389794855</v>
      </c>
    </row>
    <row r="44" s="1" customFormat="1" spans="1:47">
      <c r="A44" s="13" t="s">
        <v>36</v>
      </c>
      <c r="B44" s="13">
        <f>I5</f>
        <v>0.16</v>
      </c>
      <c r="C44" s="16">
        <v>2</v>
      </c>
      <c r="D44" s="21">
        <v>8.20421428571428</v>
      </c>
      <c r="E44" s="20">
        <f t="shared" si="38"/>
        <v>7.57374193548387</v>
      </c>
      <c r="F44" s="16" t="s">
        <v>73</v>
      </c>
      <c r="G44" s="13">
        <v>3</v>
      </c>
      <c r="H44" s="18">
        <f t="shared" si="21"/>
        <v>8.20421428571428</v>
      </c>
      <c r="I44" s="18">
        <f t="shared" si="22"/>
        <v>281.354214285714</v>
      </c>
      <c r="J44" s="18">
        <f t="shared" si="23"/>
        <v>0.0492752412366128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9"/>
        <v>0.221810394080605</v>
      </c>
      <c r="P44" s="18">
        <f t="shared" si="26"/>
        <v>0.01092976067711</v>
      </c>
      <c r="Q44" s="25">
        <f t="shared" si="27"/>
        <v>0.0017487617083376</v>
      </c>
      <c r="R44" s="18">
        <f t="shared" si="28"/>
        <v>0.0123345666666667</v>
      </c>
      <c r="S44" s="26">
        <f t="shared" si="29"/>
        <v>0.141777312133997</v>
      </c>
      <c r="T44" s="3">
        <v>0.01</v>
      </c>
      <c r="U44" s="27">
        <f t="shared" si="30"/>
        <v>0.00141777312133997</v>
      </c>
      <c r="V44" s="26"/>
      <c r="W44" s="3"/>
      <c r="X44" s="27"/>
      <c r="Y44" s="29">
        <v>0.02</v>
      </c>
      <c r="Z44" s="3">
        <v>0.49</v>
      </c>
      <c r="AA44" s="28">
        <f t="shared" si="31"/>
        <v>0.0098</v>
      </c>
      <c r="AB44" s="3"/>
      <c r="AC44" s="3"/>
      <c r="AD44" s="28"/>
      <c r="AE44" s="26"/>
      <c r="AF44" s="3"/>
      <c r="AG44" s="27"/>
      <c r="AH44" s="26"/>
      <c r="AI44" s="3"/>
      <c r="AJ44" s="27"/>
      <c r="AL44" s="28"/>
      <c r="AM44" s="28"/>
      <c r="AN44" s="3">
        <v>0.01</v>
      </c>
      <c r="AO44" s="3">
        <v>0.5</v>
      </c>
      <c r="AP44" s="3">
        <f t="shared" si="32"/>
        <v>0.005</v>
      </c>
      <c r="AQ44" s="1">
        <f t="shared" si="33"/>
        <v>0.01621777312134</v>
      </c>
      <c r="AR44" s="30">
        <f t="shared" si="34"/>
        <v>7.70910416666667</v>
      </c>
      <c r="AS44" s="1">
        <f t="shared" si="35"/>
        <v>0.16</v>
      </c>
      <c r="AT44" s="2">
        <f t="shared" si="36"/>
        <v>65.7959057346712</v>
      </c>
      <c r="AU44" s="1">
        <f t="shared" si="37"/>
        <v>8818.37959742824</v>
      </c>
    </row>
    <row r="45" s="1" customFormat="1" spans="1:47">
      <c r="A45" s="13"/>
      <c r="B45" s="13"/>
      <c r="C45" s="16">
        <v>3</v>
      </c>
      <c r="D45" s="21">
        <v>9.62861290322581</v>
      </c>
      <c r="E45" s="20">
        <f t="shared" si="38"/>
        <v>8.20421428571428</v>
      </c>
      <c r="F45" s="16" t="s">
        <v>73</v>
      </c>
      <c r="G45" s="13">
        <v>4</v>
      </c>
      <c r="H45" s="18">
        <f t="shared" si="21"/>
        <v>9.62861290322581</v>
      </c>
      <c r="I45" s="18">
        <f t="shared" si="22"/>
        <v>282.778612903226</v>
      </c>
      <c r="J45" s="18">
        <f t="shared" si="23"/>
        <v>0.0586590454846405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9"/>
        <v>0.287971675070162</v>
      </c>
      <c r="P45" s="18">
        <f t="shared" si="26"/>
        <v>0.0168921435862287</v>
      </c>
      <c r="Q45" s="25">
        <f t="shared" si="27"/>
        <v>0.0027027429737966</v>
      </c>
      <c r="R45" s="18">
        <f t="shared" si="28"/>
        <v>0.0123345666666667</v>
      </c>
      <c r="S45" s="26">
        <f t="shared" si="29"/>
        <v>0.219119410258698</v>
      </c>
      <c r="T45" s="3">
        <v>0.01</v>
      </c>
      <c r="U45" s="27">
        <f t="shared" si="30"/>
        <v>0.00219119410258698</v>
      </c>
      <c r="V45" s="26"/>
      <c r="W45" s="3"/>
      <c r="X45" s="27"/>
      <c r="Y45" s="29">
        <v>0.02</v>
      </c>
      <c r="Z45" s="3">
        <v>0.49</v>
      </c>
      <c r="AA45" s="28">
        <f t="shared" si="31"/>
        <v>0.0098</v>
      </c>
      <c r="AB45" s="3"/>
      <c r="AC45" s="3"/>
      <c r="AD45" s="28"/>
      <c r="AE45" s="26"/>
      <c r="AF45" s="3"/>
      <c r="AG45" s="27"/>
      <c r="AH45" s="26"/>
      <c r="AI45" s="3"/>
      <c r="AJ45" s="27"/>
      <c r="AK45" s="28"/>
      <c r="AL45" s="28"/>
      <c r="AM45" s="28"/>
      <c r="AN45" s="3">
        <v>0.01</v>
      </c>
      <c r="AO45" s="3">
        <v>0.5</v>
      </c>
      <c r="AP45" s="3">
        <f t="shared" si="32"/>
        <v>0.005</v>
      </c>
      <c r="AQ45" s="1">
        <f t="shared" si="33"/>
        <v>0.016991194102587</v>
      </c>
      <c r="AR45" s="30">
        <f t="shared" si="34"/>
        <v>7.70910416666667</v>
      </c>
      <c r="AS45" s="1">
        <f t="shared" si="35"/>
        <v>0.16</v>
      </c>
      <c r="AT45" s="2">
        <f t="shared" si="36"/>
        <v>65.7959057346712</v>
      </c>
      <c r="AU45" s="1">
        <f t="shared" si="37"/>
        <v>9238.92560890729</v>
      </c>
    </row>
    <row r="46" s="1" customFormat="1" spans="1:47">
      <c r="A46" s="13"/>
      <c r="B46" s="13"/>
      <c r="C46" s="16">
        <v>4</v>
      </c>
      <c r="D46" s="21">
        <v>13.5083333333333</v>
      </c>
      <c r="E46" s="20">
        <f t="shared" si="38"/>
        <v>9.62861290322581</v>
      </c>
      <c r="F46" s="16" t="s">
        <v>73</v>
      </c>
      <c r="G46" s="13">
        <v>5</v>
      </c>
      <c r="H46" s="18">
        <f t="shared" si="21"/>
        <v>13.5083333333333</v>
      </c>
      <c r="I46" s="18">
        <f t="shared" si="22"/>
        <v>286.658333333333</v>
      </c>
      <c r="J46" s="18">
        <f t="shared" si="23"/>
        <v>0.0934813861703655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0.257525554909736</v>
      </c>
      <c r="O46" s="18">
        <f t="shared" si="39"/>
        <v>0.0906450182408634</v>
      </c>
      <c r="P46" s="18">
        <f t="shared" si="26"/>
        <v>0.00847362195459397</v>
      </c>
      <c r="Q46" s="25">
        <f t="shared" si="27"/>
        <v>0.00135577951273504</v>
      </c>
      <c r="R46" s="18">
        <f t="shared" si="28"/>
        <v>0.0123345666666667</v>
      </c>
      <c r="S46" s="26">
        <f t="shared" si="29"/>
        <v>0.109917076892449</v>
      </c>
      <c r="T46" s="3">
        <v>0.01</v>
      </c>
      <c r="U46" s="27">
        <f t="shared" si="30"/>
        <v>0.00109917076892449</v>
      </c>
      <c r="V46" s="26"/>
      <c r="W46" s="3"/>
      <c r="X46" s="27"/>
      <c r="Y46" s="29">
        <v>0.04</v>
      </c>
      <c r="Z46" s="3">
        <v>0.49</v>
      </c>
      <c r="AA46" s="28">
        <f t="shared" si="31"/>
        <v>0.0196</v>
      </c>
      <c r="AB46" s="3"/>
      <c r="AC46" s="3"/>
      <c r="AD46" s="28"/>
      <c r="AE46" s="26"/>
      <c r="AF46" s="3"/>
      <c r="AG46" s="27"/>
      <c r="AH46" s="26"/>
      <c r="AI46" s="3"/>
      <c r="AJ46" s="27"/>
      <c r="AL46" s="28"/>
      <c r="AM46" s="28"/>
      <c r="AN46" s="3">
        <v>0.015</v>
      </c>
      <c r="AO46" s="3">
        <v>0.5</v>
      </c>
      <c r="AP46" s="3">
        <f t="shared" si="32"/>
        <v>0.0075</v>
      </c>
      <c r="AQ46" s="1">
        <f t="shared" si="33"/>
        <v>0.0281991707689245</v>
      </c>
      <c r="AR46" s="30">
        <f t="shared" si="34"/>
        <v>7.70910416666667</v>
      </c>
      <c r="AS46" s="1">
        <f t="shared" si="35"/>
        <v>0.16</v>
      </c>
      <c r="AT46" s="2">
        <f t="shared" si="36"/>
        <v>65.7959057346712</v>
      </c>
      <c r="AU46" s="1">
        <f t="shared" si="37"/>
        <v>15333.2390527691</v>
      </c>
    </row>
    <row r="47" s="1" customFormat="1" spans="1:47">
      <c r="A47" s="13"/>
      <c r="B47" s="13"/>
      <c r="C47" s="16">
        <v>5</v>
      </c>
      <c r="D47" s="21">
        <v>17.3873548387097</v>
      </c>
      <c r="E47" s="20">
        <f t="shared" si="38"/>
        <v>13.5083333333333</v>
      </c>
      <c r="F47" s="16" t="s">
        <v>75</v>
      </c>
      <c r="G47" s="13">
        <v>6</v>
      </c>
      <c r="H47" s="18">
        <f t="shared" si="21"/>
        <v>17.3873548387097</v>
      </c>
      <c r="I47" s="18">
        <f t="shared" si="22"/>
        <v>290.53735483871</v>
      </c>
      <c r="J47" s="18">
        <f t="shared" si="23"/>
        <v>0.147121119316262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9"/>
        <v>0.159262437952936</v>
      </c>
      <c r="P47" s="18">
        <f t="shared" si="26"/>
        <v>0.0234308681366727</v>
      </c>
      <c r="Q47" s="25">
        <f t="shared" si="27"/>
        <v>0.00374893890186763</v>
      </c>
      <c r="R47" s="18">
        <f t="shared" si="28"/>
        <v>0.0123345666666667</v>
      </c>
      <c r="S47" s="26">
        <f t="shared" si="29"/>
        <v>0.303937625307817</v>
      </c>
      <c r="T47" s="3">
        <v>0.01</v>
      </c>
      <c r="U47" s="27">
        <f t="shared" si="30"/>
        <v>0.00303937625307818</v>
      </c>
      <c r="V47" s="26"/>
      <c r="W47" s="3"/>
      <c r="X47" s="27"/>
      <c r="Y47" s="29">
        <v>0.04</v>
      </c>
      <c r="Z47" s="3">
        <v>0.49</v>
      </c>
      <c r="AA47" s="28">
        <f t="shared" si="31"/>
        <v>0.0196</v>
      </c>
      <c r="AB47" s="3"/>
      <c r="AC47" s="3"/>
      <c r="AD47" s="28"/>
      <c r="AE47" s="26"/>
      <c r="AF47" s="3"/>
      <c r="AG47" s="27"/>
      <c r="AH47" s="26"/>
      <c r="AI47" s="3"/>
      <c r="AJ47" s="27"/>
      <c r="AK47" s="28"/>
      <c r="AL47" s="28"/>
      <c r="AM47" s="28"/>
      <c r="AN47" s="3">
        <v>0.015</v>
      </c>
      <c r="AO47" s="3">
        <v>0.5</v>
      </c>
      <c r="AP47" s="3">
        <f t="shared" si="32"/>
        <v>0.0075</v>
      </c>
      <c r="AQ47" s="1">
        <f t="shared" si="33"/>
        <v>0.0301393762530782</v>
      </c>
      <c r="AR47" s="30">
        <f t="shared" si="34"/>
        <v>7.70910416666667</v>
      </c>
      <c r="AS47" s="1">
        <f t="shared" si="35"/>
        <v>0.16</v>
      </c>
      <c r="AT47" s="2">
        <f t="shared" si="36"/>
        <v>65.7959057346712</v>
      </c>
      <c r="AU47" s="1">
        <f t="shared" si="37"/>
        <v>16388.2216529243</v>
      </c>
    </row>
    <row r="48" s="1" customFormat="1" spans="1:47">
      <c r="A48" s="13"/>
      <c r="B48" s="13"/>
      <c r="C48" s="16">
        <v>6</v>
      </c>
      <c r="D48" s="21">
        <v>21.8676</v>
      </c>
      <c r="E48" s="20">
        <f t="shared" si="38"/>
        <v>17.3873548387097</v>
      </c>
      <c r="F48" s="16" t="s">
        <v>73</v>
      </c>
      <c r="G48" s="13">
        <v>7</v>
      </c>
      <c r="H48" s="18">
        <f t="shared" si="21"/>
        <v>21.8676</v>
      </c>
      <c r="I48" s="18">
        <f t="shared" si="22"/>
        <v>295.0176</v>
      </c>
      <c r="J48" s="18">
        <f t="shared" si="23"/>
        <v>0.244740245185457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9"/>
        <v>0.21292261148293</v>
      </c>
      <c r="P48" s="18">
        <f t="shared" si="26"/>
        <v>0.0521107321398601</v>
      </c>
      <c r="Q48" s="25">
        <f t="shared" si="27"/>
        <v>0.00833771714237762</v>
      </c>
      <c r="R48" s="18">
        <f t="shared" si="28"/>
        <v>0.0123345666666667</v>
      </c>
      <c r="S48" s="26">
        <f t="shared" si="29"/>
        <v>0.675963523299909</v>
      </c>
      <c r="T48" s="3">
        <v>0.01</v>
      </c>
      <c r="U48" s="27">
        <f t="shared" si="30"/>
        <v>0.00675963523299909</v>
      </c>
      <c r="V48" s="26"/>
      <c r="W48" s="3"/>
      <c r="X48" s="27"/>
      <c r="Y48" s="29">
        <v>0.04</v>
      </c>
      <c r="Z48" s="3">
        <v>0.49</v>
      </c>
      <c r="AA48" s="28">
        <f t="shared" si="31"/>
        <v>0.0196</v>
      </c>
      <c r="AB48" s="3"/>
      <c r="AC48" s="3"/>
      <c r="AD48" s="28"/>
      <c r="AE48" s="26"/>
      <c r="AF48" s="3"/>
      <c r="AG48" s="27"/>
      <c r="AH48" s="26"/>
      <c r="AI48" s="3"/>
      <c r="AJ48" s="27"/>
      <c r="AL48" s="28"/>
      <c r="AM48" s="28"/>
      <c r="AN48" s="3">
        <v>0.015</v>
      </c>
      <c r="AO48" s="3">
        <v>0.5</v>
      </c>
      <c r="AP48" s="3">
        <f t="shared" si="32"/>
        <v>0.0075</v>
      </c>
      <c r="AQ48" s="1">
        <f t="shared" si="33"/>
        <v>0.0338596352329991</v>
      </c>
      <c r="AR48" s="30">
        <f t="shared" si="34"/>
        <v>7.70910416666667</v>
      </c>
      <c r="AS48" s="1">
        <f t="shared" si="35"/>
        <v>0.16</v>
      </c>
      <c r="AT48" s="2">
        <f t="shared" si="36"/>
        <v>65.7959057346712</v>
      </c>
      <c r="AU48" s="1">
        <f t="shared" si="37"/>
        <v>18411.1045506087</v>
      </c>
    </row>
    <row r="49" s="1" customFormat="1" spans="1:47">
      <c r="A49" s="13"/>
      <c r="B49" s="13"/>
      <c r="C49" s="16">
        <v>7</v>
      </c>
      <c r="D49" s="21">
        <v>24.3522580645161</v>
      </c>
      <c r="E49" s="20">
        <f t="shared" si="38"/>
        <v>21.8676</v>
      </c>
      <c r="F49" s="16" t="s">
        <v>73</v>
      </c>
      <c r="G49" s="13">
        <v>8</v>
      </c>
      <c r="H49" s="18">
        <f t="shared" si="21"/>
        <v>24.3522580645161</v>
      </c>
      <c r="I49" s="18">
        <f t="shared" si="22"/>
        <v>297.502258064516</v>
      </c>
      <c r="J49" s="18">
        <f t="shared" si="23"/>
        <v>0.322414720668499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9"/>
        <v>0.237902921009737</v>
      </c>
      <c r="P49" s="18">
        <f t="shared" si="26"/>
        <v>0.0767034038235742</v>
      </c>
      <c r="Q49" s="25">
        <f t="shared" si="27"/>
        <v>0.0122725446117719</v>
      </c>
      <c r="R49" s="18">
        <f t="shared" si="28"/>
        <v>0.0123345666666667</v>
      </c>
      <c r="S49" s="26">
        <f t="shared" si="29"/>
        <v>0.994971687569503</v>
      </c>
      <c r="T49" s="3">
        <v>0.01</v>
      </c>
      <c r="U49" s="27">
        <f t="shared" si="30"/>
        <v>0.00994971687569503</v>
      </c>
      <c r="V49" s="26"/>
      <c r="W49" s="3"/>
      <c r="X49" s="27"/>
      <c r="Y49" s="29">
        <v>0.04</v>
      </c>
      <c r="Z49" s="3">
        <v>0.49</v>
      </c>
      <c r="AA49" s="28">
        <f t="shared" si="31"/>
        <v>0.0196</v>
      </c>
      <c r="AB49" s="3"/>
      <c r="AC49" s="3"/>
      <c r="AD49" s="28"/>
      <c r="AE49" s="26"/>
      <c r="AF49" s="3"/>
      <c r="AG49" s="27"/>
      <c r="AH49" s="26"/>
      <c r="AI49" s="3"/>
      <c r="AJ49" s="27"/>
      <c r="AK49" s="28"/>
      <c r="AL49" s="28"/>
      <c r="AM49" s="28"/>
      <c r="AN49" s="3">
        <v>0.015</v>
      </c>
      <c r="AO49" s="3">
        <v>0.5</v>
      </c>
      <c r="AP49" s="3">
        <f t="shared" si="32"/>
        <v>0.0075</v>
      </c>
      <c r="AQ49" s="1">
        <f t="shared" si="33"/>
        <v>0.037049716875695</v>
      </c>
      <c r="AR49" s="30">
        <f t="shared" si="34"/>
        <v>7.70910416666667</v>
      </c>
      <c r="AS49" s="1">
        <f t="shared" si="35"/>
        <v>0.16</v>
      </c>
      <c r="AT49" s="2">
        <f t="shared" si="36"/>
        <v>65.7959057346712</v>
      </c>
      <c r="AU49" s="1">
        <f t="shared" si="37"/>
        <v>20145.7046502404</v>
      </c>
    </row>
    <row r="50" s="1" customFormat="1" spans="1:47">
      <c r="A50" s="13"/>
      <c r="B50" s="13"/>
      <c r="C50" s="16">
        <v>8</v>
      </c>
      <c r="D50" s="21">
        <v>24.3242580645161</v>
      </c>
      <c r="E50" s="20">
        <f t="shared" si="38"/>
        <v>24.3522580645161</v>
      </c>
      <c r="F50" s="16" t="s">
        <v>73</v>
      </c>
      <c r="G50" s="13">
        <v>9</v>
      </c>
      <c r="H50" s="18">
        <f t="shared" si="21"/>
        <v>24.3242580645161</v>
      </c>
      <c r="I50" s="18">
        <f t="shared" si="22"/>
        <v>297.474258064516</v>
      </c>
      <c r="J50" s="18">
        <f t="shared" si="23"/>
        <v>0.32142302085486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9"/>
        <v>0.238290558852829</v>
      </c>
      <c r="P50" s="18">
        <f t="shared" si="26"/>
        <v>0.0765920712676691</v>
      </c>
      <c r="Q50" s="25">
        <f t="shared" si="27"/>
        <v>0.0122547314028271</v>
      </c>
      <c r="R50" s="18">
        <f t="shared" si="28"/>
        <v>0.0123345666666667</v>
      </c>
      <c r="S50" s="26">
        <f t="shared" si="29"/>
        <v>0.993527517747716</v>
      </c>
      <c r="T50" s="3">
        <v>0.01</v>
      </c>
      <c r="U50" s="27">
        <f t="shared" si="30"/>
        <v>0.00993527517747716</v>
      </c>
      <c r="V50" s="26"/>
      <c r="W50" s="3"/>
      <c r="X50" s="27"/>
      <c r="Y50" s="29">
        <v>0.04</v>
      </c>
      <c r="Z50" s="3">
        <v>0.49</v>
      </c>
      <c r="AA50" s="28">
        <f t="shared" si="31"/>
        <v>0.0196</v>
      </c>
      <c r="AB50" s="3"/>
      <c r="AC50" s="3"/>
      <c r="AD50" s="28"/>
      <c r="AE50" s="26"/>
      <c r="AF50" s="3"/>
      <c r="AG50" s="27"/>
      <c r="AH50" s="26"/>
      <c r="AI50" s="3"/>
      <c r="AJ50" s="27"/>
      <c r="AL50" s="28"/>
      <c r="AM50" s="28"/>
      <c r="AN50" s="3">
        <v>0.015</v>
      </c>
      <c r="AO50" s="3">
        <v>0.5</v>
      </c>
      <c r="AP50" s="3">
        <f t="shared" si="32"/>
        <v>0.0075</v>
      </c>
      <c r="AQ50" s="1">
        <f t="shared" si="33"/>
        <v>0.0370352751774772</v>
      </c>
      <c r="AR50" s="30">
        <f t="shared" si="34"/>
        <v>7.70910416666667</v>
      </c>
      <c r="AS50" s="1">
        <f t="shared" si="35"/>
        <v>0.16</v>
      </c>
      <c r="AT50" s="2">
        <f t="shared" si="36"/>
        <v>65.7959057346712</v>
      </c>
      <c r="AU50" s="1">
        <f t="shared" si="37"/>
        <v>20137.8520075894</v>
      </c>
    </row>
    <row r="51" s="1" customFormat="1" spans="1:47">
      <c r="A51" s="13"/>
      <c r="B51" s="13"/>
      <c r="C51" s="16">
        <v>9</v>
      </c>
      <c r="D51" s="21">
        <v>23.2397</v>
      </c>
      <c r="E51" s="20">
        <f t="shared" si="38"/>
        <v>24.3242580645161</v>
      </c>
      <c r="F51" s="16" t="s">
        <v>73</v>
      </c>
      <c r="G51" s="13">
        <v>10</v>
      </c>
      <c r="H51" s="18">
        <f t="shared" si="21"/>
        <v>23.2397</v>
      </c>
      <c r="I51" s="18">
        <f t="shared" si="22"/>
        <v>296.3897</v>
      </c>
      <c r="J51" s="18">
        <f t="shared" si="23"/>
        <v>0.285141590067965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9"/>
        <v>0.238789529251827</v>
      </c>
      <c r="P51" s="18">
        <f t="shared" si="26"/>
        <v>0.0680888260624467</v>
      </c>
      <c r="Q51" s="25">
        <f t="shared" si="27"/>
        <v>0.0108942121699915</v>
      </c>
      <c r="R51" s="18">
        <f t="shared" si="28"/>
        <v>0.0123345666666667</v>
      </c>
      <c r="S51" s="26">
        <f t="shared" si="29"/>
        <v>0.883226177651814</v>
      </c>
      <c r="T51" s="3">
        <v>0.01</v>
      </c>
      <c r="U51" s="27">
        <f t="shared" si="30"/>
        <v>0.00883226177651814</v>
      </c>
      <c r="V51" s="26"/>
      <c r="W51" s="3"/>
      <c r="X51" s="27"/>
      <c r="Y51" s="29">
        <v>0.04</v>
      </c>
      <c r="Z51" s="3">
        <v>0.49</v>
      </c>
      <c r="AA51" s="28">
        <f t="shared" si="31"/>
        <v>0.0196</v>
      </c>
      <c r="AB51" s="3"/>
      <c r="AC51" s="3"/>
      <c r="AD51" s="28"/>
      <c r="AE51" s="26"/>
      <c r="AF51" s="3"/>
      <c r="AG51" s="27"/>
      <c r="AH51" s="26"/>
      <c r="AI51" s="3"/>
      <c r="AJ51" s="27"/>
      <c r="AK51" s="28"/>
      <c r="AL51" s="28"/>
      <c r="AM51" s="28"/>
      <c r="AN51" s="3">
        <v>0.015</v>
      </c>
      <c r="AO51" s="3">
        <v>0.5</v>
      </c>
      <c r="AP51" s="3">
        <f t="shared" si="32"/>
        <v>0.0075</v>
      </c>
      <c r="AQ51" s="1">
        <f t="shared" si="33"/>
        <v>0.0359322617765181</v>
      </c>
      <c r="AR51" s="30">
        <f t="shared" si="34"/>
        <v>7.70910416666667</v>
      </c>
      <c r="AS51" s="1">
        <f t="shared" si="35"/>
        <v>0.16</v>
      </c>
      <c r="AT51" s="2">
        <f t="shared" si="36"/>
        <v>65.7959057346712</v>
      </c>
      <c r="AU51" s="1">
        <f t="shared" si="37"/>
        <v>19538.0908197905</v>
      </c>
    </row>
    <row r="52" s="1" customFormat="1" spans="1:47">
      <c r="A52" s="13"/>
      <c r="B52" s="13"/>
      <c r="C52" s="16">
        <v>10</v>
      </c>
      <c r="D52" s="21">
        <v>19.4657741935484</v>
      </c>
      <c r="E52" s="20">
        <f t="shared" si="38"/>
        <v>23.2397</v>
      </c>
      <c r="F52" s="16" t="s">
        <v>73</v>
      </c>
      <c r="G52" s="13">
        <v>11</v>
      </c>
      <c r="H52" s="18">
        <f t="shared" si="21"/>
        <v>19.4657741935484</v>
      </c>
      <c r="I52" s="18">
        <f t="shared" si="22"/>
        <v>292.615774193548</v>
      </c>
      <c r="J52" s="18">
        <f t="shared" si="23"/>
        <v>0.186661310055812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0.162165668029911</v>
      </c>
      <c r="O52" s="18">
        <f t="shared" si="39"/>
        <v>0.0856260768261357</v>
      </c>
      <c r="P52" s="18">
        <f t="shared" si="26"/>
        <v>0.0159830756753061</v>
      </c>
      <c r="Q52" s="25">
        <f t="shared" si="27"/>
        <v>0.00255729210804897</v>
      </c>
      <c r="R52" s="18">
        <f t="shared" si="28"/>
        <v>0.0123345666666667</v>
      </c>
      <c r="S52" s="26">
        <f t="shared" si="29"/>
        <v>0.207327276033124</v>
      </c>
      <c r="T52" s="3">
        <v>0.01</v>
      </c>
      <c r="U52" s="27">
        <f t="shared" si="30"/>
        <v>0.00207327276033124</v>
      </c>
      <c r="V52" s="26"/>
      <c r="W52" s="3"/>
      <c r="X52" s="27"/>
      <c r="Y52" s="29">
        <v>0.04</v>
      </c>
      <c r="Z52" s="3">
        <v>0.49</v>
      </c>
      <c r="AA52" s="28">
        <f t="shared" si="31"/>
        <v>0.0196</v>
      </c>
      <c r="AB52" s="3"/>
      <c r="AC52" s="3"/>
      <c r="AD52" s="28"/>
      <c r="AE52" s="26"/>
      <c r="AF52" s="3"/>
      <c r="AG52" s="27"/>
      <c r="AH52" s="26"/>
      <c r="AI52" s="3"/>
      <c r="AJ52" s="27"/>
      <c r="AL52" s="28"/>
      <c r="AM52" s="28"/>
      <c r="AN52" s="3">
        <v>0.015</v>
      </c>
      <c r="AO52" s="3">
        <v>0.5</v>
      </c>
      <c r="AP52" s="3">
        <f t="shared" si="32"/>
        <v>0.0075</v>
      </c>
      <c r="AQ52" s="1">
        <f t="shared" si="33"/>
        <v>0.0291732727603312</v>
      </c>
      <c r="AR52" s="30">
        <f t="shared" si="34"/>
        <v>7.70910416666667</v>
      </c>
      <c r="AS52" s="1">
        <f t="shared" si="35"/>
        <v>0.16</v>
      </c>
      <c r="AT52" s="2">
        <f t="shared" si="36"/>
        <v>65.7959057346712</v>
      </c>
      <c r="AU52" s="1">
        <f t="shared" si="37"/>
        <v>15862.9049361531</v>
      </c>
    </row>
    <row r="53" s="1" customFormat="1" spans="1:48">
      <c r="A53" s="13"/>
      <c r="B53" s="13"/>
      <c r="C53" s="16">
        <v>11</v>
      </c>
      <c r="D53" s="21">
        <v>13.3554</v>
      </c>
      <c r="E53" s="20">
        <f t="shared" si="38"/>
        <v>19.4657741935484</v>
      </c>
      <c r="F53" s="16" t="s">
        <v>75</v>
      </c>
      <c r="G53" s="13">
        <v>12</v>
      </c>
      <c r="H53" s="18">
        <f t="shared" si="21"/>
        <v>13.3554</v>
      </c>
      <c r="I53" s="18">
        <f t="shared" si="22"/>
        <v>286.5054</v>
      </c>
      <c r="J53" s="18">
        <f t="shared" si="23"/>
        <v>0.0918017526148988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9"/>
        <v>0.146734042817496</v>
      </c>
      <c r="P53" s="18">
        <f t="shared" si="26"/>
        <v>0.0134704422989158</v>
      </c>
      <c r="Q53" s="25">
        <f t="shared" si="27"/>
        <v>0.00215527076782652</v>
      </c>
      <c r="R53" s="18">
        <f t="shared" si="28"/>
        <v>0.0123345666666667</v>
      </c>
      <c r="S53" s="26">
        <f t="shared" si="29"/>
        <v>0.17473421045678</v>
      </c>
      <c r="T53" s="3">
        <v>0.01</v>
      </c>
      <c r="U53" s="27">
        <f t="shared" si="30"/>
        <v>0.0017473421045678</v>
      </c>
      <c r="V53" s="26"/>
      <c r="W53" s="3"/>
      <c r="X53" s="27"/>
      <c r="Y53" s="29">
        <v>0.04</v>
      </c>
      <c r="Z53" s="3">
        <v>0.49</v>
      </c>
      <c r="AA53" s="28">
        <f t="shared" si="31"/>
        <v>0.0196</v>
      </c>
      <c r="AB53" s="3"/>
      <c r="AC53" s="3"/>
      <c r="AD53" s="28"/>
      <c r="AE53" s="26"/>
      <c r="AF53" s="3"/>
      <c r="AG53" s="27"/>
      <c r="AH53" s="26"/>
      <c r="AI53" s="3"/>
      <c r="AJ53" s="27"/>
      <c r="AK53" s="28"/>
      <c r="AL53" s="28"/>
      <c r="AM53" s="28"/>
      <c r="AN53" s="3">
        <v>0.015</v>
      </c>
      <c r="AO53" s="3">
        <v>0.5</v>
      </c>
      <c r="AP53" s="3">
        <f t="shared" si="32"/>
        <v>0.0075</v>
      </c>
      <c r="AQ53" s="1">
        <f t="shared" si="33"/>
        <v>0.0288473421045678</v>
      </c>
      <c r="AR53" s="30">
        <f t="shared" si="34"/>
        <v>7.70910416666667</v>
      </c>
      <c r="AS53" s="1">
        <f t="shared" si="35"/>
        <v>0.16</v>
      </c>
      <c r="AT53" s="2">
        <f t="shared" si="36"/>
        <v>65.7959057346712</v>
      </c>
      <c r="AU53" s="1">
        <f t="shared" si="37"/>
        <v>15685.6808361822</v>
      </c>
      <c r="AV53" s="1">
        <f>SUM(AU42:AU53)</f>
        <v>176322.477472637</v>
      </c>
    </row>
    <row r="54" s="1" customFormat="1" spans="1:46">
      <c r="A54" s="13"/>
      <c r="B54" s="13"/>
      <c r="C54" s="16">
        <v>12</v>
      </c>
      <c r="D54" s="21">
        <v>11.3811612903226</v>
      </c>
      <c r="E54" s="20">
        <f t="shared" si="38"/>
        <v>13.3554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7">
      <c r="S56" s="24" t="s">
        <v>43</v>
      </c>
      <c r="T56" s="24"/>
      <c r="U56" s="24"/>
      <c r="V56" s="24" t="s">
        <v>44</v>
      </c>
      <c r="W56" s="24" t="s">
        <v>45</v>
      </c>
      <c r="X56" s="24" t="s">
        <v>46</v>
      </c>
      <c r="Y56" s="24" t="s">
        <v>47</v>
      </c>
      <c r="Z56" s="24" t="s">
        <v>48</v>
      </c>
      <c r="AA56" s="24" t="s">
        <v>49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11</v>
      </c>
      <c r="B57" s="15"/>
      <c r="C57" s="16" t="s">
        <v>51</v>
      </c>
      <c r="D57" s="16" t="s">
        <v>52</v>
      </c>
      <c r="E57" s="16" t="s">
        <v>53</v>
      </c>
      <c r="F57" s="16" t="s">
        <v>54</v>
      </c>
      <c r="G57" s="13" t="s">
        <v>51</v>
      </c>
      <c r="H57" s="13" t="s">
        <v>53</v>
      </c>
      <c r="I57" s="13" t="s">
        <v>55</v>
      </c>
      <c r="J57" s="13" t="s">
        <v>56</v>
      </c>
      <c r="K57" s="23" t="s">
        <v>57</v>
      </c>
      <c r="L57" s="23" t="s">
        <v>58</v>
      </c>
      <c r="M57" s="13" t="s">
        <v>59</v>
      </c>
      <c r="N57" s="23" t="s">
        <v>60</v>
      </c>
      <c r="O57" s="13" t="s">
        <v>61</v>
      </c>
      <c r="P57" s="13" t="s">
        <v>62</v>
      </c>
      <c r="Q57" s="23" t="s">
        <v>63</v>
      </c>
      <c r="R57" s="23" t="s">
        <v>64</v>
      </c>
      <c r="S57" s="4" t="s">
        <v>65</v>
      </c>
      <c r="T57" s="3" t="s">
        <v>66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36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71</v>
      </c>
      <c r="B58" s="13">
        <f>F7</f>
        <v>134.758</v>
      </c>
      <c r="C58" s="16" t="s">
        <v>72</v>
      </c>
      <c r="D58" s="17">
        <v>5</v>
      </c>
      <c r="E58" s="16"/>
      <c r="F58" s="16"/>
      <c r="G58" s="13">
        <v>1</v>
      </c>
      <c r="H58" s="18">
        <f t="shared" ref="H58:H69" si="40">E59</f>
        <v>5</v>
      </c>
      <c r="I58" s="18">
        <f t="shared" ref="I58:I69" si="41">H58+273.15</f>
        <v>278.15</v>
      </c>
      <c r="J58" s="18">
        <f t="shared" ref="J58:J69" si="42">EXP(($C$16*(I58-$C$14))/($C$17*I58*$C$14))</f>
        <v>0.0330744063381255</v>
      </c>
      <c r="K58" s="18">
        <f t="shared" ref="K58:K69" si="43">$B$58/12</f>
        <v>11.2298333333333</v>
      </c>
      <c r="L58" s="18">
        <f t="shared" ref="L58:L69" si="44">K58*$B$59/100</f>
        <v>3.032055</v>
      </c>
      <c r="M58" s="13" t="s">
        <v>73</v>
      </c>
      <c r="N58" s="13"/>
      <c r="O58" s="18">
        <f>L58</f>
        <v>3.032055</v>
      </c>
      <c r="P58" s="18">
        <f t="shared" ref="P58:P69" si="45">O58*J58</f>
        <v>0.100283419109545</v>
      </c>
      <c r="Q58" s="25">
        <f t="shared" ref="Q58:Q69" si="46">P58*$B$60</f>
        <v>0.0290821915417681</v>
      </c>
      <c r="R58" s="18">
        <f t="shared" ref="R58:R69" si="47">L58*$B$60</f>
        <v>0.87929595</v>
      </c>
      <c r="S58" s="26">
        <f t="shared" ref="S58:S69" si="48">Q58/R58</f>
        <v>0.0330744063381255</v>
      </c>
      <c r="T58" s="3">
        <v>0.27</v>
      </c>
      <c r="U58" s="27">
        <f t="shared" ref="U58:U69" si="49">S58*T58</f>
        <v>0.00893008971129389</v>
      </c>
      <c r="V58" s="3">
        <v>180.9</v>
      </c>
      <c r="W58" s="28">
        <v>6</v>
      </c>
      <c r="X58" s="28">
        <v>3</v>
      </c>
      <c r="Y58" s="28">
        <v>0.3</v>
      </c>
      <c r="Z58" s="28">
        <v>6</v>
      </c>
      <c r="AA58" s="3">
        <v>30.2</v>
      </c>
      <c r="AB58" s="2">
        <f t="shared" ref="AB58:AB69" si="50">U58*0.67*AD58+(V58+W58+X58+Y58+Z58+AA58)/1000</f>
        <v>0.228135116430904</v>
      </c>
      <c r="AC58" s="30">
        <f t="shared" ref="AC58:AC69" si="51">$B$58/12</f>
        <v>11.2298333333333</v>
      </c>
      <c r="AD58" s="1">
        <f t="shared" ref="AD58:AD69" si="52">$B$60</f>
        <v>0.29</v>
      </c>
      <c r="AE58" s="31">
        <f t="shared" ref="AE58:AE69" si="53">$E$7/12</f>
        <v>12.6917808219178</v>
      </c>
      <c r="AF58" s="1">
        <f t="shared" ref="AF58:AF69" si="54">AE58*10000*AC58*AB58</f>
        <v>325153.186832491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74</v>
      </c>
      <c r="B59" s="13">
        <v>27</v>
      </c>
      <c r="C59" s="16">
        <v>1</v>
      </c>
      <c r="D59" s="19">
        <v>7.57374193548387</v>
      </c>
      <c r="E59" s="20">
        <f t="shared" ref="E59:E70" si="55">D58</f>
        <v>5</v>
      </c>
      <c r="F59" s="16" t="s">
        <v>73</v>
      </c>
      <c r="G59" s="13">
        <v>2</v>
      </c>
      <c r="H59" s="18">
        <f t="shared" si="40"/>
        <v>7.57374193548387</v>
      </c>
      <c r="I59" s="18">
        <f t="shared" si="41"/>
        <v>280.723741935484</v>
      </c>
      <c r="J59" s="18">
        <f t="shared" si="42"/>
        <v>0.0455904746325357</v>
      </c>
      <c r="K59" s="18">
        <f t="shared" si="43"/>
        <v>11.2298333333333</v>
      </c>
      <c r="L59" s="18">
        <f t="shared" si="44"/>
        <v>3.032055</v>
      </c>
      <c r="M59" s="13" t="s">
        <v>73</v>
      </c>
      <c r="N59" s="13"/>
      <c r="O59" s="18">
        <f t="shared" ref="O59:O69" si="56">L59+O58-P58-N59</f>
        <v>5.96382658089045</v>
      </c>
      <c r="P59" s="18">
        <f t="shared" si="45"/>
        <v>0.271893684448928</v>
      </c>
      <c r="Q59" s="25">
        <f t="shared" si="46"/>
        <v>0.0788491684901892</v>
      </c>
      <c r="R59" s="18">
        <f t="shared" si="47"/>
        <v>0.87929595</v>
      </c>
      <c r="S59" s="26">
        <f t="shared" si="48"/>
        <v>0.0896730713819269</v>
      </c>
      <c r="T59" s="3">
        <v>0.27</v>
      </c>
      <c r="U59" s="27">
        <f t="shared" si="49"/>
        <v>0.0242117292731203</v>
      </c>
      <c r="V59" s="3">
        <v>180.9</v>
      </c>
      <c r="W59" s="28">
        <v>6</v>
      </c>
      <c r="X59" s="28">
        <v>3</v>
      </c>
      <c r="Y59" s="28">
        <v>0.3</v>
      </c>
      <c r="Z59" s="28">
        <v>6</v>
      </c>
      <c r="AA59" s="3">
        <v>30.2</v>
      </c>
      <c r="AB59" s="2">
        <f t="shared" si="50"/>
        <v>0.231104338997767</v>
      </c>
      <c r="AC59" s="30">
        <f t="shared" si="51"/>
        <v>11.2298333333333</v>
      </c>
      <c r="AD59" s="1">
        <f t="shared" si="52"/>
        <v>0.29</v>
      </c>
      <c r="AE59" s="31">
        <f t="shared" si="53"/>
        <v>12.6917808219178</v>
      </c>
      <c r="AF59" s="1">
        <f t="shared" si="54"/>
        <v>329385.118308603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36</v>
      </c>
      <c r="B60" s="13">
        <f>H7</f>
        <v>0.29</v>
      </c>
      <c r="C60" s="16">
        <v>2</v>
      </c>
      <c r="D60" s="21">
        <v>8.20421428571428</v>
      </c>
      <c r="E60" s="20">
        <f t="shared" si="55"/>
        <v>7.57374193548387</v>
      </c>
      <c r="F60" s="16" t="s">
        <v>73</v>
      </c>
      <c r="G60" s="13">
        <v>3</v>
      </c>
      <c r="H60" s="18">
        <f t="shared" si="40"/>
        <v>8.20421428571428</v>
      </c>
      <c r="I60" s="18">
        <f t="shared" si="41"/>
        <v>281.354214285714</v>
      </c>
      <c r="J60" s="18">
        <f t="shared" si="42"/>
        <v>0.0492752412366128</v>
      </c>
      <c r="K60" s="18">
        <f t="shared" si="43"/>
        <v>11.2298333333333</v>
      </c>
      <c r="L60" s="18">
        <f t="shared" si="44"/>
        <v>3.032055</v>
      </c>
      <c r="M60" s="13" t="s">
        <v>73</v>
      </c>
      <c r="N60" s="13"/>
      <c r="O60" s="18">
        <f t="shared" si="56"/>
        <v>8.72398789644153</v>
      </c>
      <c r="P60" s="18">
        <f t="shared" si="45"/>
        <v>0.429876608142446</v>
      </c>
      <c r="Q60" s="25">
        <f t="shared" si="46"/>
        <v>0.124664216361309</v>
      </c>
      <c r="R60" s="18">
        <f t="shared" si="47"/>
        <v>0.87929595</v>
      </c>
      <c r="S60" s="26">
        <f t="shared" si="48"/>
        <v>0.141777312133997</v>
      </c>
      <c r="T60" s="3">
        <v>0.27</v>
      </c>
      <c r="U60" s="27">
        <f t="shared" si="49"/>
        <v>0.0382798742761792</v>
      </c>
      <c r="V60" s="3">
        <v>180.9</v>
      </c>
      <c r="W60" s="28">
        <v>6</v>
      </c>
      <c r="X60" s="28">
        <v>3</v>
      </c>
      <c r="Y60" s="28">
        <v>0.3</v>
      </c>
      <c r="Z60" s="28">
        <v>6</v>
      </c>
      <c r="AA60" s="3">
        <v>30.2</v>
      </c>
      <c r="AB60" s="2">
        <f t="shared" si="50"/>
        <v>0.233837779571862</v>
      </c>
      <c r="AC60" s="30">
        <f t="shared" si="51"/>
        <v>11.2298333333333</v>
      </c>
      <c r="AD60" s="1">
        <f t="shared" si="52"/>
        <v>0.29</v>
      </c>
      <c r="AE60" s="31">
        <f t="shared" si="53"/>
        <v>12.6917808219178</v>
      </c>
      <c r="AF60" s="1">
        <f t="shared" si="54"/>
        <v>333280.997766306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21">
        <v>9.62861290322581</v>
      </c>
      <c r="E61" s="20">
        <f t="shared" si="55"/>
        <v>8.20421428571428</v>
      </c>
      <c r="F61" s="16" t="s">
        <v>73</v>
      </c>
      <c r="G61" s="13">
        <v>4</v>
      </c>
      <c r="H61" s="18">
        <f t="shared" si="40"/>
        <v>9.62861290322581</v>
      </c>
      <c r="I61" s="18">
        <f t="shared" si="41"/>
        <v>282.778612903226</v>
      </c>
      <c r="J61" s="18">
        <f t="shared" si="42"/>
        <v>0.0586590454846405</v>
      </c>
      <c r="K61" s="18">
        <f t="shared" si="43"/>
        <v>11.2298333333333</v>
      </c>
      <c r="L61" s="18">
        <f t="shared" si="44"/>
        <v>3.032055</v>
      </c>
      <c r="M61" s="13" t="s">
        <v>73</v>
      </c>
      <c r="N61" s="13"/>
      <c r="O61" s="18">
        <f t="shared" si="56"/>
        <v>11.3261662882991</v>
      </c>
      <c r="P61" s="18">
        <f t="shared" si="45"/>
        <v>0.664382103471938</v>
      </c>
      <c r="Q61" s="25">
        <f t="shared" si="46"/>
        <v>0.192670810006862</v>
      </c>
      <c r="R61" s="18">
        <f t="shared" si="47"/>
        <v>0.87929595</v>
      </c>
      <c r="S61" s="26">
        <f t="shared" si="48"/>
        <v>0.219119410258698</v>
      </c>
      <c r="T61" s="3">
        <v>0.27</v>
      </c>
      <c r="U61" s="27">
        <f t="shared" si="49"/>
        <v>0.0591622407698486</v>
      </c>
      <c r="V61" s="3">
        <v>180.9</v>
      </c>
      <c r="W61" s="28">
        <v>6</v>
      </c>
      <c r="X61" s="28">
        <v>3</v>
      </c>
      <c r="Y61" s="28">
        <v>0.3</v>
      </c>
      <c r="Z61" s="28">
        <v>6</v>
      </c>
      <c r="AA61" s="3">
        <v>30.2</v>
      </c>
      <c r="AB61" s="2">
        <f t="shared" si="50"/>
        <v>0.237895223381582</v>
      </c>
      <c r="AC61" s="30">
        <f t="shared" si="51"/>
        <v>11.2298333333333</v>
      </c>
      <c r="AD61" s="1">
        <f t="shared" si="52"/>
        <v>0.29</v>
      </c>
      <c r="AE61" s="31">
        <f t="shared" si="53"/>
        <v>12.6917808219178</v>
      </c>
      <c r="AF61" s="1">
        <f t="shared" si="54"/>
        <v>339063.93379897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21">
        <v>13.5083333333333</v>
      </c>
      <c r="E62" s="20">
        <f t="shared" si="55"/>
        <v>9.62861290322581</v>
      </c>
      <c r="F62" s="16" t="s">
        <v>73</v>
      </c>
      <c r="G62" s="13">
        <v>5</v>
      </c>
      <c r="H62" s="18">
        <f t="shared" si="40"/>
        <v>13.5083333333333</v>
      </c>
      <c r="I62" s="18">
        <f t="shared" si="41"/>
        <v>286.658333333333</v>
      </c>
      <c r="J62" s="18">
        <f t="shared" si="42"/>
        <v>0.0934813861703655</v>
      </c>
      <c r="K62" s="18">
        <f t="shared" si="43"/>
        <v>11.2298333333333</v>
      </c>
      <c r="L62" s="18">
        <f t="shared" si="44"/>
        <v>3.032055</v>
      </c>
      <c r="M62" s="13" t="s">
        <v>75</v>
      </c>
      <c r="N62" s="18">
        <f>(O61-P61)*$C$22/100</f>
        <v>10.1286949755858</v>
      </c>
      <c r="O62" s="18">
        <f t="shared" si="56"/>
        <v>3.56514420924136</v>
      </c>
      <c r="P62" s="18">
        <f t="shared" si="45"/>
        <v>0.333274622577134</v>
      </c>
      <c r="Q62" s="25">
        <f t="shared" si="46"/>
        <v>0.0966496405473687</v>
      </c>
      <c r="R62" s="18">
        <f t="shared" si="47"/>
        <v>0.87929595</v>
      </c>
      <c r="S62" s="26">
        <f t="shared" si="48"/>
        <v>0.109917076892449</v>
      </c>
      <c r="T62" s="3">
        <v>0.27</v>
      </c>
      <c r="U62" s="27">
        <f t="shared" si="49"/>
        <v>0.0296776107609612</v>
      </c>
      <c r="V62" s="3">
        <v>220.1</v>
      </c>
      <c r="W62" s="28">
        <v>12.1</v>
      </c>
      <c r="X62" s="28">
        <v>4.5</v>
      </c>
      <c r="Y62" s="28">
        <v>1.5</v>
      </c>
      <c r="Z62" s="28">
        <v>6.8</v>
      </c>
      <c r="AA62" s="3">
        <v>30.2</v>
      </c>
      <c r="AB62" s="2">
        <f t="shared" si="50"/>
        <v>0.280966359770855</v>
      </c>
      <c r="AC62" s="30">
        <f t="shared" si="51"/>
        <v>11.2298333333333</v>
      </c>
      <c r="AD62" s="1">
        <f t="shared" si="52"/>
        <v>0.29</v>
      </c>
      <c r="AE62" s="31">
        <f t="shared" si="53"/>
        <v>12.6917808219178</v>
      </c>
      <c r="AF62" s="1">
        <f t="shared" si="54"/>
        <v>400451.752897441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21">
        <v>17.3873548387097</v>
      </c>
      <c r="E63" s="20">
        <f t="shared" si="55"/>
        <v>13.5083333333333</v>
      </c>
      <c r="F63" s="16" t="s">
        <v>75</v>
      </c>
      <c r="G63" s="13">
        <v>6</v>
      </c>
      <c r="H63" s="18">
        <f t="shared" si="40"/>
        <v>17.3873548387097</v>
      </c>
      <c r="I63" s="18">
        <f t="shared" si="41"/>
        <v>290.53735483871</v>
      </c>
      <c r="J63" s="18">
        <f t="shared" si="42"/>
        <v>0.147121119316262</v>
      </c>
      <c r="K63" s="18">
        <f t="shared" si="43"/>
        <v>11.2298333333333</v>
      </c>
      <c r="L63" s="18">
        <f t="shared" si="44"/>
        <v>3.032055</v>
      </c>
      <c r="M63" s="13" t="s">
        <v>73</v>
      </c>
      <c r="N63" s="13"/>
      <c r="O63" s="18">
        <f t="shared" si="56"/>
        <v>6.26392458666422</v>
      </c>
      <c r="P63" s="18">
        <f t="shared" si="45"/>
        <v>0.921555596502694</v>
      </c>
      <c r="Q63" s="25">
        <f t="shared" si="46"/>
        <v>0.267251122985781</v>
      </c>
      <c r="R63" s="18">
        <f t="shared" si="47"/>
        <v>0.87929595</v>
      </c>
      <c r="S63" s="26">
        <f t="shared" si="48"/>
        <v>0.303937625307817</v>
      </c>
      <c r="T63" s="3">
        <v>0.27</v>
      </c>
      <c r="U63" s="27">
        <f t="shared" si="49"/>
        <v>0.0820631588331107</v>
      </c>
      <c r="V63" s="3">
        <v>220.1</v>
      </c>
      <c r="W63" s="28">
        <v>12.1</v>
      </c>
      <c r="X63" s="28">
        <v>4.5</v>
      </c>
      <c r="Y63" s="28">
        <v>1.5</v>
      </c>
      <c r="Z63" s="28">
        <v>6.8</v>
      </c>
      <c r="AA63" s="3">
        <v>30.2</v>
      </c>
      <c r="AB63" s="2">
        <f t="shared" si="50"/>
        <v>0.291144871761273</v>
      </c>
      <c r="AC63" s="30">
        <f t="shared" si="51"/>
        <v>11.2298333333333</v>
      </c>
      <c r="AD63" s="1">
        <f t="shared" si="52"/>
        <v>0.29</v>
      </c>
      <c r="AE63" s="31">
        <f t="shared" si="53"/>
        <v>12.6917808219178</v>
      </c>
      <c r="AF63" s="1">
        <f t="shared" si="54"/>
        <v>414958.838271559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21">
        <v>21.8676</v>
      </c>
      <c r="E64" s="20">
        <f t="shared" si="55"/>
        <v>17.3873548387097</v>
      </c>
      <c r="F64" s="16" t="s">
        <v>73</v>
      </c>
      <c r="G64" s="13">
        <v>7</v>
      </c>
      <c r="H64" s="18">
        <f t="shared" si="40"/>
        <v>21.8676</v>
      </c>
      <c r="I64" s="18">
        <f t="shared" si="41"/>
        <v>295.0176</v>
      </c>
      <c r="J64" s="18">
        <f t="shared" si="42"/>
        <v>0.244740245185457</v>
      </c>
      <c r="K64" s="18">
        <f t="shared" si="43"/>
        <v>11.2298333333333</v>
      </c>
      <c r="L64" s="18">
        <f t="shared" si="44"/>
        <v>3.032055</v>
      </c>
      <c r="M64" s="13" t="s">
        <v>73</v>
      </c>
      <c r="N64" s="13"/>
      <c r="O64" s="18">
        <f t="shared" si="56"/>
        <v>8.37442399016153</v>
      </c>
      <c r="P64" s="18">
        <f t="shared" si="45"/>
        <v>2.04955858063911</v>
      </c>
      <c r="Q64" s="25">
        <f t="shared" si="46"/>
        <v>0.594371988385341</v>
      </c>
      <c r="R64" s="18">
        <f t="shared" si="47"/>
        <v>0.87929595</v>
      </c>
      <c r="S64" s="26">
        <f t="shared" si="48"/>
        <v>0.675963523299909</v>
      </c>
      <c r="T64" s="3">
        <v>0.27</v>
      </c>
      <c r="U64" s="27">
        <f t="shared" si="49"/>
        <v>0.182510151290975</v>
      </c>
      <c r="V64" s="3">
        <v>220.1</v>
      </c>
      <c r="W64" s="28">
        <v>12.1</v>
      </c>
      <c r="X64" s="28">
        <v>4.5</v>
      </c>
      <c r="Y64" s="28">
        <v>1.5</v>
      </c>
      <c r="Z64" s="28">
        <v>6.8</v>
      </c>
      <c r="AA64" s="3">
        <v>30.2</v>
      </c>
      <c r="AB64" s="2">
        <f t="shared" si="50"/>
        <v>0.310661722395837</v>
      </c>
      <c r="AC64" s="30">
        <f t="shared" si="51"/>
        <v>11.2298333333333</v>
      </c>
      <c r="AD64" s="1">
        <f t="shared" si="52"/>
        <v>0.29</v>
      </c>
      <c r="AE64" s="31">
        <f t="shared" si="53"/>
        <v>12.6917808219178</v>
      </c>
      <c r="AF64" s="1">
        <f t="shared" si="54"/>
        <v>442775.538655272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21">
        <v>24.3522580645161</v>
      </c>
      <c r="E65" s="20">
        <f t="shared" si="55"/>
        <v>21.8676</v>
      </c>
      <c r="F65" s="16" t="s">
        <v>73</v>
      </c>
      <c r="G65" s="13">
        <v>8</v>
      </c>
      <c r="H65" s="18">
        <f t="shared" si="40"/>
        <v>24.3522580645161</v>
      </c>
      <c r="I65" s="18">
        <f t="shared" si="41"/>
        <v>297.502258064516</v>
      </c>
      <c r="J65" s="18">
        <f t="shared" si="42"/>
        <v>0.322414720668499</v>
      </c>
      <c r="K65" s="18">
        <f t="shared" si="43"/>
        <v>11.2298333333333</v>
      </c>
      <c r="L65" s="18">
        <f t="shared" si="44"/>
        <v>3.032055</v>
      </c>
      <c r="M65" s="13" t="s">
        <v>73</v>
      </c>
      <c r="N65" s="13"/>
      <c r="O65" s="18">
        <f t="shared" si="56"/>
        <v>9.35692040952242</v>
      </c>
      <c r="P65" s="18">
        <f t="shared" si="45"/>
        <v>3.01680888015355</v>
      </c>
      <c r="Q65" s="25">
        <f t="shared" si="46"/>
        <v>0.874874575244529</v>
      </c>
      <c r="R65" s="18">
        <f t="shared" si="47"/>
        <v>0.87929595</v>
      </c>
      <c r="S65" s="26">
        <f t="shared" si="48"/>
        <v>0.994971687569503</v>
      </c>
      <c r="T65" s="3">
        <v>0.27</v>
      </c>
      <c r="U65" s="27">
        <f t="shared" si="49"/>
        <v>0.268642355643766</v>
      </c>
      <c r="V65" s="3">
        <v>220.1</v>
      </c>
      <c r="W65" s="28">
        <v>12.1</v>
      </c>
      <c r="X65" s="28">
        <v>4.5</v>
      </c>
      <c r="Y65" s="28">
        <v>1.5</v>
      </c>
      <c r="Z65" s="28">
        <v>6.8</v>
      </c>
      <c r="AA65" s="3">
        <v>30.2</v>
      </c>
      <c r="AB65" s="2">
        <f t="shared" si="50"/>
        <v>0.327397209701584</v>
      </c>
      <c r="AC65" s="30">
        <f t="shared" si="51"/>
        <v>11.2298333333333</v>
      </c>
      <c r="AD65" s="1">
        <f t="shared" si="52"/>
        <v>0.29</v>
      </c>
      <c r="AE65" s="31">
        <f t="shared" si="53"/>
        <v>12.6917808219178</v>
      </c>
      <c r="AF65" s="1">
        <f t="shared" si="54"/>
        <v>466628.056916337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21">
        <v>24.3242580645161</v>
      </c>
      <c r="E66" s="20">
        <f t="shared" si="55"/>
        <v>24.3522580645161</v>
      </c>
      <c r="F66" s="16" t="s">
        <v>73</v>
      </c>
      <c r="G66" s="13">
        <v>9</v>
      </c>
      <c r="H66" s="18">
        <f t="shared" si="40"/>
        <v>24.3242580645161</v>
      </c>
      <c r="I66" s="18">
        <f t="shared" si="41"/>
        <v>297.474258064516</v>
      </c>
      <c r="J66" s="18">
        <f t="shared" si="42"/>
        <v>0.32142302085486</v>
      </c>
      <c r="K66" s="18">
        <f t="shared" si="43"/>
        <v>11.2298333333333</v>
      </c>
      <c r="L66" s="18">
        <f t="shared" si="44"/>
        <v>3.032055</v>
      </c>
      <c r="M66" s="13" t="s">
        <v>73</v>
      </c>
      <c r="N66" s="13"/>
      <c r="O66" s="18">
        <f t="shared" si="56"/>
        <v>9.37216652936887</v>
      </c>
      <c r="P66" s="18">
        <f t="shared" si="45"/>
        <v>3.01243007782455</v>
      </c>
      <c r="Q66" s="25">
        <f t="shared" si="46"/>
        <v>0.87360472256912</v>
      </c>
      <c r="R66" s="18">
        <f t="shared" si="47"/>
        <v>0.87929595</v>
      </c>
      <c r="S66" s="26">
        <f t="shared" si="48"/>
        <v>0.993527517747717</v>
      </c>
      <c r="T66" s="3">
        <v>0.27</v>
      </c>
      <c r="U66" s="27">
        <f t="shared" si="49"/>
        <v>0.268252429791884</v>
      </c>
      <c r="V66" s="3">
        <v>220.1</v>
      </c>
      <c r="W66" s="28">
        <v>12.1</v>
      </c>
      <c r="X66" s="28">
        <v>4.5</v>
      </c>
      <c r="Y66" s="28">
        <v>1.5</v>
      </c>
      <c r="Z66" s="28">
        <v>6.8</v>
      </c>
      <c r="AA66" s="3">
        <v>30.2</v>
      </c>
      <c r="AB66" s="2">
        <f t="shared" si="50"/>
        <v>0.327321447108563</v>
      </c>
      <c r="AC66" s="30">
        <f t="shared" si="51"/>
        <v>11.2298333333333</v>
      </c>
      <c r="AD66" s="1">
        <f t="shared" si="52"/>
        <v>0.29</v>
      </c>
      <c r="AE66" s="31">
        <f t="shared" si="53"/>
        <v>12.6917808219178</v>
      </c>
      <c r="AF66" s="1">
        <f t="shared" si="54"/>
        <v>466520.07508106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21">
        <v>23.2397</v>
      </c>
      <c r="E67" s="20">
        <f t="shared" si="55"/>
        <v>24.3242580645161</v>
      </c>
      <c r="F67" s="16" t="s">
        <v>73</v>
      </c>
      <c r="G67" s="13">
        <v>10</v>
      </c>
      <c r="H67" s="18">
        <f t="shared" si="40"/>
        <v>23.2397</v>
      </c>
      <c r="I67" s="18">
        <f t="shared" si="41"/>
        <v>296.3897</v>
      </c>
      <c r="J67" s="18">
        <f t="shared" si="42"/>
        <v>0.285141590067965</v>
      </c>
      <c r="K67" s="18">
        <f t="shared" si="43"/>
        <v>11.2298333333333</v>
      </c>
      <c r="L67" s="18">
        <f t="shared" si="44"/>
        <v>3.032055</v>
      </c>
      <c r="M67" s="13" t="s">
        <v>73</v>
      </c>
      <c r="N67" s="13"/>
      <c r="O67" s="18">
        <f t="shared" si="56"/>
        <v>9.39179145154432</v>
      </c>
      <c r="P67" s="18">
        <f t="shared" si="45"/>
        <v>2.67799034808007</v>
      </c>
      <c r="Q67" s="25">
        <f t="shared" si="46"/>
        <v>0.77661720094322</v>
      </c>
      <c r="R67" s="18">
        <f t="shared" si="47"/>
        <v>0.87929595</v>
      </c>
      <c r="S67" s="26">
        <f t="shared" si="48"/>
        <v>0.883226177651813</v>
      </c>
      <c r="T67" s="3">
        <v>0.27</v>
      </c>
      <c r="U67" s="27">
        <f t="shared" si="49"/>
        <v>0.23847106796599</v>
      </c>
      <c r="V67" s="3">
        <v>220.1</v>
      </c>
      <c r="W67" s="28">
        <v>12.1</v>
      </c>
      <c r="X67" s="28">
        <v>4.5</v>
      </c>
      <c r="Y67" s="28">
        <v>1.5</v>
      </c>
      <c r="Z67" s="28">
        <v>6.8</v>
      </c>
      <c r="AA67" s="3">
        <v>30.2</v>
      </c>
      <c r="AB67" s="2">
        <f t="shared" si="50"/>
        <v>0.321534928505792</v>
      </c>
      <c r="AC67" s="30">
        <f t="shared" si="51"/>
        <v>11.2298333333333</v>
      </c>
      <c r="AD67" s="1">
        <f t="shared" si="52"/>
        <v>0.29</v>
      </c>
      <c r="AE67" s="31">
        <f t="shared" si="53"/>
        <v>12.6917808219178</v>
      </c>
      <c r="AF67" s="1">
        <f t="shared" si="54"/>
        <v>458272.747822582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21">
        <v>19.4657741935484</v>
      </c>
      <c r="E68" s="20">
        <f t="shared" si="55"/>
        <v>23.2397</v>
      </c>
      <c r="F68" s="16" t="s">
        <v>73</v>
      </c>
      <c r="G68" s="13">
        <v>11</v>
      </c>
      <c r="H68" s="18">
        <f t="shared" si="40"/>
        <v>19.4657741935484</v>
      </c>
      <c r="I68" s="18">
        <f t="shared" si="41"/>
        <v>292.615774193548</v>
      </c>
      <c r="J68" s="18">
        <f t="shared" si="42"/>
        <v>0.186661310055812</v>
      </c>
      <c r="K68" s="18">
        <f t="shared" si="43"/>
        <v>11.2298333333333</v>
      </c>
      <c r="L68" s="18">
        <f t="shared" si="44"/>
        <v>3.032055</v>
      </c>
      <c r="M68" s="13" t="s">
        <v>75</v>
      </c>
      <c r="N68" s="18">
        <f>(O67-P67)*$C$22/100</f>
        <v>6.37811104829104</v>
      </c>
      <c r="O68" s="18">
        <f t="shared" si="56"/>
        <v>3.36774505517321</v>
      </c>
      <c r="P68" s="18">
        <f t="shared" si="45"/>
        <v>0.628627703932615</v>
      </c>
      <c r="Q68" s="25">
        <f t="shared" si="46"/>
        <v>0.182302034140458</v>
      </c>
      <c r="R68" s="18">
        <f t="shared" si="47"/>
        <v>0.87929595</v>
      </c>
      <c r="S68" s="26">
        <f t="shared" si="48"/>
        <v>0.207327276033124</v>
      </c>
      <c r="T68" s="3">
        <v>0.27</v>
      </c>
      <c r="U68" s="27">
        <f t="shared" si="49"/>
        <v>0.0559783645289436</v>
      </c>
      <c r="V68" s="3">
        <v>180.9</v>
      </c>
      <c r="W68" s="28">
        <v>6</v>
      </c>
      <c r="X68" s="28">
        <v>3</v>
      </c>
      <c r="Y68" s="28">
        <v>0.3</v>
      </c>
      <c r="Z68" s="28">
        <v>6</v>
      </c>
      <c r="AA68" s="3">
        <v>30.2</v>
      </c>
      <c r="AB68" s="2">
        <f t="shared" si="50"/>
        <v>0.237276596227974</v>
      </c>
      <c r="AC68" s="30">
        <f t="shared" si="51"/>
        <v>11.2298333333333</v>
      </c>
      <c r="AD68" s="1">
        <f t="shared" si="52"/>
        <v>0.29</v>
      </c>
      <c r="AE68" s="31">
        <f t="shared" si="53"/>
        <v>12.6917808219178</v>
      </c>
      <c r="AF68" s="1">
        <f t="shared" si="54"/>
        <v>338182.225653361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21">
        <v>13.3554</v>
      </c>
      <c r="E69" s="20">
        <f t="shared" si="55"/>
        <v>19.4657741935484</v>
      </c>
      <c r="F69" s="16" t="s">
        <v>75</v>
      </c>
      <c r="G69" s="13">
        <v>12</v>
      </c>
      <c r="H69" s="18">
        <f t="shared" si="40"/>
        <v>13.3554</v>
      </c>
      <c r="I69" s="18">
        <f t="shared" si="41"/>
        <v>286.5054</v>
      </c>
      <c r="J69" s="18">
        <f t="shared" si="42"/>
        <v>0.0918017526148988</v>
      </c>
      <c r="K69" s="18">
        <f t="shared" si="43"/>
        <v>11.2298333333333</v>
      </c>
      <c r="L69" s="18">
        <f t="shared" si="44"/>
        <v>3.032055</v>
      </c>
      <c r="M69" s="13" t="s">
        <v>73</v>
      </c>
      <c r="N69" s="13"/>
      <c r="O69" s="18">
        <f t="shared" si="56"/>
        <v>5.7711723512406</v>
      </c>
      <c r="P69" s="18">
        <f t="shared" si="45"/>
        <v>0.529803736486533</v>
      </c>
      <c r="Q69" s="25">
        <f t="shared" si="46"/>
        <v>0.153643083581095</v>
      </c>
      <c r="R69" s="18">
        <f t="shared" si="47"/>
        <v>0.87929595</v>
      </c>
      <c r="S69" s="26">
        <f t="shared" si="48"/>
        <v>0.17473421045678</v>
      </c>
      <c r="T69" s="3">
        <v>0.27</v>
      </c>
      <c r="U69" s="27">
        <f t="shared" si="49"/>
        <v>0.0471782368233307</v>
      </c>
      <c r="V69" s="3">
        <v>180.9</v>
      </c>
      <c r="W69" s="28">
        <v>6</v>
      </c>
      <c r="X69" s="28">
        <v>3</v>
      </c>
      <c r="Y69" s="28">
        <v>0.3</v>
      </c>
      <c r="Z69" s="28">
        <v>6</v>
      </c>
      <c r="AA69" s="3">
        <v>30.2</v>
      </c>
      <c r="AB69" s="2">
        <f t="shared" si="50"/>
        <v>0.235566731414773</v>
      </c>
      <c r="AC69" s="30">
        <f t="shared" si="51"/>
        <v>11.2298333333333</v>
      </c>
      <c r="AD69" s="1">
        <f t="shared" si="52"/>
        <v>0.29</v>
      </c>
      <c r="AE69" s="31">
        <f t="shared" si="53"/>
        <v>12.6917808219178</v>
      </c>
      <c r="AF69" s="1">
        <f t="shared" si="54"/>
        <v>335745.213755487</v>
      </c>
      <c r="AG69" s="1">
        <f>SUM(AF58:AF69)</f>
        <v>4650417.68575947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7">
      <c r="A70" s="13"/>
      <c r="B70" s="13"/>
      <c r="C70" s="16">
        <v>12</v>
      </c>
      <c r="D70" s="21">
        <v>11.3811612903226</v>
      </c>
      <c r="E70" s="20">
        <f t="shared" si="55"/>
        <v>13.3554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1" s="1" customFormat="1" spans="46:46">
      <c r="AT71" s="2"/>
    </row>
    <row r="72" s="1" customFormat="1" spans="19:46">
      <c r="S72" s="24" t="s">
        <v>43</v>
      </c>
      <c r="T72" s="24"/>
      <c r="U72" s="24"/>
      <c r="V72" s="24" t="s">
        <v>44</v>
      </c>
      <c r="W72" s="24"/>
      <c r="X72" s="24"/>
      <c r="Y72" s="24" t="s">
        <v>45</v>
      </c>
      <c r="Z72" s="24"/>
      <c r="AA72" s="24"/>
      <c r="AB72" s="24" t="s">
        <v>46</v>
      </c>
      <c r="AC72" s="24"/>
      <c r="AD72" s="24"/>
      <c r="AE72" s="24" t="s">
        <v>47</v>
      </c>
      <c r="AF72" s="24"/>
      <c r="AG72" s="24"/>
      <c r="AH72" s="24" t="s">
        <v>48</v>
      </c>
      <c r="AI72" s="24"/>
      <c r="AJ72" s="24"/>
      <c r="AK72" s="32" t="s">
        <v>78</v>
      </c>
      <c r="AL72" s="33"/>
      <c r="AM72" s="34"/>
      <c r="AN72" s="33" t="s">
        <v>79</v>
      </c>
      <c r="AO72" s="33"/>
      <c r="AP72" s="34"/>
      <c r="AQ72" s="24" t="s">
        <v>50</v>
      </c>
      <c r="AR72" s="24"/>
      <c r="AS72" s="24"/>
      <c r="AT72" s="2"/>
    </row>
    <row r="73" s="1" customFormat="1" spans="1:50">
      <c r="A73" s="15" t="s">
        <v>12</v>
      </c>
      <c r="B73" s="15"/>
      <c r="C73" s="16" t="s">
        <v>51</v>
      </c>
      <c r="D73" s="16" t="s">
        <v>52</v>
      </c>
      <c r="E73" s="16" t="s">
        <v>53</v>
      </c>
      <c r="F73" s="16" t="s">
        <v>54</v>
      </c>
      <c r="G73" s="13" t="s">
        <v>51</v>
      </c>
      <c r="H73" s="13" t="s">
        <v>53</v>
      </c>
      <c r="I73" s="13" t="s">
        <v>55</v>
      </c>
      <c r="J73" s="13" t="s">
        <v>56</v>
      </c>
      <c r="K73" s="23" t="s">
        <v>57</v>
      </c>
      <c r="L73" s="23" t="s">
        <v>58</v>
      </c>
      <c r="M73" s="13" t="s">
        <v>59</v>
      </c>
      <c r="N73" s="23" t="s">
        <v>60</v>
      </c>
      <c r="O73" s="13" t="s">
        <v>61</v>
      </c>
      <c r="P73" s="13" t="s">
        <v>62</v>
      </c>
      <c r="Q73" s="23" t="s">
        <v>63</v>
      </c>
      <c r="R73" s="23" t="s">
        <v>64</v>
      </c>
      <c r="S73" s="4" t="s">
        <v>65</v>
      </c>
      <c r="T73" s="3" t="s">
        <v>66</v>
      </c>
      <c r="U73" s="3"/>
      <c r="V73" s="4" t="s">
        <v>65</v>
      </c>
      <c r="W73" s="3" t="s">
        <v>66</v>
      </c>
      <c r="X73" s="3"/>
      <c r="Y73" s="4" t="s">
        <v>65</v>
      </c>
      <c r="Z73" s="3" t="s">
        <v>66</v>
      </c>
      <c r="AA73" s="3"/>
      <c r="AB73" s="4" t="s">
        <v>65</v>
      </c>
      <c r="AC73" s="3" t="s">
        <v>66</v>
      </c>
      <c r="AD73" s="3"/>
      <c r="AE73" s="4" t="s">
        <v>65</v>
      </c>
      <c r="AF73" s="3" t="s">
        <v>66</v>
      </c>
      <c r="AG73" s="3"/>
      <c r="AH73" s="4" t="s">
        <v>65</v>
      </c>
      <c r="AI73" s="3" t="s">
        <v>66</v>
      </c>
      <c r="AJ73" s="3"/>
      <c r="AK73" s="4" t="s">
        <v>65</v>
      </c>
      <c r="AL73" s="3" t="s">
        <v>66</v>
      </c>
      <c r="AM73" s="3"/>
      <c r="AN73" s="4" t="s">
        <v>65</v>
      </c>
      <c r="AO73" s="3" t="s">
        <v>66</v>
      </c>
      <c r="AP73" s="3"/>
      <c r="AQ73" s="35" t="s">
        <v>65</v>
      </c>
      <c r="AR73" s="35" t="s">
        <v>66</v>
      </c>
      <c r="AS73" s="35"/>
      <c r="AT73" s="2" t="s">
        <v>67</v>
      </c>
      <c r="AU73" s="1" t="s">
        <v>68</v>
      </c>
      <c r="AV73" s="1" t="s">
        <v>36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5</v>
      </c>
      <c r="E74" s="16"/>
      <c r="F74" s="16"/>
      <c r="G74" s="13">
        <v>1</v>
      </c>
      <c r="H74" s="18">
        <f t="shared" ref="H74:H85" si="57">E75</f>
        <v>5</v>
      </c>
      <c r="I74" s="18">
        <f t="shared" ref="I74:I85" si="58">H74+273.15</f>
        <v>278.15</v>
      </c>
      <c r="J74" s="18">
        <f t="shared" ref="J74:J85" si="59">EXP(($C$16*(I74-$C$14))/($C$17*I74*$C$14))</f>
        <v>0.0330744063381255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0.0172390420715578</v>
      </c>
      <c r="Q74" s="25">
        <f t="shared" ref="Q74:Q85" si="63">P74*$B$76</f>
        <v>0.00448215093860502</v>
      </c>
      <c r="R74" s="18">
        <f t="shared" ref="R74:R85" si="64">L74*$B$76</f>
        <v>0.1355172</v>
      </c>
      <c r="S74" s="26">
        <f t="shared" ref="S74:S85" si="65">Q74/R74</f>
        <v>0.0330744063381255</v>
      </c>
      <c r="T74" s="3">
        <v>0.01</v>
      </c>
      <c r="U74" s="27">
        <f t="shared" ref="U74:U85" si="66">S74*T74</f>
        <v>0.000330744063381255</v>
      </c>
      <c r="V74" s="26"/>
      <c r="W74" s="3"/>
      <c r="X74" s="3"/>
      <c r="Y74" s="29"/>
      <c r="Z74" s="3"/>
      <c r="AA74" s="28"/>
      <c r="AB74" s="3"/>
      <c r="AC74" s="3"/>
      <c r="AD74" s="28"/>
      <c r="AE74" s="26">
        <v>0.001</v>
      </c>
      <c r="AF74" s="3">
        <v>0.49</v>
      </c>
      <c r="AG74" s="27">
        <f t="shared" ref="AG74:AG85" si="67">AF74*AE74</f>
        <v>0.00049</v>
      </c>
      <c r="AH74" s="36"/>
      <c r="AI74" s="3"/>
      <c r="AJ74" s="27"/>
      <c r="AK74" s="37"/>
      <c r="AL74" s="28"/>
      <c r="AM74" s="28"/>
      <c r="AN74" s="37"/>
      <c r="AO74" s="28"/>
      <c r="AP74" s="27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0.00582074406338126</v>
      </c>
      <c r="AU74" s="30">
        <f t="shared" ref="AU74:AU85" si="70">$B$74/12</f>
        <v>52.122</v>
      </c>
      <c r="AV74" s="1">
        <f t="shared" ref="AV74:AV85" si="71">$B$76</f>
        <v>0.26</v>
      </c>
      <c r="AW74" s="2">
        <f>$E$8/12</f>
        <v>0.0141666666666667</v>
      </c>
      <c r="AX74" s="1">
        <f t="shared" ref="AX74:AX85" si="72">AW74*10000*AV74*0.67*AU74*AT74</f>
        <v>7.48713048068926</v>
      </c>
    </row>
    <row r="75" s="1" customFormat="1" spans="1:50">
      <c r="A75" s="13" t="s">
        <v>74</v>
      </c>
      <c r="B75" s="13">
        <v>1</v>
      </c>
      <c r="C75" s="16">
        <v>1</v>
      </c>
      <c r="D75" s="19">
        <v>7.57374193548387</v>
      </c>
      <c r="E75" s="20">
        <f t="shared" ref="E75:E86" si="73">D74</f>
        <v>5</v>
      </c>
      <c r="F75" s="16" t="s">
        <v>73</v>
      </c>
      <c r="G75" s="13">
        <v>2</v>
      </c>
      <c r="H75" s="18">
        <f t="shared" si="57"/>
        <v>7.57374193548387</v>
      </c>
      <c r="I75" s="18">
        <f t="shared" si="58"/>
        <v>280.723741935484</v>
      </c>
      <c r="J75" s="18">
        <f t="shared" si="59"/>
        <v>0.0455904746325357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4">L75+O74-P74-N75</f>
        <v>1.02520095792844</v>
      </c>
      <c r="P75" s="18">
        <f t="shared" si="62"/>
        <v>0.0467393982656879</v>
      </c>
      <c r="Q75" s="25">
        <f t="shared" si="63"/>
        <v>0.0121522435490789</v>
      </c>
      <c r="R75" s="18">
        <f t="shared" si="64"/>
        <v>0.1355172</v>
      </c>
      <c r="S75" s="26">
        <f t="shared" si="65"/>
        <v>0.0896730713819269</v>
      </c>
      <c r="T75" s="3">
        <v>0.01</v>
      </c>
      <c r="U75" s="27">
        <f t="shared" si="66"/>
        <v>0.000896730713819269</v>
      </c>
      <c r="V75" s="26"/>
      <c r="W75" s="3"/>
      <c r="X75" s="3"/>
      <c r="Y75" s="29"/>
      <c r="Z75" s="3"/>
      <c r="AA75" s="28"/>
      <c r="AB75" s="3"/>
      <c r="AC75" s="3"/>
      <c r="AD75" s="28"/>
      <c r="AE75" s="26">
        <v>0.001</v>
      </c>
      <c r="AF75" s="3">
        <v>0.49</v>
      </c>
      <c r="AG75" s="27">
        <f t="shared" si="67"/>
        <v>0.00049</v>
      </c>
      <c r="AH75" s="36"/>
      <c r="AI75" s="3"/>
      <c r="AJ75" s="27"/>
      <c r="AK75" s="37"/>
      <c r="AL75" s="28"/>
      <c r="AM75" s="28"/>
      <c r="AN75" s="37"/>
      <c r="AO75" s="28"/>
      <c r="AP75" s="27"/>
      <c r="AQ75" s="3">
        <v>0.01</v>
      </c>
      <c r="AR75" s="3">
        <v>0.5</v>
      </c>
      <c r="AS75" s="3">
        <f t="shared" si="68"/>
        <v>0.005</v>
      </c>
      <c r="AT75" s="2">
        <f t="shared" si="69"/>
        <v>0.00638673071381927</v>
      </c>
      <c r="AU75" s="30">
        <f t="shared" si="70"/>
        <v>52.122</v>
      </c>
      <c r="AV75" s="1">
        <f t="shared" si="71"/>
        <v>0.26</v>
      </c>
      <c r="AW75" s="2">
        <f t="shared" ref="AW75:AW85" si="75">$E$8/12</f>
        <v>0.0141666666666667</v>
      </c>
      <c r="AX75" s="1">
        <f t="shared" si="72"/>
        <v>8.21515010430007</v>
      </c>
    </row>
    <row r="76" s="1" customFormat="1" spans="1:50">
      <c r="A76" s="13" t="s">
        <v>36</v>
      </c>
      <c r="B76" s="13">
        <f>H8</f>
        <v>0.26</v>
      </c>
      <c r="C76" s="16">
        <v>2</v>
      </c>
      <c r="D76" s="21">
        <v>8.20421428571428</v>
      </c>
      <c r="E76" s="20">
        <f t="shared" si="73"/>
        <v>7.57374193548387</v>
      </c>
      <c r="F76" s="16" t="s">
        <v>73</v>
      </c>
      <c r="G76" s="13">
        <v>3</v>
      </c>
      <c r="H76" s="18">
        <f t="shared" si="57"/>
        <v>8.20421428571428</v>
      </c>
      <c r="I76" s="18">
        <f t="shared" si="58"/>
        <v>281.354214285714</v>
      </c>
      <c r="J76" s="18">
        <f t="shared" si="59"/>
        <v>0.0492752412366128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4"/>
        <v>1.49968155966275</v>
      </c>
      <c r="P76" s="18">
        <f t="shared" si="62"/>
        <v>0.073897170630482</v>
      </c>
      <c r="Q76" s="25">
        <f t="shared" si="63"/>
        <v>0.0192132643639253</v>
      </c>
      <c r="R76" s="18">
        <f t="shared" si="64"/>
        <v>0.1355172</v>
      </c>
      <c r="S76" s="26">
        <f t="shared" si="65"/>
        <v>0.141777312133997</v>
      </c>
      <c r="T76" s="3">
        <v>0.01</v>
      </c>
      <c r="U76" s="27">
        <f t="shared" si="66"/>
        <v>0.00141777312133997</v>
      </c>
      <c r="V76" s="26"/>
      <c r="W76" s="3"/>
      <c r="X76" s="3"/>
      <c r="Y76" s="29"/>
      <c r="Z76" s="3"/>
      <c r="AA76" s="28"/>
      <c r="AB76" s="3"/>
      <c r="AC76" s="3"/>
      <c r="AD76" s="28"/>
      <c r="AE76" s="26">
        <v>0.001</v>
      </c>
      <c r="AF76" s="3">
        <v>0.49</v>
      </c>
      <c r="AG76" s="27">
        <f t="shared" si="67"/>
        <v>0.00049</v>
      </c>
      <c r="AH76" s="36"/>
      <c r="AI76" s="3"/>
      <c r="AJ76" s="27"/>
      <c r="AK76" s="37"/>
      <c r="AL76" s="28"/>
      <c r="AM76" s="28"/>
      <c r="AN76" s="37"/>
      <c r="AO76" s="28"/>
      <c r="AP76" s="27"/>
      <c r="AQ76" s="3">
        <v>0.01</v>
      </c>
      <c r="AR76" s="3">
        <v>0.5</v>
      </c>
      <c r="AS76" s="3">
        <f t="shared" si="68"/>
        <v>0.005</v>
      </c>
      <c r="AT76" s="2">
        <f t="shared" si="69"/>
        <v>0.00690777312133997</v>
      </c>
      <c r="AU76" s="30">
        <f t="shared" si="70"/>
        <v>52.122</v>
      </c>
      <c r="AV76" s="1">
        <f t="shared" si="71"/>
        <v>0.26</v>
      </c>
      <c r="AW76" s="2">
        <f t="shared" si="75"/>
        <v>0.0141666666666667</v>
      </c>
      <c r="AX76" s="1">
        <f t="shared" si="72"/>
        <v>8.88535866330925</v>
      </c>
    </row>
    <row r="77" s="1" customFormat="1" spans="1:50">
      <c r="A77" s="13"/>
      <c r="B77" s="13"/>
      <c r="C77" s="16">
        <v>3</v>
      </c>
      <c r="D77" s="21">
        <v>9.62861290322581</v>
      </c>
      <c r="E77" s="20">
        <f t="shared" si="73"/>
        <v>8.20421428571428</v>
      </c>
      <c r="F77" s="16" t="s">
        <v>73</v>
      </c>
      <c r="G77" s="13">
        <v>4</v>
      </c>
      <c r="H77" s="18">
        <f t="shared" si="57"/>
        <v>9.62861290322581</v>
      </c>
      <c r="I77" s="18">
        <f t="shared" si="58"/>
        <v>282.778612903226</v>
      </c>
      <c r="J77" s="18">
        <f t="shared" si="59"/>
        <v>0.0586590454846405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4"/>
        <v>1.94700438903227</v>
      </c>
      <c r="P77" s="18">
        <f t="shared" si="62"/>
        <v>0.114209419015039</v>
      </c>
      <c r="Q77" s="25">
        <f t="shared" si="63"/>
        <v>0.0296944489439101</v>
      </c>
      <c r="R77" s="18">
        <f t="shared" si="64"/>
        <v>0.1355172</v>
      </c>
      <c r="S77" s="26">
        <f t="shared" si="65"/>
        <v>0.219119410258698</v>
      </c>
      <c r="T77" s="3">
        <v>0.01</v>
      </c>
      <c r="U77" s="27">
        <f t="shared" si="66"/>
        <v>0.00219119410258698</v>
      </c>
      <c r="V77" s="26"/>
      <c r="W77" s="3"/>
      <c r="X77" s="3"/>
      <c r="Y77" s="29"/>
      <c r="Z77" s="3"/>
      <c r="AA77" s="28"/>
      <c r="AB77" s="3"/>
      <c r="AC77" s="3"/>
      <c r="AD77" s="28"/>
      <c r="AE77" s="26">
        <v>0.001</v>
      </c>
      <c r="AF77" s="3">
        <v>0.49</v>
      </c>
      <c r="AG77" s="27">
        <f t="shared" si="67"/>
        <v>0.00049</v>
      </c>
      <c r="AH77" s="36"/>
      <c r="AI77" s="3"/>
      <c r="AJ77" s="27"/>
      <c r="AK77" s="37"/>
      <c r="AL77" s="28"/>
      <c r="AM77" s="28"/>
      <c r="AN77" s="37"/>
      <c r="AO77" s="28"/>
      <c r="AP77" s="27"/>
      <c r="AQ77" s="3">
        <v>0.01</v>
      </c>
      <c r="AR77" s="3">
        <v>0.5</v>
      </c>
      <c r="AS77" s="3">
        <f t="shared" si="68"/>
        <v>0.005</v>
      </c>
      <c r="AT77" s="2">
        <f t="shared" si="69"/>
        <v>0.00768119410258698</v>
      </c>
      <c r="AU77" s="30">
        <f t="shared" si="70"/>
        <v>52.122</v>
      </c>
      <c r="AV77" s="1">
        <f t="shared" si="71"/>
        <v>0.26</v>
      </c>
      <c r="AW77" s="2">
        <f t="shared" si="75"/>
        <v>0.0141666666666667</v>
      </c>
      <c r="AX77" s="1">
        <f t="shared" si="72"/>
        <v>9.88019776635947</v>
      </c>
    </row>
    <row r="78" s="1" customFormat="1" spans="1:50">
      <c r="A78" s="13"/>
      <c r="B78" s="13"/>
      <c r="C78" s="16">
        <v>4</v>
      </c>
      <c r="D78" s="21">
        <v>13.5083333333333</v>
      </c>
      <c r="E78" s="20">
        <f t="shared" si="73"/>
        <v>9.62861290322581</v>
      </c>
      <c r="F78" s="16" t="s">
        <v>73</v>
      </c>
      <c r="G78" s="13">
        <v>5</v>
      </c>
      <c r="H78" s="18">
        <f t="shared" si="57"/>
        <v>13.5083333333333</v>
      </c>
      <c r="I78" s="18">
        <f t="shared" si="58"/>
        <v>286.658333333333</v>
      </c>
      <c r="J78" s="18">
        <f t="shared" si="59"/>
        <v>0.0934813861703655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1.74115522151637</v>
      </c>
      <c r="O78" s="18">
        <f t="shared" si="74"/>
        <v>0.612859748500862</v>
      </c>
      <c r="P78" s="18">
        <f t="shared" si="62"/>
        <v>0.0572909788178821</v>
      </c>
      <c r="Q78" s="25">
        <f t="shared" si="63"/>
        <v>0.0148956544926494</v>
      </c>
      <c r="R78" s="18">
        <f t="shared" si="64"/>
        <v>0.1355172</v>
      </c>
      <c r="S78" s="26">
        <f t="shared" si="65"/>
        <v>0.109917076892449</v>
      </c>
      <c r="T78" s="3">
        <v>0.01</v>
      </c>
      <c r="U78" s="27">
        <f t="shared" si="66"/>
        <v>0.00109917076892449</v>
      </c>
      <c r="V78" s="26"/>
      <c r="W78" s="3"/>
      <c r="X78" s="3"/>
      <c r="Y78" s="29"/>
      <c r="Z78" s="3"/>
      <c r="AA78" s="28"/>
      <c r="AB78" s="3"/>
      <c r="AC78" s="3"/>
      <c r="AD78" s="28"/>
      <c r="AE78" s="26">
        <v>0.005</v>
      </c>
      <c r="AF78" s="3">
        <v>0.49</v>
      </c>
      <c r="AG78" s="27">
        <f t="shared" si="67"/>
        <v>0.00245</v>
      </c>
      <c r="AH78" s="36"/>
      <c r="AI78" s="3"/>
      <c r="AJ78" s="27"/>
      <c r="AK78" s="37"/>
      <c r="AL78" s="28"/>
      <c r="AM78" s="28"/>
      <c r="AN78" s="37"/>
      <c r="AO78" s="28"/>
      <c r="AP78" s="27"/>
      <c r="AQ78" s="3">
        <v>0.015</v>
      </c>
      <c r="AR78" s="3">
        <v>0.5</v>
      </c>
      <c r="AS78" s="3">
        <f t="shared" si="68"/>
        <v>0.0075</v>
      </c>
      <c r="AT78" s="2">
        <f t="shared" si="69"/>
        <v>0.0110491707689245</v>
      </c>
      <c r="AU78" s="30">
        <f t="shared" si="70"/>
        <v>52.122</v>
      </c>
      <c r="AV78" s="1">
        <f t="shared" si="71"/>
        <v>0.26</v>
      </c>
      <c r="AW78" s="2">
        <f t="shared" si="75"/>
        <v>0.0141666666666667</v>
      </c>
      <c r="AX78" s="1">
        <f t="shared" si="72"/>
        <v>14.2123725677606</v>
      </c>
    </row>
    <row r="79" s="1" customFormat="1" spans="1:50">
      <c r="A79" s="13"/>
      <c r="B79" s="13"/>
      <c r="C79" s="16">
        <v>5</v>
      </c>
      <c r="D79" s="21">
        <v>17.3873548387097</v>
      </c>
      <c r="E79" s="20">
        <f t="shared" si="73"/>
        <v>13.5083333333333</v>
      </c>
      <c r="F79" s="16" t="s">
        <v>75</v>
      </c>
      <c r="G79" s="13">
        <v>6</v>
      </c>
      <c r="H79" s="18">
        <f t="shared" si="57"/>
        <v>17.3873548387097</v>
      </c>
      <c r="I79" s="18">
        <f t="shared" si="58"/>
        <v>290.53735483871</v>
      </c>
      <c r="J79" s="18">
        <f t="shared" si="59"/>
        <v>0.147121119316262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4"/>
        <v>1.07678876968298</v>
      </c>
      <c r="P79" s="18">
        <f t="shared" si="62"/>
        <v>0.158418369062941</v>
      </c>
      <c r="Q79" s="25">
        <f t="shared" si="63"/>
        <v>0.0411887759563646</v>
      </c>
      <c r="R79" s="18">
        <f t="shared" si="64"/>
        <v>0.1355172</v>
      </c>
      <c r="S79" s="26">
        <f t="shared" si="65"/>
        <v>0.303937625307817</v>
      </c>
      <c r="T79" s="3">
        <v>0.01</v>
      </c>
      <c r="U79" s="27">
        <f t="shared" si="66"/>
        <v>0.00303937625307818</v>
      </c>
      <c r="V79" s="26"/>
      <c r="W79" s="3"/>
      <c r="X79" s="3"/>
      <c r="Y79" s="29"/>
      <c r="Z79" s="3"/>
      <c r="AA79" s="28"/>
      <c r="AB79" s="3"/>
      <c r="AC79" s="3"/>
      <c r="AD79" s="28"/>
      <c r="AE79" s="26">
        <v>0.005</v>
      </c>
      <c r="AF79" s="3">
        <v>0.49</v>
      </c>
      <c r="AG79" s="27">
        <f t="shared" si="67"/>
        <v>0.00245</v>
      </c>
      <c r="AH79" s="36"/>
      <c r="AI79" s="3"/>
      <c r="AJ79" s="27"/>
      <c r="AK79" s="37"/>
      <c r="AL79" s="28"/>
      <c r="AM79" s="28"/>
      <c r="AN79" s="37"/>
      <c r="AO79" s="28"/>
      <c r="AP79" s="27"/>
      <c r="AQ79" s="3">
        <v>0.015</v>
      </c>
      <c r="AR79" s="3">
        <v>0.5</v>
      </c>
      <c r="AS79" s="3">
        <f t="shared" si="68"/>
        <v>0.0075</v>
      </c>
      <c r="AT79" s="2">
        <f t="shared" si="69"/>
        <v>0.0129893762530782</v>
      </c>
      <c r="AU79" s="30">
        <f t="shared" si="70"/>
        <v>52.122</v>
      </c>
      <c r="AV79" s="1">
        <f t="shared" si="71"/>
        <v>0.26</v>
      </c>
      <c r="AW79" s="2">
        <f t="shared" si="75"/>
        <v>0.0141666666666667</v>
      </c>
      <c r="AX79" s="1">
        <f t="shared" si="72"/>
        <v>16.7080280133583</v>
      </c>
    </row>
    <row r="80" s="1" customFormat="1" spans="1:50">
      <c r="A80" s="13"/>
      <c r="B80" s="13"/>
      <c r="C80" s="16">
        <v>6</v>
      </c>
      <c r="D80" s="21">
        <v>21.8676</v>
      </c>
      <c r="E80" s="20">
        <f t="shared" si="73"/>
        <v>17.3873548387097</v>
      </c>
      <c r="F80" s="16" t="s">
        <v>73</v>
      </c>
      <c r="G80" s="13">
        <v>7</v>
      </c>
      <c r="H80" s="18">
        <f t="shared" si="57"/>
        <v>21.8676</v>
      </c>
      <c r="I80" s="18">
        <f t="shared" si="58"/>
        <v>295.0176</v>
      </c>
      <c r="J80" s="18">
        <f t="shared" si="59"/>
        <v>0.244740245185457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4"/>
        <v>1.43959040062004</v>
      </c>
      <c r="P80" s="18">
        <f t="shared" si="62"/>
        <v>0.352325707614379</v>
      </c>
      <c r="Q80" s="25">
        <f t="shared" si="63"/>
        <v>0.0916046839797384</v>
      </c>
      <c r="R80" s="18">
        <f t="shared" si="64"/>
        <v>0.1355172</v>
      </c>
      <c r="S80" s="26">
        <f t="shared" si="65"/>
        <v>0.675963523299909</v>
      </c>
      <c r="T80" s="3">
        <v>0.01</v>
      </c>
      <c r="U80" s="27">
        <f t="shared" si="66"/>
        <v>0.00675963523299909</v>
      </c>
      <c r="V80" s="26"/>
      <c r="W80" s="3"/>
      <c r="X80" s="3"/>
      <c r="Y80" s="29"/>
      <c r="Z80" s="3"/>
      <c r="AA80" s="28"/>
      <c r="AB80" s="3"/>
      <c r="AC80" s="3"/>
      <c r="AD80" s="28"/>
      <c r="AE80" s="26">
        <v>0.005</v>
      </c>
      <c r="AF80" s="3">
        <v>0.49</v>
      </c>
      <c r="AG80" s="27">
        <f t="shared" si="67"/>
        <v>0.00245</v>
      </c>
      <c r="AH80" s="36"/>
      <c r="AI80" s="3"/>
      <c r="AJ80" s="27"/>
      <c r="AK80" s="37"/>
      <c r="AL80" s="28"/>
      <c r="AM80" s="28"/>
      <c r="AN80" s="37"/>
      <c r="AO80" s="28"/>
      <c r="AP80" s="27"/>
      <c r="AQ80" s="3">
        <v>0.015</v>
      </c>
      <c r="AR80" s="3">
        <v>0.5</v>
      </c>
      <c r="AS80" s="3">
        <f t="shared" si="68"/>
        <v>0.0075</v>
      </c>
      <c r="AT80" s="2">
        <f t="shared" si="69"/>
        <v>0.0167096352329991</v>
      </c>
      <c r="AU80" s="30">
        <f t="shared" si="70"/>
        <v>52.122</v>
      </c>
      <c r="AV80" s="1">
        <f t="shared" si="71"/>
        <v>0.26</v>
      </c>
      <c r="AW80" s="2">
        <f t="shared" si="75"/>
        <v>0.0141666666666667</v>
      </c>
      <c r="AX80" s="1">
        <f t="shared" si="72"/>
        <v>21.4933379499102</v>
      </c>
    </row>
    <row r="81" s="1" customFormat="1" spans="1:50">
      <c r="A81" s="13"/>
      <c r="B81" s="13"/>
      <c r="C81" s="16">
        <v>7</v>
      </c>
      <c r="D81" s="21">
        <v>24.3522580645161</v>
      </c>
      <c r="E81" s="20">
        <f t="shared" si="73"/>
        <v>21.8676</v>
      </c>
      <c r="F81" s="16" t="s">
        <v>73</v>
      </c>
      <c r="G81" s="13">
        <v>8</v>
      </c>
      <c r="H81" s="18">
        <f t="shared" si="57"/>
        <v>24.3522580645161</v>
      </c>
      <c r="I81" s="18">
        <f t="shared" si="58"/>
        <v>297.502258064516</v>
      </c>
      <c r="J81" s="18">
        <f t="shared" si="59"/>
        <v>0.322414720668499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4"/>
        <v>1.60848469300566</v>
      </c>
      <c r="P81" s="18">
        <f t="shared" si="62"/>
        <v>0.518599142994976</v>
      </c>
      <c r="Q81" s="25">
        <f t="shared" si="63"/>
        <v>0.134835777178694</v>
      </c>
      <c r="R81" s="18">
        <f t="shared" si="64"/>
        <v>0.1355172</v>
      </c>
      <c r="S81" s="26">
        <f t="shared" si="65"/>
        <v>0.994971687569503</v>
      </c>
      <c r="T81" s="3">
        <v>0.01</v>
      </c>
      <c r="U81" s="27">
        <f t="shared" si="66"/>
        <v>0.00994971687569503</v>
      </c>
      <c r="V81" s="26"/>
      <c r="W81" s="3"/>
      <c r="X81" s="3"/>
      <c r="Y81" s="29"/>
      <c r="Z81" s="3"/>
      <c r="AA81" s="28"/>
      <c r="AB81" s="3"/>
      <c r="AC81" s="3"/>
      <c r="AD81" s="28"/>
      <c r="AE81" s="26">
        <v>0.005</v>
      </c>
      <c r="AF81" s="3">
        <v>0.49</v>
      </c>
      <c r="AG81" s="27">
        <f t="shared" si="67"/>
        <v>0.00245</v>
      </c>
      <c r="AH81" s="36"/>
      <c r="AI81" s="3"/>
      <c r="AJ81" s="27"/>
      <c r="AK81" s="37"/>
      <c r="AL81" s="28"/>
      <c r="AM81" s="28"/>
      <c r="AN81" s="37"/>
      <c r="AO81" s="28"/>
      <c r="AP81" s="27"/>
      <c r="AQ81" s="3">
        <v>0.015</v>
      </c>
      <c r="AR81" s="3">
        <v>0.5</v>
      </c>
      <c r="AS81" s="3">
        <f t="shared" si="68"/>
        <v>0.0075</v>
      </c>
      <c r="AT81" s="2">
        <f t="shared" si="69"/>
        <v>0.019899716875695</v>
      </c>
      <c r="AU81" s="30">
        <f t="shared" si="70"/>
        <v>52.122</v>
      </c>
      <c r="AV81" s="1">
        <f t="shared" si="71"/>
        <v>0.26</v>
      </c>
      <c r="AW81" s="2">
        <f t="shared" si="75"/>
        <v>0.0141666666666667</v>
      </c>
      <c r="AX81" s="1">
        <f t="shared" si="72"/>
        <v>25.596689212711</v>
      </c>
    </row>
    <row r="82" s="1" customFormat="1" spans="1:50">
      <c r="A82" s="13"/>
      <c r="B82" s="13"/>
      <c r="C82" s="16">
        <v>8</v>
      </c>
      <c r="D82" s="21">
        <v>24.3242580645161</v>
      </c>
      <c r="E82" s="20">
        <f t="shared" si="73"/>
        <v>24.3522580645161</v>
      </c>
      <c r="F82" s="16" t="s">
        <v>73</v>
      </c>
      <c r="G82" s="13">
        <v>9</v>
      </c>
      <c r="H82" s="18">
        <f t="shared" si="57"/>
        <v>24.3242580645161</v>
      </c>
      <c r="I82" s="18">
        <f t="shared" si="58"/>
        <v>297.474258064516</v>
      </c>
      <c r="J82" s="18">
        <f t="shared" si="59"/>
        <v>0.32142302085486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4"/>
        <v>1.61110555001068</v>
      </c>
      <c r="P82" s="18">
        <f t="shared" si="62"/>
        <v>0.517846412800465</v>
      </c>
      <c r="Q82" s="25">
        <f t="shared" si="63"/>
        <v>0.134640067328121</v>
      </c>
      <c r="R82" s="18">
        <f t="shared" si="64"/>
        <v>0.1355172</v>
      </c>
      <c r="S82" s="26">
        <f t="shared" si="65"/>
        <v>0.993527517747716</v>
      </c>
      <c r="T82" s="3">
        <v>0.01</v>
      </c>
      <c r="U82" s="27">
        <f t="shared" si="66"/>
        <v>0.00993527517747716</v>
      </c>
      <c r="V82" s="26"/>
      <c r="W82" s="3"/>
      <c r="X82" s="3"/>
      <c r="Y82" s="29"/>
      <c r="Z82" s="3"/>
      <c r="AA82" s="28"/>
      <c r="AB82" s="3"/>
      <c r="AC82" s="3"/>
      <c r="AD82" s="28"/>
      <c r="AE82" s="26">
        <v>0.005</v>
      </c>
      <c r="AF82" s="3">
        <v>0.49</v>
      </c>
      <c r="AG82" s="27">
        <f t="shared" si="67"/>
        <v>0.00245</v>
      </c>
      <c r="AH82" s="36"/>
      <c r="AI82" s="3"/>
      <c r="AJ82" s="27"/>
      <c r="AK82" s="37"/>
      <c r="AL82" s="28"/>
      <c r="AM82" s="28"/>
      <c r="AN82" s="37"/>
      <c r="AO82" s="28"/>
      <c r="AP82" s="27"/>
      <c r="AQ82" s="3">
        <v>0.015</v>
      </c>
      <c r="AR82" s="3">
        <v>0.5</v>
      </c>
      <c r="AS82" s="3">
        <f t="shared" si="68"/>
        <v>0.0075</v>
      </c>
      <c r="AT82" s="2">
        <f t="shared" si="69"/>
        <v>0.0198852751774772</v>
      </c>
      <c r="AU82" s="30">
        <f t="shared" si="70"/>
        <v>52.122</v>
      </c>
      <c r="AV82" s="1">
        <f t="shared" si="71"/>
        <v>0.26</v>
      </c>
      <c r="AW82" s="2">
        <f t="shared" si="75"/>
        <v>0.0141666666666667</v>
      </c>
      <c r="AX82" s="1">
        <f t="shared" si="72"/>
        <v>25.5781130860608</v>
      </c>
    </row>
    <row r="83" s="1" customFormat="1" spans="1:50">
      <c r="A83" s="13"/>
      <c r="B83" s="13"/>
      <c r="C83" s="16">
        <v>9</v>
      </c>
      <c r="D83" s="21">
        <v>23.2397</v>
      </c>
      <c r="E83" s="20">
        <f t="shared" si="73"/>
        <v>24.3242580645161</v>
      </c>
      <c r="F83" s="16" t="s">
        <v>73</v>
      </c>
      <c r="G83" s="13">
        <v>10</v>
      </c>
      <c r="H83" s="18">
        <f t="shared" si="57"/>
        <v>23.2397</v>
      </c>
      <c r="I83" s="18">
        <f t="shared" si="58"/>
        <v>296.3897</v>
      </c>
      <c r="J83" s="18">
        <f t="shared" si="59"/>
        <v>0.285141590067965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4"/>
        <v>1.61447913721022</v>
      </c>
      <c r="P83" s="18">
        <f t="shared" si="62"/>
        <v>0.460355148315678</v>
      </c>
      <c r="Q83" s="25">
        <f t="shared" si="63"/>
        <v>0.119692338562076</v>
      </c>
      <c r="R83" s="18">
        <f t="shared" si="64"/>
        <v>0.1355172</v>
      </c>
      <c r="S83" s="26">
        <f t="shared" si="65"/>
        <v>0.883226177651813</v>
      </c>
      <c r="T83" s="3">
        <v>0.01</v>
      </c>
      <c r="U83" s="27">
        <f t="shared" si="66"/>
        <v>0.00883226177651813</v>
      </c>
      <c r="V83" s="26"/>
      <c r="W83" s="3"/>
      <c r="X83" s="3"/>
      <c r="Y83" s="29"/>
      <c r="Z83" s="3"/>
      <c r="AA83" s="28"/>
      <c r="AB83" s="3"/>
      <c r="AC83" s="3"/>
      <c r="AD83" s="28"/>
      <c r="AE83" s="26">
        <v>0.005</v>
      </c>
      <c r="AF83" s="3">
        <v>0.49</v>
      </c>
      <c r="AG83" s="27">
        <f t="shared" si="67"/>
        <v>0.00245</v>
      </c>
      <c r="AH83" s="36"/>
      <c r="AI83" s="3"/>
      <c r="AJ83" s="27"/>
      <c r="AK83" s="37"/>
      <c r="AL83" s="28"/>
      <c r="AM83" s="28"/>
      <c r="AN83" s="37"/>
      <c r="AO83" s="28"/>
      <c r="AP83" s="27"/>
      <c r="AQ83" s="3">
        <v>0.015</v>
      </c>
      <c r="AR83" s="3">
        <v>0.5</v>
      </c>
      <c r="AS83" s="3">
        <f t="shared" si="68"/>
        <v>0.0075</v>
      </c>
      <c r="AT83" s="2">
        <f t="shared" si="69"/>
        <v>0.0187822617765181</v>
      </c>
      <c r="AU83" s="30">
        <f t="shared" si="70"/>
        <v>52.122</v>
      </c>
      <c r="AV83" s="1">
        <f t="shared" si="71"/>
        <v>0.26</v>
      </c>
      <c r="AW83" s="2">
        <f t="shared" si="75"/>
        <v>0.0141666666666667</v>
      </c>
      <c r="AX83" s="1">
        <f t="shared" si="72"/>
        <v>24.1593244973504</v>
      </c>
    </row>
    <row r="84" s="1" customFormat="1" spans="1:50">
      <c r="A84" s="13"/>
      <c r="B84" s="13"/>
      <c r="C84" s="16">
        <v>10</v>
      </c>
      <c r="D84" s="21">
        <v>19.4657741935484</v>
      </c>
      <c r="E84" s="20">
        <f t="shared" si="73"/>
        <v>23.2397</v>
      </c>
      <c r="F84" s="16" t="s">
        <v>73</v>
      </c>
      <c r="G84" s="13">
        <v>11</v>
      </c>
      <c r="H84" s="18">
        <f t="shared" si="57"/>
        <v>19.4657741935484</v>
      </c>
      <c r="I84" s="18">
        <f t="shared" si="58"/>
        <v>292.615774193548</v>
      </c>
      <c r="J84" s="18">
        <f t="shared" si="59"/>
        <v>0.186661310055812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1.09641778944981</v>
      </c>
      <c r="O84" s="18">
        <f t="shared" si="74"/>
        <v>0.578926199444727</v>
      </c>
      <c r="P84" s="18">
        <f t="shared" si="62"/>
        <v>0.108063122813985</v>
      </c>
      <c r="Q84" s="25">
        <f t="shared" si="63"/>
        <v>0.0280964119316361</v>
      </c>
      <c r="R84" s="18">
        <f t="shared" si="64"/>
        <v>0.1355172</v>
      </c>
      <c r="S84" s="26">
        <f t="shared" si="65"/>
        <v>0.207327276033124</v>
      </c>
      <c r="T84" s="3">
        <v>0.01</v>
      </c>
      <c r="U84" s="27">
        <f t="shared" si="66"/>
        <v>0.00207327276033124</v>
      </c>
      <c r="V84" s="26"/>
      <c r="W84" s="3"/>
      <c r="X84" s="3"/>
      <c r="Y84" s="29"/>
      <c r="Z84" s="3"/>
      <c r="AA84" s="28"/>
      <c r="AB84" s="3"/>
      <c r="AC84" s="3"/>
      <c r="AD84" s="28"/>
      <c r="AE84" s="26">
        <v>0.005</v>
      </c>
      <c r="AF84" s="3">
        <v>0.49</v>
      </c>
      <c r="AG84" s="27">
        <f t="shared" si="67"/>
        <v>0.00245</v>
      </c>
      <c r="AH84" s="36"/>
      <c r="AI84" s="3"/>
      <c r="AJ84" s="27"/>
      <c r="AK84" s="37"/>
      <c r="AL84" s="28"/>
      <c r="AM84" s="28"/>
      <c r="AN84" s="37"/>
      <c r="AO84" s="28"/>
      <c r="AP84" s="27"/>
      <c r="AQ84" s="3">
        <v>0.015</v>
      </c>
      <c r="AR84" s="3">
        <v>0.5</v>
      </c>
      <c r="AS84" s="3">
        <f t="shared" si="68"/>
        <v>0.0075</v>
      </c>
      <c r="AT84" s="2">
        <f t="shared" si="69"/>
        <v>0.0120232727603312</v>
      </c>
      <c r="AU84" s="30">
        <f t="shared" si="70"/>
        <v>52.122</v>
      </c>
      <c r="AV84" s="1">
        <f t="shared" si="71"/>
        <v>0.26</v>
      </c>
      <c r="AW84" s="2">
        <f t="shared" si="75"/>
        <v>0.0141666666666667</v>
      </c>
      <c r="AX84" s="1">
        <f t="shared" si="72"/>
        <v>15.4653444613445</v>
      </c>
    </row>
    <row r="85" s="1" customFormat="1" spans="1:51">
      <c r="A85" s="13"/>
      <c r="B85" s="13"/>
      <c r="C85" s="16">
        <v>11</v>
      </c>
      <c r="D85" s="21">
        <v>13.3554</v>
      </c>
      <c r="E85" s="20">
        <f t="shared" si="73"/>
        <v>19.4657741935484</v>
      </c>
      <c r="F85" s="16" t="s">
        <v>75</v>
      </c>
      <c r="G85" s="13">
        <v>12</v>
      </c>
      <c r="H85" s="18">
        <f t="shared" si="57"/>
        <v>13.3554</v>
      </c>
      <c r="I85" s="18">
        <f t="shared" si="58"/>
        <v>286.5054</v>
      </c>
      <c r="J85" s="18">
        <f t="shared" si="59"/>
        <v>0.0918017526148988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4"/>
        <v>0.992083076630742</v>
      </c>
      <c r="P85" s="18">
        <f t="shared" si="62"/>
        <v>0.0910749651742831</v>
      </c>
      <c r="Q85" s="25">
        <f t="shared" si="63"/>
        <v>0.0236794909453136</v>
      </c>
      <c r="R85" s="18">
        <f t="shared" si="64"/>
        <v>0.1355172</v>
      </c>
      <c r="S85" s="26">
        <f t="shared" si="65"/>
        <v>0.17473421045678</v>
      </c>
      <c r="T85" s="3">
        <v>0.01</v>
      </c>
      <c r="U85" s="27">
        <f t="shared" si="66"/>
        <v>0.0017473421045678</v>
      </c>
      <c r="V85" s="26"/>
      <c r="W85" s="3"/>
      <c r="X85" s="3"/>
      <c r="Y85" s="29"/>
      <c r="Z85" s="3"/>
      <c r="AA85" s="28"/>
      <c r="AB85" s="3"/>
      <c r="AC85" s="3"/>
      <c r="AD85" s="28"/>
      <c r="AE85" s="26">
        <v>0.005</v>
      </c>
      <c r="AF85" s="3">
        <v>0.49</v>
      </c>
      <c r="AG85" s="27">
        <f t="shared" si="67"/>
        <v>0.00245</v>
      </c>
      <c r="AH85" s="36"/>
      <c r="AI85" s="3"/>
      <c r="AJ85" s="27"/>
      <c r="AK85" s="37"/>
      <c r="AL85" s="28"/>
      <c r="AM85" s="28"/>
      <c r="AN85" s="37"/>
      <c r="AO85" s="28"/>
      <c r="AP85" s="27"/>
      <c r="AQ85" s="3">
        <v>0.015</v>
      </c>
      <c r="AR85" s="3">
        <v>0.5</v>
      </c>
      <c r="AS85" s="3">
        <f t="shared" si="68"/>
        <v>0.0075</v>
      </c>
      <c r="AT85" s="2">
        <f t="shared" si="69"/>
        <v>0.0116973421045678</v>
      </c>
      <c r="AU85" s="30">
        <f t="shared" si="70"/>
        <v>52.122</v>
      </c>
      <c r="AV85" s="1">
        <f t="shared" si="71"/>
        <v>0.26</v>
      </c>
      <c r="AW85" s="2">
        <f t="shared" si="75"/>
        <v>0.0141666666666667</v>
      </c>
      <c r="AX85" s="1">
        <f t="shared" si="72"/>
        <v>15.0461050443927</v>
      </c>
      <c r="AY85" s="1">
        <f>SUM(AX74:AX85)</f>
        <v>192.727151847547</v>
      </c>
    </row>
    <row r="86" s="1" customFormat="1" spans="1:46">
      <c r="A86" s="13"/>
      <c r="B86" s="13"/>
      <c r="C86" s="16">
        <v>12</v>
      </c>
      <c r="D86" s="21">
        <v>11.3811612903226</v>
      </c>
      <c r="E86" s="20">
        <f t="shared" si="73"/>
        <v>13.3554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4" t="s">
        <v>43</v>
      </c>
      <c r="T88" s="24"/>
      <c r="U88" s="24"/>
      <c r="V88" s="24" t="s">
        <v>44</v>
      </c>
      <c r="W88" s="24"/>
      <c r="X88" s="24"/>
      <c r="Y88" s="24" t="s">
        <v>45</v>
      </c>
      <c r="Z88" s="24"/>
      <c r="AA88" s="24"/>
      <c r="AB88" s="24" t="s">
        <v>46</v>
      </c>
      <c r="AC88" s="24"/>
      <c r="AD88" s="24"/>
      <c r="AE88" s="24" t="s">
        <v>47</v>
      </c>
      <c r="AF88" s="24"/>
      <c r="AG88" s="24"/>
      <c r="AH88" s="24" t="s">
        <v>48</v>
      </c>
      <c r="AI88" s="24"/>
      <c r="AJ88" s="24"/>
      <c r="AK88" s="32" t="s">
        <v>78</v>
      </c>
      <c r="AL88" s="33"/>
      <c r="AM88" s="34"/>
      <c r="AN88" s="33" t="s">
        <v>79</v>
      </c>
      <c r="AO88" s="33"/>
      <c r="AP88" s="34"/>
      <c r="AQ88" s="24" t="s">
        <v>50</v>
      </c>
      <c r="AR88" s="24"/>
      <c r="AS88" s="24"/>
      <c r="AT88" s="2"/>
    </row>
    <row r="89" s="1" customFormat="1" spans="1:53">
      <c r="A89" s="15" t="s">
        <v>80</v>
      </c>
      <c r="B89" s="15"/>
      <c r="C89" s="16" t="s">
        <v>51</v>
      </c>
      <c r="D89" s="16" t="s">
        <v>52</v>
      </c>
      <c r="E89" s="16" t="s">
        <v>53</v>
      </c>
      <c r="F89" s="16" t="s">
        <v>54</v>
      </c>
      <c r="G89" s="13" t="s">
        <v>51</v>
      </c>
      <c r="H89" s="13" t="s">
        <v>53</v>
      </c>
      <c r="I89" s="13" t="s">
        <v>55</v>
      </c>
      <c r="J89" s="13" t="s">
        <v>56</v>
      </c>
      <c r="K89" s="23" t="s">
        <v>57</v>
      </c>
      <c r="L89" s="23" t="s">
        <v>58</v>
      </c>
      <c r="M89" s="13" t="s">
        <v>59</v>
      </c>
      <c r="N89" s="23" t="s">
        <v>60</v>
      </c>
      <c r="O89" s="13" t="s">
        <v>61</v>
      </c>
      <c r="P89" s="13" t="s">
        <v>62</v>
      </c>
      <c r="Q89" s="23" t="s">
        <v>63</v>
      </c>
      <c r="R89" s="23" t="s">
        <v>64</v>
      </c>
      <c r="S89" s="4" t="s">
        <v>65</v>
      </c>
      <c r="T89" s="3" t="s">
        <v>66</v>
      </c>
      <c r="U89" s="3"/>
      <c r="V89" s="4" t="s">
        <v>65</v>
      </c>
      <c r="W89" s="3" t="s">
        <v>66</v>
      </c>
      <c r="X89" s="3"/>
      <c r="Y89" s="4" t="s">
        <v>65</v>
      </c>
      <c r="Z89" s="3" t="s">
        <v>66</v>
      </c>
      <c r="AA89" s="3"/>
      <c r="AB89" s="4" t="s">
        <v>65</v>
      </c>
      <c r="AC89" s="3" t="s">
        <v>66</v>
      </c>
      <c r="AD89" s="3"/>
      <c r="AE89" s="4" t="s">
        <v>65</v>
      </c>
      <c r="AF89" s="3" t="s">
        <v>66</v>
      </c>
      <c r="AG89" s="3"/>
      <c r="AH89" s="4" t="s">
        <v>65</v>
      </c>
      <c r="AI89" s="3" t="s">
        <v>66</v>
      </c>
      <c r="AJ89" s="3"/>
      <c r="AK89" s="4" t="s">
        <v>65</v>
      </c>
      <c r="AL89" s="3" t="s">
        <v>66</v>
      </c>
      <c r="AM89" s="3"/>
      <c r="AN89" s="4" t="s">
        <v>65</v>
      </c>
      <c r="AO89" s="3" t="s">
        <v>66</v>
      </c>
      <c r="AP89" s="3"/>
      <c r="AQ89" s="35" t="s">
        <v>65</v>
      </c>
      <c r="AR89" s="35" t="s">
        <v>66</v>
      </c>
      <c r="AS89" s="35"/>
      <c r="AT89" s="2" t="s">
        <v>67</v>
      </c>
      <c r="AU89" s="1" t="s">
        <v>68</v>
      </c>
      <c r="AV89" s="1" t="s">
        <v>36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5</v>
      </c>
      <c r="E90" s="16"/>
      <c r="F90" s="16"/>
      <c r="G90" s="13">
        <v>1</v>
      </c>
      <c r="H90" s="18">
        <f t="shared" ref="H90:H101" si="76">E91</f>
        <v>5</v>
      </c>
      <c r="I90" s="18">
        <f t="shared" ref="I90:I101" si="77">H90+273.15</f>
        <v>278.15</v>
      </c>
      <c r="J90" s="18">
        <f t="shared" ref="J90:J101" si="78">EXP(($C$16*(I90-$C$14))/($C$17*I90*$C$14))</f>
        <v>0.0330744063381255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0.00941628348446433</v>
      </c>
      <c r="Q90" s="25">
        <f t="shared" ref="Q90:Q101" si="82">P90*$B$76</f>
        <v>0.00244823370596073</v>
      </c>
      <c r="R90" s="18">
        <f t="shared" ref="R90:R101" si="83">L90*$B$76</f>
        <v>0.074022</v>
      </c>
      <c r="S90" s="26">
        <f t="shared" ref="S90:S101" si="84">Q90/R90</f>
        <v>0.0330744063381255</v>
      </c>
      <c r="T90" s="3">
        <v>0.01</v>
      </c>
      <c r="U90" s="27">
        <f t="shared" ref="U90:U101" si="85">S90*T90</f>
        <v>0.000330744063381255</v>
      </c>
      <c r="V90" s="26"/>
      <c r="W90" s="3"/>
      <c r="X90" s="3"/>
      <c r="Y90" s="29"/>
      <c r="Z90" s="3"/>
      <c r="AA90" s="28"/>
      <c r="AB90" s="3"/>
      <c r="AC90" s="3"/>
      <c r="AD90" s="28"/>
      <c r="AE90" s="26">
        <v>0.001</v>
      </c>
      <c r="AF90" s="3">
        <v>0.49</v>
      </c>
      <c r="AG90" s="27">
        <f t="shared" ref="AG90:AG101" si="86">AF90*AE90</f>
        <v>0.00049</v>
      </c>
      <c r="AH90" s="36"/>
      <c r="AI90" s="3"/>
      <c r="AJ90" s="27"/>
      <c r="AK90" s="37"/>
      <c r="AL90" s="28"/>
      <c r="AM90" s="28"/>
      <c r="AN90" s="37"/>
      <c r="AO90" s="28"/>
      <c r="AP90" s="27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0.00582074406338126</v>
      </c>
      <c r="AU90" s="30">
        <f t="shared" ref="AU90:AU101" si="89">$B$90/12</f>
        <v>28.47</v>
      </c>
      <c r="AV90" s="1">
        <f t="shared" ref="AV90:AV101" si="90">$B$76</f>
        <v>0.26</v>
      </c>
      <c r="AW90" s="2">
        <f>$E$9/12</f>
        <v>0.475833333333333</v>
      </c>
      <c r="AX90" s="1">
        <f t="shared" ref="AX90:AX101" si="91">AW90*10000*AV90*0.67*AU90*AT90</f>
        <v>137.362752244578</v>
      </c>
      <c r="AZ90" s="2">
        <f>$E$10/12</f>
        <v>0.0331881967154775</v>
      </c>
      <c r="BA90" s="1">
        <f t="shared" ref="BA90:BA101" si="92">AZ90*10000*AV90*0.67*AU90*AT90</f>
        <v>9.5807118239001</v>
      </c>
    </row>
    <row r="91" s="1" customFormat="1" spans="1:53">
      <c r="A91" s="13" t="s">
        <v>74</v>
      </c>
      <c r="B91" s="13">
        <v>1</v>
      </c>
      <c r="C91" s="16">
        <v>1</v>
      </c>
      <c r="D91" s="19">
        <v>7.57374193548387</v>
      </c>
      <c r="E91" s="20">
        <f t="shared" ref="E91:E102" si="93">D90</f>
        <v>5</v>
      </c>
      <c r="F91" s="16" t="s">
        <v>73</v>
      </c>
      <c r="G91" s="13">
        <v>2</v>
      </c>
      <c r="H91" s="18">
        <f t="shared" si="76"/>
        <v>7.57374193548387</v>
      </c>
      <c r="I91" s="18">
        <f t="shared" si="77"/>
        <v>280.723741935484</v>
      </c>
      <c r="J91" s="18">
        <f t="shared" si="78"/>
        <v>0.0455904746325357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4">L91+O90-P90-N91</f>
        <v>0.559983716515536</v>
      </c>
      <c r="P91" s="18">
        <f t="shared" si="81"/>
        <v>0.0255299234224346</v>
      </c>
      <c r="Q91" s="25">
        <f t="shared" si="82"/>
        <v>0.00663778008983299</v>
      </c>
      <c r="R91" s="18">
        <f t="shared" si="83"/>
        <v>0.074022</v>
      </c>
      <c r="S91" s="26">
        <f t="shared" si="84"/>
        <v>0.0896730713819269</v>
      </c>
      <c r="T91" s="3">
        <v>0.01</v>
      </c>
      <c r="U91" s="27">
        <f t="shared" si="85"/>
        <v>0.000896730713819269</v>
      </c>
      <c r="V91" s="26"/>
      <c r="W91" s="3"/>
      <c r="X91" s="3"/>
      <c r="Y91" s="29"/>
      <c r="Z91" s="3"/>
      <c r="AA91" s="28"/>
      <c r="AB91" s="3"/>
      <c r="AC91" s="3"/>
      <c r="AD91" s="28"/>
      <c r="AE91" s="26">
        <v>0.001</v>
      </c>
      <c r="AF91" s="3">
        <v>0.49</v>
      </c>
      <c r="AG91" s="27">
        <f t="shared" si="86"/>
        <v>0.00049</v>
      </c>
      <c r="AH91" s="36"/>
      <c r="AI91" s="3"/>
      <c r="AJ91" s="27"/>
      <c r="AK91" s="37"/>
      <c r="AL91" s="28"/>
      <c r="AM91" s="28"/>
      <c r="AN91" s="37"/>
      <c r="AO91" s="28"/>
      <c r="AP91" s="27"/>
      <c r="AQ91" s="3">
        <v>0.01</v>
      </c>
      <c r="AR91" s="3">
        <v>0.5</v>
      </c>
      <c r="AS91" s="3">
        <f t="shared" si="87"/>
        <v>0.005</v>
      </c>
      <c r="AT91" s="2">
        <f t="shared" si="88"/>
        <v>0.00638673071381927</v>
      </c>
      <c r="AU91" s="30">
        <f t="shared" si="89"/>
        <v>28.47</v>
      </c>
      <c r="AV91" s="1">
        <f t="shared" si="90"/>
        <v>0.26</v>
      </c>
      <c r="AW91" s="2">
        <f t="shared" ref="AW91:AW101" si="95">$E$9/12</f>
        <v>0.475833333333333</v>
      </c>
      <c r="AX91" s="1">
        <f t="shared" si="91"/>
        <v>150.719375245228</v>
      </c>
      <c r="AZ91" s="2">
        <f t="shared" ref="AZ91:AZ101" si="96">$E$10/12</f>
        <v>0.0331881967154775</v>
      </c>
      <c r="BA91" s="1">
        <f t="shared" si="92"/>
        <v>10.5123032037951</v>
      </c>
    </row>
    <row r="92" s="1" customFormat="1" spans="1:53">
      <c r="A92" s="13" t="s">
        <v>36</v>
      </c>
      <c r="B92" s="13">
        <f>H9</f>
        <v>0.26</v>
      </c>
      <c r="C92" s="16">
        <v>2</v>
      </c>
      <c r="D92" s="21">
        <v>8.20421428571428</v>
      </c>
      <c r="E92" s="20">
        <f t="shared" si="93"/>
        <v>7.57374193548387</v>
      </c>
      <c r="F92" s="16" t="s">
        <v>73</v>
      </c>
      <c r="G92" s="13">
        <v>3</v>
      </c>
      <c r="H92" s="18">
        <f t="shared" si="76"/>
        <v>8.20421428571428</v>
      </c>
      <c r="I92" s="18">
        <f t="shared" si="77"/>
        <v>281.354214285714</v>
      </c>
      <c r="J92" s="18">
        <f t="shared" si="78"/>
        <v>0.0492752412366128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4"/>
        <v>0.819153793093101</v>
      </c>
      <c r="P92" s="18">
        <f t="shared" si="81"/>
        <v>0.040364000764549</v>
      </c>
      <c r="Q92" s="25">
        <f t="shared" si="82"/>
        <v>0.0104946401987827</v>
      </c>
      <c r="R92" s="18">
        <f t="shared" si="83"/>
        <v>0.074022</v>
      </c>
      <c r="S92" s="26">
        <f t="shared" si="84"/>
        <v>0.141777312133997</v>
      </c>
      <c r="T92" s="3">
        <v>0.01</v>
      </c>
      <c r="U92" s="27">
        <f t="shared" si="85"/>
        <v>0.00141777312133997</v>
      </c>
      <c r="V92" s="26"/>
      <c r="W92" s="3"/>
      <c r="X92" s="3"/>
      <c r="Y92" s="29"/>
      <c r="Z92" s="3"/>
      <c r="AA92" s="28"/>
      <c r="AB92" s="3"/>
      <c r="AC92" s="3"/>
      <c r="AD92" s="28"/>
      <c r="AE92" s="26">
        <v>0.001</v>
      </c>
      <c r="AF92" s="3">
        <v>0.49</v>
      </c>
      <c r="AG92" s="27">
        <f t="shared" si="86"/>
        <v>0.00049</v>
      </c>
      <c r="AH92" s="36"/>
      <c r="AI92" s="3"/>
      <c r="AJ92" s="27"/>
      <c r="AK92" s="37"/>
      <c r="AL92" s="28"/>
      <c r="AM92" s="28"/>
      <c r="AN92" s="37"/>
      <c r="AO92" s="28"/>
      <c r="AP92" s="27"/>
      <c r="AQ92" s="3">
        <v>0.01</v>
      </c>
      <c r="AR92" s="3">
        <v>0.5</v>
      </c>
      <c r="AS92" s="3">
        <f t="shared" si="87"/>
        <v>0.005</v>
      </c>
      <c r="AT92" s="2">
        <f t="shared" si="88"/>
        <v>0.00690777312133997</v>
      </c>
      <c r="AU92" s="30">
        <f t="shared" si="89"/>
        <v>28.47</v>
      </c>
      <c r="AV92" s="1">
        <f t="shared" si="90"/>
        <v>0.26</v>
      </c>
      <c r="AW92" s="2">
        <f t="shared" si="95"/>
        <v>0.475833333333333</v>
      </c>
      <c r="AX92" s="1">
        <f t="shared" si="91"/>
        <v>163.015366677569</v>
      </c>
      <c r="AZ92" s="2">
        <f t="shared" si="96"/>
        <v>0.0331881967154775</v>
      </c>
      <c r="BA92" s="1">
        <f t="shared" si="92"/>
        <v>11.3699181581945</v>
      </c>
    </row>
    <row r="93" s="1" customFormat="1" spans="1:53">
      <c r="A93" s="13"/>
      <c r="B93" s="13"/>
      <c r="C93" s="16">
        <v>3</v>
      </c>
      <c r="D93" s="21">
        <v>9.62861290322581</v>
      </c>
      <c r="E93" s="20">
        <f t="shared" si="93"/>
        <v>8.20421428571428</v>
      </c>
      <c r="F93" s="16" t="s">
        <v>73</v>
      </c>
      <c r="G93" s="13">
        <v>4</v>
      </c>
      <c r="H93" s="18">
        <f t="shared" si="76"/>
        <v>9.62861290322581</v>
      </c>
      <c r="I93" s="18">
        <f t="shared" si="77"/>
        <v>282.778612903226</v>
      </c>
      <c r="J93" s="18">
        <f t="shared" si="78"/>
        <v>0.0586590454846405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4"/>
        <v>1.06348979232855</v>
      </c>
      <c r="P93" s="18">
        <f t="shared" si="81"/>
        <v>0.0623832961006514</v>
      </c>
      <c r="Q93" s="25">
        <f t="shared" si="82"/>
        <v>0.0162196569861694</v>
      </c>
      <c r="R93" s="18">
        <f t="shared" si="83"/>
        <v>0.074022</v>
      </c>
      <c r="S93" s="26">
        <f t="shared" si="84"/>
        <v>0.219119410258698</v>
      </c>
      <c r="T93" s="3">
        <v>0.01</v>
      </c>
      <c r="U93" s="27">
        <f t="shared" si="85"/>
        <v>0.00219119410258698</v>
      </c>
      <c r="V93" s="26"/>
      <c r="W93" s="3"/>
      <c r="X93" s="3"/>
      <c r="Y93" s="29"/>
      <c r="Z93" s="3"/>
      <c r="AA93" s="28"/>
      <c r="AB93" s="3"/>
      <c r="AC93" s="3"/>
      <c r="AD93" s="28"/>
      <c r="AE93" s="26">
        <v>0.001</v>
      </c>
      <c r="AF93" s="3">
        <v>0.49</v>
      </c>
      <c r="AG93" s="27">
        <f t="shared" si="86"/>
        <v>0.00049</v>
      </c>
      <c r="AH93" s="36"/>
      <c r="AI93" s="3"/>
      <c r="AJ93" s="27"/>
      <c r="AK93" s="37"/>
      <c r="AL93" s="28"/>
      <c r="AM93" s="28"/>
      <c r="AN93" s="37"/>
      <c r="AO93" s="28"/>
      <c r="AP93" s="27"/>
      <c r="AQ93" s="3">
        <v>0.01</v>
      </c>
      <c r="AR93" s="3">
        <v>0.5</v>
      </c>
      <c r="AS93" s="3">
        <f t="shared" si="87"/>
        <v>0.005</v>
      </c>
      <c r="AT93" s="2">
        <f t="shared" si="88"/>
        <v>0.00768119410258698</v>
      </c>
      <c r="AU93" s="30">
        <f t="shared" si="89"/>
        <v>28.47</v>
      </c>
      <c r="AV93" s="1">
        <f t="shared" si="90"/>
        <v>0.26</v>
      </c>
      <c r="AW93" s="2">
        <f t="shared" si="95"/>
        <v>0.475833333333333</v>
      </c>
      <c r="AX93" s="1">
        <f t="shared" si="91"/>
        <v>181.26719728049</v>
      </c>
      <c r="AZ93" s="2">
        <f t="shared" si="96"/>
        <v>0.0331881967154775</v>
      </c>
      <c r="BA93" s="1">
        <f t="shared" si="92"/>
        <v>12.6429381465671</v>
      </c>
    </row>
    <row r="94" s="1" customFormat="1" spans="1:53">
      <c r="A94" s="13"/>
      <c r="B94" s="13"/>
      <c r="C94" s="16">
        <v>4</v>
      </c>
      <c r="D94" s="21">
        <v>13.5083333333333</v>
      </c>
      <c r="E94" s="20">
        <f t="shared" si="93"/>
        <v>9.62861290322581</v>
      </c>
      <c r="F94" s="16" t="s">
        <v>73</v>
      </c>
      <c r="G94" s="13">
        <v>5</v>
      </c>
      <c r="H94" s="18">
        <f t="shared" si="76"/>
        <v>13.5083333333333</v>
      </c>
      <c r="I94" s="18">
        <f t="shared" si="77"/>
        <v>286.658333333333</v>
      </c>
      <c r="J94" s="18">
        <f t="shared" si="78"/>
        <v>0.0934813861703655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0.951051171416506</v>
      </c>
      <c r="O94" s="18">
        <f t="shared" si="94"/>
        <v>0.334755324811395</v>
      </c>
      <c r="P94" s="18">
        <f t="shared" si="81"/>
        <v>0.0312933917912801</v>
      </c>
      <c r="Q94" s="25">
        <f t="shared" si="82"/>
        <v>0.00813628186573284</v>
      </c>
      <c r="R94" s="18">
        <f t="shared" si="83"/>
        <v>0.074022</v>
      </c>
      <c r="S94" s="26">
        <f t="shared" si="84"/>
        <v>0.109917076892449</v>
      </c>
      <c r="T94" s="3">
        <v>0.01</v>
      </c>
      <c r="U94" s="27">
        <f t="shared" si="85"/>
        <v>0.00109917076892449</v>
      </c>
      <c r="V94" s="26"/>
      <c r="W94" s="3"/>
      <c r="X94" s="3"/>
      <c r="Y94" s="29"/>
      <c r="Z94" s="3"/>
      <c r="AA94" s="28"/>
      <c r="AB94" s="3"/>
      <c r="AC94" s="3"/>
      <c r="AD94" s="28"/>
      <c r="AE94" s="26">
        <v>0.005</v>
      </c>
      <c r="AF94" s="3">
        <v>0.49</v>
      </c>
      <c r="AG94" s="27">
        <f t="shared" si="86"/>
        <v>0.00245</v>
      </c>
      <c r="AH94" s="36"/>
      <c r="AI94" s="3"/>
      <c r="AJ94" s="27"/>
      <c r="AK94" s="37"/>
      <c r="AL94" s="28"/>
      <c r="AM94" s="28"/>
      <c r="AN94" s="37"/>
      <c r="AO94" s="28"/>
      <c r="AP94" s="27"/>
      <c r="AQ94" s="3">
        <v>0.015</v>
      </c>
      <c r="AR94" s="3">
        <v>0.5</v>
      </c>
      <c r="AS94" s="3">
        <f t="shared" si="87"/>
        <v>0.0075</v>
      </c>
      <c r="AT94" s="2">
        <f t="shared" si="88"/>
        <v>0.0110491707689245</v>
      </c>
      <c r="AU94" s="30">
        <f t="shared" si="89"/>
        <v>28.47</v>
      </c>
      <c r="AV94" s="1">
        <f t="shared" si="90"/>
        <v>0.26</v>
      </c>
      <c r="AW94" s="2">
        <f t="shared" si="95"/>
        <v>0.475833333333333</v>
      </c>
      <c r="AX94" s="1">
        <f t="shared" si="91"/>
        <v>260.747507588945</v>
      </c>
      <c r="AZ94" s="2">
        <f t="shared" si="96"/>
        <v>0.0331881967154775</v>
      </c>
      <c r="BA94" s="1">
        <f t="shared" si="92"/>
        <v>18.1864929770908</v>
      </c>
    </row>
    <row r="95" s="1" customFormat="1" spans="1:53">
      <c r="A95" s="13"/>
      <c r="B95" s="13"/>
      <c r="C95" s="16">
        <v>5</v>
      </c>
      <c r="D95" s="21">
        <v>17.3873548387097</v>
      </c>
      <c r="E95" s="20">
        <f t="shared" si="93"/>
        <v>13.5083333333333</v>
      </c>
      <c r="F95" s="16" t="s">
        <v>75</v>
      </c>
      <c r="G95" s="13">
        <v>6</v>
      </c>
      <c r="H95" s="18">
        <f t="shared" si="76"/>
        <v>17.3873548387097</v>
      </c>
      <c r="I95" s="18">
        <f t="shared" si="77"/>
        <v>290.53735483871</v>
      </c>
      <c r="J95" s="18">
        <f t="shared" si="78"/>
        <v>0.147121119316262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4"/>
        <v>0.588161933020115</v>
      </c>
      <c r="P95" s="18">
        <f t="shared" si="81"/>
        <v>0.0865310419251356</v>
      </c>
      <c r="Q95" s="25">
        <f t="shared" si="82"/>
        <v>0.0224980709005353</v>
      </c>
      <c r="R95" s="18">
        <f t="shared" si="83"/>
        <v>0.074022</v>
      </c>
      <c r="S95" s="26">
        <f t="shared" si="84"/>
        <v>0.303937625307817</v>
      </c>
      <c r="T95" s="3">
        <v>0.01</v>
      </c>
      <c r="U95" s="27">
        <f t="shared" si="85"/>
        <v>0.00303937625307817</v>
      </c>
      <c r="V95" s="26"/>
      <c r="W95" s="3"/>
      <c r="X95" s="3"/>
      <c r="Y95" s="29"/>
      <c r="Z95" s="3"/>
      <c r="AA95" s="28"/>
      <c r="AB95" s="3"/>
      <c r="AC95" s="3"/>
      <c r="AD95" s="28"/>
      <c r="AE95" s="26">
        <v>0.005</v>
      </c>
      <c r="AF95" s="3">
        <v>0.49</v>
      </c>
      <c r="AG95" s="27">
        <f t="shared" si="86"/>
        <v>0.00245</v>
      </c>
      <c r="AH95" s="36"/>
      <c r="AI95" s="3"/>
      <c r="AJ95" s="27"/>
      <c r="AK95" s="37"/>
      <c r="AL95" s="28"/>
      <c r="AM95" s="28"/>
      <c r="AN95" s="37"/>
      <c r="AO95" s="28"/>
      <c r="AP95" s="27"/>
      <c r="AQ95" s="3">
        <v>0.015</v>
      </c>
      <c r="AR95" s="3">
        <v>0.5</v>
      </c>
      <c r="AS95" s="3">
        <f t="shared" si="87"/>
        <v>0.0075</v>
      </c>
      <c r="AT95" s="2">
        <f t="shared" si="88"/>
        <v>0.0129893762530782</v>
      </c>
      <c r="AU95" s="30">
        <f t="shared" si="89"/>
        <v>28.47</v>
      </c>
      <c r="AV95" s="1">
        <f t="shared" si="90"/>
        <v>0.26</v>
      </c>
      <c r="AW95" s="2">
        <f t="shared" si="95"/>
        <v>0.475833333333333</v>
      </c>
      <c r="AX95" s="1">
        <f t="shared" si="91"/>
        <v>306.534087847648</v>
      </c>
      <c r="AZ95" s="2">
        <f t="shared" si="96"/>
        <v>0.0331881967154775</v>
      </c>
      <c r="BA95" s="1">
        <f t="shared" si="92"/>
        <v>21.3799935709013</v>
      </c>
    </row>
    <row r="96" s="1" customFormat="1" spans="1:53">
      <c r="A96" s="13"/>
      <c r="B96" s="13"/>
      <c r="C96" s="16">
        <v>6</v>
      </c>
      <c r="D96" s="21">
        <v>21.8676</v>
      </c>
      <c r="E96" s="20">
        <f t="shared" si="93"/>
        <v>17.3873548387097</v>
      </c>
      <c r="F96" s="16" t="s">
        <v>73</v>
      </c>
      <c r="G96" s="13">
        <v>7</v>
      </c>
      <c r="H96" s="18">
        <f t="shared" si="76"/>
        <v>21.8676</v>
      </c>
      <c r="I96" s="18">
        <f t="shared" si="77"/>
        <v>295.0176</v>
      </c>
      <c r="J96" s="18">
        <f t="shared" si="78"/>
        <v>0.244740245185457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4"/>
        <v>0.786330891094979</v>
      </c>
      <c r="P96" s="18">
        <f t="shared" si="81"/>
        <v>0.192446815083484</v>
      </c>
      <c r="Q96" s="25">
        <f t="shared" si="82"/>
        <v>0.0500361719217059</v>
      </c>
      <c r="R96" s="18">
        <f t="shared" si="83"/>
        <v>0.074022</v>
      </c>
      <c r="S96" s="26">
        <f t="shared" si="84"/>
        <v>0.675963523299909</v>
      </c>
      <c r="T96" s="3">
        <v>0.01</v>
      </c>
      <c r="U96" s="27">
        <f t="shared" si="85"/>
        <v>0.00675963523299909</v>
      </c>
      <c r="V96" s="26"/>
      <c r="W96" s="3"/>
      <c r="X96" s="3"/>
      <c r="Y96" s="29"/>
      <c r="Z96" s="3"/>
      <c r="AA96" s="28"/>
      <c r="AB96" s="3"/>
      <c r="AC96" s="3"/>
      <c r="AD96" s="28"/>
      <c r="AE96" s="26">
        <v>0.005</v>
      </c>
      <c r="AF96" s="3">
        <v>0.49</v>
      </c>
      <c r="AG96" s="27">
        <f t="shared" si="86"/>
        <v>0.00245</v>
      </c>
      <c r="AH96" s="36"/>
      <c r="AI96" s="3"/>
      <c r="AJ96" s="27"/>
      <c r="AK96" s="37"/>
      <c r="AL96" s="28"/>
      <c r="AM96" s="28"/>
      <c r="AN96" s="37"/>
      <c r="AO96" s="28"/>
      <c r="AP96" s="27"/>
      <c r="AQ96" s="3">
        <v>0.015</v>
      </c>
      <c r="AR96" s="3">
        <v>0.5</v>
      </c>
      <c r="AS96" s="3">
        <f t="shared" si="87"/>
        <v>0.0075</v>
      </c>
      <c r="AT96" s="2">
        <f t="shared" si="88"/>
        <v>0.0167096352329991</v>
      </c>
      <c r="AU96" s="30">
        <f t="shared" si="89"/>
        <v>28.47</v>
      </c>
      <c r="AV96" s="1">
        <f t="shared" si="90"/>
        <v>0.26</v>
      </c>
      <c r="AW96" s="2">
        <f t="shared" si="95"/>
        <v>0.475833333333333</v>
      </c>
      <c r="AX96" s="1">
        <f t="shared" si="91"/>
        <v>394.327848744892</v>
      </c>
      <c r="AZ96" s="2">
        <f t="shared" si="96"/>
        <v>0.0331881967154775</v>
      </c>
      <c r="BA96" s="1">
        <f t="shared" si="92"/>
        <v>27.503390993772</v>
      </c>
    </row>
    <row r="97" s="1" customFormat="1" spans="1:53">
      <c r="A97" s="13"/>
      <c r="B97" s="13"/>
      <c r="C97" s="16">
        <v>7</v>
      </c>
      <c r="D97" s="21">
        <v>24.3522580645161</v>
      </c>
      <c r="E97" s="20">
        <f t="shared" si="93"/>
        <v>21.8676</v>
      </c>
      <c r="F97" s="16" t="s">
        <v>73</v>
      </c>
      <c r="G97" s="13">
        <v>8</v>
      </c>
      <c r="H97" s="18">
        <f t="shared" si="76"/>
        <v>24.3522580645161</v>
      </c>
      <c r="I97" s="18">
        <f t="shared" si="77"/>
        <v>297.502258064516</v>
      </c>
      <c r="J97" s="18">
        <f t="shared" si="78"/>
        <v>0.322414720668499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4"/>
        <v>0.878584076011495</v>
      </c>
      <c r="P97" s="18">
        <f t="shared" si="81"/>
        <v>0.283268439451038</v>
      </c>
      <c r="Q97" s="25">
        <f t="shared" si="82"/>
        <v>0.0736497942572698</v>
      </c>
      <c r="R97" s="18">
        <f t="shared" si="83"/>
        <v>0.074022</v>
      </c>
      <c r="S97" s="26">
        <f t="shared" si="84"/>
        <v>0.994971687569503</v>
      </c>
      <c r="T97" s="3">
        <v>0.01</v>
      </c>
      <c r="U97" s="27">
        <f t="shared" si="85"/>
        <v>0.00994971687569503</v>
      </c>
      <c r="V97" s="26"/>
      <c r="W97" s="3"/>
      <c r="X97" s="3"/>
      <c r="Y97" s="29"/>
      <c r="Z97" s="3"/>
      <c r="AA97" s="28"/>
      <c r="AB97" s="3"/>
      <c r="AC97" s="3"/>
      <c r="AD97" s="28"/>
      <c r="AE97" s="26">
        <v>0.005</v>
      </c>
      <c r="AF97" s="3">
        <v>0.49</v>
      </c>
      <c r="AG97" s="27">
        <f t="shared" si="86"/>
        <v>0.00245</v>
      </c>
      <c r="AH97" s="36"/>
      <c r="AI97" s="3"/>
      <c r="AJ97" s="27"/>
      <c r="AK97" s="37"/>
      <c r="AL97" s="28"/>
      <c r="AM97" s="28"/>
      <c r="AN97" s="37"/>
      <c r="AO97" s="28"/>
      <c r="AP97" s="27"/>
      <c r="AQ97" s="3">
        <v>0.015</v>
      </c>
      <c r="AR97" s="3">
        <v>0.5</v>
      </c>
      <c r="AS97" s="3">
        <f t="shared" si="87"/>
        <v>0.0075</v>
      </c>
      <c r="AT97" s="2">
        <f t="shared" si="88"/>
        <v>0.019899716875695</v>
      </c>
      <c r="AU97" s="30">
        <f t="shared" si="89"/>
        <v>28.47</v>
      </c>
      <c r="AV97" s="1">
        <f t="shared" si="90"/>
        <v>0.26</v>
      </c>
      <c r="AW97" s="2">
        <f t="shared" si="95"/>
        <v>0.475833333333333</v>
      </c>
      <c r="AX97" s="1">
        <f t="shared" si="91"/>
        <v>469.610044552531</v>
      </c>
      <c r="AZ97" s="2">
        <f t="shared" si="96"/>
        <v>0.0331881967154775</v>
      </c>
      <c r="BA97" s="1">
        <f t="shared" si="92"/>
        <v>32.7541377334645</v>
      </c>
    </row>
    <row r="98" s="1" customFormat="1" spans="1:53">
      <c r="A98" s="13"/>
      <c r="B98" s="13"/>
      <c r="C98" s="16">
        <v>8</v>
      </c>
      <c r="D98" s="21">
        <v>24.3242580645161</v>
      </c>
      <c r="E98" s="20">
        <f t="shared" si="93"/>
        <v>24.3522580645161</v>
      </c>
      <c r="F98" s="16" t="s">
        <v>73</v>
      </c>
      <c r="G98" s="13">
        <v>9</v>
      </c>
      <c r="H98" s="18">
        <f t="shared" si="76"/>
        <v>24.3242580645161</v>
      </c>
      <c r="I98" s="18">
        <f t="shared" si="77"/>
        <v>297.474258064516</v>
      </c>
      <c r="J98" s="18">
        <f t="shared" si="78"/>
        <v>0.32142302085486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4"/>
        <v>0.880015636560458</v>
      </c>
      <c r="P98" s="18">
        <f t="shared" si="81"/>
        <v>0.282857284302775</v>
      </c>
      <c r="Q98" s="25">
        <f t="shared" si="82"/>
        <v>0.0735428939187215</v>
      </c>
      <c r="R98" s="18">
        <f t="shared" si="83"/>
        <v>0.074022</v>
      </c>
      <c r="S98" s="26">
        <f t="shared" si="84"/>
        <v>0.993527517747716</v>
      </c>
      <c r="T98" s="3">
        <v>0.01</v>
      </c>
      <c r="U98" s="27">
        <f t="shared" si="85"/>
        <v>0.00993527517747716</v>
      </c>
      <c r="V98" s="26"/>
      <c r="W98" s="3"/>
      <c r="X98" s="3"/>
      <c r="Y98" s="29"/>
      <c r="Z98" s="3"/>
      <c r="AA98" s="28"/>
      <c r="AB98" s="3"/>
      <c r="AC98" s="3"/>
      <c r="AD98" s="28"/>
      <c r="AE98" s="26">
        <v>0.005</v>
      </c>
      <c r="AF98" s="3">
        <v>0.49</v>
      </c>
      <c r="AG98" s="27">
        <f t="shared" si="86"/>
        <v>0.00245</v>
      </c>
      <c r="AH98" s="36"/>
      <c r="AI98" s="3"/>
      <c r="AJ98" s="27"/>
      <c r="AK98" s="37"/>
      <c r="AL98" s="28"/>
      <c r="AM98" s="28"/>
      <c r="AN98" s="37"/>
      <c r="AO98" s="28"/>
      <c r="AP98" s="27"/>
      <c r="AQ98" s="3">
        <v>0.015</v>
      </c>
      <c r="AR98" s="3">
        <v>0.5</v>
      </c>
      <c r="AS98" s="3">
        <f t="shared" si="87"/>
        <v>0.0075</v>
      </c>
      <c r="AT98" s="2">
        <f t="shared" si="88"/>
        <v>0.0198852751774772</v>
      </c>
      <c r="AU98" s="30">
        <f t="shared" si="89"/>
        <v>28.47</v>
      </c>
      <c r="AV98" s="1">
        <f t="shared" si="90"/>
        <v>0.26</v>
      </c>
      <c r="AW98" s="2">
        <f t="shared" si="95"/>
        <v>0.475833333333333</v>
      </c>
      <c r="AX98" s="1">
        <f t="shared" si="91"/>
        <v>469.269237364877</v>
      </c>
      <c r="AZ98" s="2">
        <f t="shared" si="96"/>
        <v>0.0331881967154775</v>
      </c>
      <c r="BA98" s="1">
        <f t="shared" si="92"/>
        <v>32.7303672760511</v>
      </c>
    </row>
    <row r="99" s="1" customFormat="1" spans="1:53">
      <c r="A99" s="13"/>
      <c r="B99" s="13"/>
      <c r="C99" s="16">
        <v>9</v>
      </c>
      <c r="D99" s="21">
        <v>23.2397</v>
      </c>
      <c r="E99" s="20">
        <f t="shared" si="93"/>
        <v>24.3242580645161</v>
      </c>
      <c r="F99" s="16" t="s">
        <v>73</v>
      </c>
      <c r="G99" s="13">
        <v>10</v>
      </c>
      <c r="H99" s="18">
        <f t="shared" si="76"/>
        <v>23.2397</v>
      </c>
      <c r="I99" s="18">
        <f t="shared" si="77"/>
        <v>296.3897</v>
      </c>
      <c r="J99" s="18">
        <f t="shared" si="78"/>
        <v>0.285141590067965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4"/>
        <v>0.881858352257683</v>
      </c>
      <c r="P99" s="18">
        <f t="shared" si="81"/>
        <v>0.251454492777471</v>
      </c>
      <c r="Q99" s="25">
        <f t="shared" si="82"/>
        <v>0.0653781681221425</v>
      </c>
      <c r="R99" s="18">
        <f t="shared" si="83"/>
        <v>0.074022</v>
      </c>
      <c r="S99" s="26">
        <f t="shared" si="84"/>
        <v>0.883226177651813</v>
      </c>
      <c r="T99" s="3">
        <v>0.01</v>
      </c>
      <c r="U99" s="27">
        <f t="shared" si="85"/>
        <v>0.00883226177651813</v>
      </c>
      <c r="V99" s="26"/>
      <c r="W99" s="3"/>
      <c r="X99" s="3"/>
      <c r="Y99" s="29"/>
      <c r="Z99" s="3"/>
      <c r="AA99" s="28"/>
      <c r="AB99" s="3"/>
      <c r="AC99" s="3"/>
      <c r="AD99" s="28"/>
      <c r="AE99" s="26">
        <v>0.005</v>
      </c>
      <c r="AF99" s="3">
        <v>0.49</v>
      </c>
      <c r="AG99" s="27">
        <f t="shared" si="86"/>
        <v>0.00245</v>
      </c>
      <c r="AH99" s="36"/>
      <c r="AI99" s="3"/>
      <c r="AJ99" s="27"/>
      <c r="AK99" s="37"/>
      <c r="AL99" s="28"/>
      <c r="AM99" s="28"/>
      <c r="AN99" s="37"/>
      <c r="AO99" s="28"/>
      <c r="AP99" s="27"/>
      <c r="AQ99" s="3">
        <v>0.015</v>
      </c>
      <c r="AR99" s="3">
        <v>0.5</v>
      </c>
      <c r="AS99" s="3">
        <f t="shared" si="87"/>
        <v>0.0075</v>
      </c>
      <c r="AT99" s="2">
        <f t="shared" si="88"/>
        <v>0.0187822617765181</v>
      </c>
      <c r="AU99" s="30">
        <f t="shared" si="89"/>
        <v>28.47</v>
      </c>
      <c r="AV99" s="1">
        <f t="shared" si="90"/>
        <v>0.26</v>
      </c>
      <c r="AW99" s="2">
        <f t="shared" si="95"/>
        <v>0.475833333333333</v>
      </c>
      <c r="AX99" s="1">
        <f t="shared" si="91"/>
        <v>443.239411131567</v>
      </c>
      <c r="AZ99" s="2">
        <f t="shared" si="96"/>
        <v>0.0331881967154775</v>
      </c>
      <c r="BA99" s="1">
        <f t="shared" si="92"/>
        <v>30.914851352757</v>
      </c>
    </row>
    <row r="100" s="1" customFormat="1" spans="1:53">
      <c r="A100" s="13"/>
      <c r="B100" s="13"/>
      <c r="C100" s="16">
        <v>10</v>
      </c>
      <c r="D100" s="21">
        <v>19.4657741935484</v>
      </c>
      <c r="E100" s="20">
        <f t="shared" si="93"/>
        <v>23.2397</v>
      </c>
      <c r="F100" s="16" t="s">
        <v>73</v>
      </c>
      <c r="G100" s="13">
        <v>11</v>
      </c>
      <c r="H100" s="18">
        <f t="shared" si="76"/>
        <v>19.4657741935484</v>
      </c>
      <c r="I100" s="18">
        <f t="shared" si="77"/>
        <v>292.615774193548</v>
      </c>
      <c r="J100" s="18">
        <f t="shared" si="78"/>
        <v>0.186661310055812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0.598883666506201</v>
      </c>
      <c r="O100" s="18">
        <f t="shared" si="94"/>
        <v>0.31622019297401</v>
      </c>
      <c r="P100" s="18">
        <f t="shared" si="81"/>
        <v>0.0590260754866305</v>
      </c>
      <c r="Q100" s="25">
        <f t="shared" si="82"/>
        <v>0.0153467796265239</v>
      </c>
      <c r="R100" s="18">
        <f t="shared" si="83"/>
        <v>0.074022</v>
      </c>
      <c r="S100" s="26">
        <f t="shared" si="84"/>
        <v>0.207327276033124</v>
      </c>
      <c r="T100" s="3">
        <v>0.01</v>
      </c>
      <c r="U100" s="27">
        <f t="shared" si="85"/>
        <v>0.00207327276033124</v>
      </c>
      <c r="V100" s="26"/>
      <c r="W100" s="3"/>
      <c r="X100" s="3"/>
      <c r="Y100" s="29"/>
      <c r="Z100" s="3"/>
      <c r="AA100" s="28"/>
      <c r="AB100" s="3"/>
      <c r="AC100" s="3"/>
      <c r="AD100" s="28"/>
      <c r="AE100" s="26">
        <v>0.005</v>
      </c>
      <c r="AF100" s="3">
        <v>0.49</v>
      </c>
      <c r="AG100" s="27">
        <f t="shared" si="86"/>
        <v>0.00245</v>
      </c>
      <c r="AH100" s="36"/>
      <c r="AI100" s="3"/>
      <c r="AJ100" s="27"/>
      <c r="AK100" s="37"/>
      <c r="AL100" s="28"/>
      <c r="AM100" s="28"/>
      <c r="AN100" s="37"/>
      <c r="AO100" s="28"/>
      <c r="AP100" s="27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0.0120232727603312</v>
      </c>
      <c r="AU100" s="30">
        <f t="shared" si="89"/>
        <v>28.47</v>
      </c>
      <c r="AV100" s="1">
        <f t="shared" si="90"/>
        <v>0.26</v>
      </c>
      <c r="AW100" s="2">
        <f t="shared" si="95"/>
        <v>0.475833333333333</v>
      </c>
      <c r="AX100" s="1">
        <f t="shared" si="91"/>
        <v>283.735175325161</v>
      </c>
      <c r="AZ100" s="2">
        <f t="shared" si="96"/>
        <v>0.0331881967154775</v>
      </c>
      <c r="BA100" s="1">
        <f t="shared" si="92"/>
        <v>19.7898258783718</v>
      </c>
    </row>
    <row r="101" s="1" customFormat="1" spans="1:54">
      <c r="A101" s="13"/>
      <c r="B101" s="13"/>
      <c r="C101" s="16">
        <v>11</v>
      </c>
      <c r="D101" s="21">
        <v>13.3554</v>
      </c>
      <c r="E101" s="20">
        <f t="shared" si="93"/>
        <v>19.4657741935484</v>
      </c>
      <c r="F101" s="16" t="s">
        <v>75</v>
      </c>
      <c r="G101" s="13">
        <v>12</v>
      </c>
      <c r="H101" s="18">
        <f t="shared" si="76"/>
        <v>13.3554</v>
      </c>
      <c r="I101" s="18">
        <f t="shared" si="77"/>
        <v>286.5054</v>
      </c>
      <c r="J101" s="18">
        <f t="shared" si="78"/>
        <v>0.0918017526148988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4"/>
        <v>0.54189411748738</v>
      </c>
      <c r="P101" s="18">
        <f t="shared" si="81"/>
        <v>0.0497468297170454</v>
      </c>
      <c r="Q101" s="25">
        <f t="shared" si="82"/>
        <v>0.0129341757264318</v>
      </c>
      <c r="R101" s="18">
        <f t="shared" si="83"/>
        <v>0.074022</v>
      </c>
      <c r="S101" s="26">
        <f t="shared" si="84"/>
        <v>0.17473421045678</v>
      </c>
      <c r="T101" s="3">
        <v>0.01</v>
      </c>
      <c r="U101" s="27">
        <f t="shared" si="85"/>
        <v>0.0017473421045678</v>
      </c>
      <c r="V101" s="26"/>
      <c r="W101" s="3"/>
      <c r="X101" s="3"/>
      <c r="Y101" s="29"/>
      <c r="Z101" s="3"/>
      <c r="AA101" s="28"/>
      <c r="AB101" s="3"/>
      <c r="AC101" s="3"/>
      <c r="AD101" s="28"/>
      <c r="AE101" s="26">
        <v>0.005</v>
      </c>
      <c r="AF101" s="3">
        <v>0.49</v>
      </c>
      <c r="AG101" s="27">
        <f t="shared" si="86"/>
        <v>0.00245</v>
      </c>
      <c r="AH101" s="36"/>
      <c r="AI101" s="3"/>
      <c r="AJ101" s="27"/>
      <c r="AK101" s="37"/>
      <c r="AL101" s="28"/>
      <c r="AM101" s="28"/>
      <c r="AN101" s="37"/>
      <c r="AO101" s="28"/>
      <c r="AP101" s="27"/>
      <c r="AQ101" s="3">
        <v>0.015</v>
      </c>
      <c r="AR101" s="3">
        <v>0.5</v>
      </c>
      <c r="AS101" s="3">
        <f t="shared" si="87"/>
        <v>0.0075</v>
      </c>
      <c r="AT101" s="2">
        <f t="shared" si="88"/>
        <v>0.0116973421045678</v>
      </c>
      <c r="AU101" s="30">
        <f t="shared" si="89"/>
        <v>28.47</v>
      </c>
      <c r="AV101" s="1">
        <f t="shared" si="90"/>
        <v>0.26</v>
      </c>
      <c r="AW101" s="2">
        <f t="shared" si="95"/>
        <v>0.475833333333333</v>
      </c>
      <c r="AX101" s="1">
        <f t="shared" si="91"/>
        <v>276.043593041342</v>
      </c>
      <c r="AY101" s="1">
        <f>SUM(AX90:AX101)</f>
        <v>3535.87159704483</v>
      </c>
      <c r="AZ101" s="2">
        <f t="shared" si="96"/>
        <v>0.0331881967154775</v>
      </c>
      <c r="BA101" s="1">
        <f t="shared" si="92"/>
        <v>19.2533570603922</v>
      </c>
      <c r="BB101" s="1">
        <f>SUM(BA90:BA101)</f>
        <v>246.618288175258</v>
      </c>
    </row>
    <row r="102" s="1" customFormat="1" spans="1:46">
      <c r="A102" s="13"/>
      <c r="B102" s="13"/>
      <c r="C102" s="16">
        <v>12</v>
      </c>
      <c r="D102" s="21">
        <v>11.3811612903226</v>
      </c>
      <c r="E102" s="20">
        <f t="shared" si="93"/>
        <v>13.3554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  <row r="103" s="1" customFormat="1" spans="19:46">
      <c r="S103" s="24" t="s">
        <v>43</v>
      </c>
      <c r="T103" s="24"/>
      <c r="U103" s="24"/>
      <c r="V103" s="24" t="s">
        <v>44</v>
      </c>
      <c r="W103" s="24"/>
      <c r="X103" s="24"/>
      <c r="Y103" s="24" t="s">
        <v>45</v>
      </c>
      <c r="Z103" s="24"/>
      <c r="AA103" s="24"/>
      <c r="AB103" s="24" t="s">
        <v>46</v>
      </c>
      <c r="AC103" s="24"/>
      <c r="AD103" s="24"/>
      <c r="AE103" s="24" t="s">
        <v>47</v>
      </c>
      <c r="AF103" s="24"/>
      <c r="AG103" s="24"/>
      <c r="AH103" s="24" t="s">
        <v>48</v>
      </c>
      <c r="AI103" s="24"/>
      <c r="AJ103" s="24"/>
      <c r="AK103" s="32" t="s">
        <v>78</v>
      </c>
      <c r="AL103" s="33"/>
      <c r="AM103" s="34"/>
      <c r="AN103" s="33" t="s">
        <v>79</v>
      </c>
      <c r="AO103" s="33"/>
      <c r="AP103" s="34"/>
      <c r="AQ103" s="24" t="s">
        <v>50</v>
      </c>
      <c r="AR103" s="24"/>
      <c r="AS103" s="24"/>
      <c r="AT103" s="2"/>
    </row>
    <row r="104" s="1" customFormat="1" spans="1:50">
      <c r="A104" s="15" t="s">
        <v>15</v>
      </c>
      <c r="B104" s="15"/>
      <c r="C104" s="16" t="s">
        <v>51</v>
      </c>
      <c r="D104" s="16" t="s">
        <v>52</v>
      </c>
      <c r="E104" s="16" t="s">
        <v>53</v>
      </c>
      <c r="F104" s="16" t="s">
        <v>54</v>
      </c>
      <c r="G104" s="13" t="s">
        <v>51</v>
      </c>
      <c r="H104" s="13" t="s">
        <v>53</v>
      </c>
      <c r="I104" s="13" t="s">
        <v>55</v>
      </c>
      <c r="J104" s="13" t="s">
        <v>56</v>
      </c>
      <c r="K104" s="23" t="s">
        <v>57</v>
      </c>
      <c r="L104" s="23" t="s">
        <v>58</v>
      </c>
      <c r="M104" s="13" t="s">
        <v>59</v>
      </c>
      <c r="N104" s="23" t="s">
        <v>60</v>
      </c>
      <c r="O104" s="13" t="s">
        <v>61</v>
      </c>
      <c r="P104" s="13" t="s">
        <v>62</v>
      </c>
      <c r="Q104" s="23" t="s">
        <v>63</v>
      </c>
      <c r="R104" s="23" t="s">
        <v>64</v>
      </c>
      <c r="S104" s="4" t="s">
        <v>65</v>
      </c>
      <c r="T104" s="3" t="s">
        <v>66</v>
      </c>
      <c r="U104" s="3"/>
      <c r="V104" s="4" t="s">
        <v>65</v>
      </c>
      <c r="W104" s="3" t="s">
        <v>66</v>
      </c>
      <c r="X104" s="3"/>
      <c r="Y104" s="4" t="s">
        <v>65</v>
      </c>
      <c r="Z104" s="3" t="s">
        <v>66</v>
      </c>
      <c r="AA104" s="3"/>
      <c r="AB104" s="4" t="s">
        <v>65</v>
      </c>
      <c r="AC104" s="3" t="s">
        <v>66</v>
      </c>
      <c r="AD104" s="3"/>
      <c r="AE104" s="4" t="s">
        <v>65</v>
      </c>
      <c r="AF104" s="3" t="s">
        <v>66</v>
      </c>
      <c r="AG104" s="3"/>
      <c r="AH104" s="4" t="s">
        <v>65</v>
      </c>
      <c r="AI104" s="3" t="s">
        <v>66</v>
      </c>
      <c r="AJ104" s="3"/>
      <c r="AK104" s="4" t="s">
        <v>65</v>
      </c>
      <c r="AL104" s="3" t="s">
        <v>66</v>
      </c>
      <c r="AM104" s="3"/>
      <c r="AN104" s="4" t="s">
        <v>65</v>
      </c>
      <c r="AO104" s="3" t="s">
        <v>66</v>
      </c>
      <c r="AP104" s="3"/>
      <c r="AQ104" s="35" t="s">
        <v>65</v>
      </c>
      <c r="AR104" s="35" t="s">
        <v>66</v>
      </c>
      <c r="AS104" s="35"/>
      <c r="AT104" s="2" t="s">
        <v>67</v>
      </c>
      <c r="AU104" s="1" t="s">
        <v>68</v>
      </c>
      <c r="AV104" s="1" t="s">
        <v>36</v>
      </c>
      <c r="AW104" s="1" t="s">
        <v>69</v>
      </c>
      <c r="AX104" s="1" t="s">
        <v>70</v>
      </c>
    </row>
    <row r="105" s="1" customFormat="1" spans="1:52">
      <c r="A105" s="13" t="s">
        <v>71</v>
      </c>
      <c r="B105" s="13">
        <f>F11</f>
        <v>910.8575</v>
      </c>
      <c r="C105" s="16" t="s">
        <v>72</v>
      </c>
      <c r="D105" s="17">
        <v>5</v>
      </c>
      <c r="E105" s="16"/>
      <c r="F105" s="16"/>
      <c r="G105" s="13">
        <v>1</v>
      </c>
      <c r="H105" s="18">
        <f t="shared" ref="H105:H116" si="97">E106</f>
        <v>5</v>
      </c>
      <c r="I105" s="18">
        <f t="shared" ref="I105:I116" si="98">H105+273.15</f>
        <v>278.15</v>
      </c>
      <c r="J105" s="18">
        <f t="shared" ref="J105:J116" si="99">EXP(($C$16*(I105-$C$14))/($C$17*I105*$C$14))</f>
        <v>0.0330744063381255</v>
      </c>
      <c r="K105" s="18">
        <f t="shared" ref="K105:K116" si="100">$B$105/12</f>
        <v>75.9047916666667</v>
      </c>
      <c r="L105" s="18">
        <f t="shared" ref="L105:L116" si="101">K105*$B$106/100</f>
        <v>0.759047916666667</v>
      </c>
      <c r="M105" s="13" t="s">
        <v>73</v>
      </c>
      <c r="N105" s="13"/>
      <c r="O105" s="18">
        <f>L105</f>
        <v>0.759047916666667</v>
      </c>
      <c r="P105" s="18">
        <f t="shared" ref="P105:P116" si="102">O105*J105</f>
        <v>0.025105059225941</v>
      </c>
      <c r="Q105" s="25">
        <f t="shared" ref="Q105:Q116" si="103">P105*$B$107</f>
        <v>0.0052720624374476</v>
      </c>
      <c r="R105" s="18">
        <f t="shared" ref="R105:R116" si="104">L105*$B$107</f>
        <v>0.1594000625</v>
      </c>
      <c r="S105" s="26">
        <f t="shared" ref="S105:S116" si="105">Q105/R105</f>
        <v>0.0330744063381255</v>
      </c>
      <c r="T105" s="3">
        <v>0.01</v>
      </c>
      <c r="U105" s="27">
        <f t="shared" ref="U105:U116" si="106">S105*T105</f>
        <v>0.000330744063381255</v>
      </c>
      <c r="V105" s="26"/>
      <c r="W105" s="3"/>
      <c r="X105" s="3"/>
      <c r="Y105" s="29"/>
      <c r="Z105" s="3"/>
      <c r="AA105" s="28"/>
      <c r="AB105" s="3"/>
      <c r="AC105" s="3"/>
      <c r="AD105" s="28"/>
      <c r="AE105" s="26">
        <v>0.001</v>
      </c>
      <c r="AF105" s="3">
        <v>0.49</v>
      </c>
      <c r="AG105" s="27">
        <f t="shared" ref="AG105:AG116" si="107">AF105*AE105</f>
        <v>0.00049</v>
      </c>
      <c r="AH105" s="36"/>
      <c r="AI105" s="3"/>
      <c r="AJ105" s="27"/>
      <c r="AK105" s="37"/>
      <c r="AL105" s="28"/>
      <c r="AM105" s="28"/>
      <c r="AN105" s="37"/>
      <c r="AO105" s="28"/>
      <c r="AP105" s="27"/>
      <c r="AQ105" s="3">
        <v>0.01</v>
      </c>
      <c r="AR105" s="3">
        <v>0.5</v>
      </c>
      <c r="AS105" s="3">
        <f t="shared" ref="AS105:AS116" si="108">AR105*AQ105</f>
        <v>0.005</v>
      </c>
      <c r="AT105" s="2">
        <f t="shared" ref="AT105:AT116" si="109">(AS105+AM105+AD105+AA105+U105+X105+AG105+AJ105+AP105)</f>
        <v>0.00582074406338126</v>
      </c>
      <c r="AU105" s="30">
        <f t="shared" ref="AU105:AU116" si="110">$B$105/12</f>
        <v>75.9047916666667</v>
      </c>
      <c r="AV105" s="1">
        <f t="shared" ref="AV105:AV116" si="111">$B$107</f>
        <v>0.21</v>
      </c>
      <c r="AW105" s="2">
        <f t="shared" ref="AW105:AW116" si="112">$E$11/12</f>
        <v>0.0025</v>
      </c>
      <c r="AX105" s="1">
        <f t="shared" ref="AX105:AX116" si="113">AW105*10000*AV105*0.67*AU105*AT105</f>
        <v>1.55411017056162</v>
      </c>
      <c r="AZ105" s="2"/>
    </row>
    <row r="106" s="1" customFormat="1" spans="1:52">
      <c r="A106" s="13" t="s">
        <v>74</v>
      </c>
      <c r="B106" s="13">
        <v>1</v>
      </c>
      <c r="C106" s="16">
        <v>1</v>
      </c>
      <c r="D106" s="19">
        <v>7.57374193548387</v>
      </c>
      <c r="E106" s="20">
        <f t="shared" ref="E106:E117" si="114">D105</f>
        <v>5</v>
      </c>
      <c r="F106" s="16" t="s">
        <v>73</v>
      </c>
      <c r="G106" s="13">
        <v>2</v>
      </c>
      <c r="H106" s="18">
        <f t="shared" si="97"/>
        <v>7.57374193548387</v>
      </c>
      <c r="I106" s="18">
        <f t="shared" si="98"/>
        <v>280.723741935484</v>
      </c>
      <c r="J106" s="18">
        <f t="shared" si="99"/>
        <v>0.0455904746325357</v>
      </c>
      <c r="K106" s="18">
        <f t="shared" si="100"/>
        <v>75.9047916666667</v>
      </c>
      <c r="L106" s="18">
        <f t="shared" si="101"/>
        <v>0.759047916666667</v>
      </c>
      <c r="M106" s="13" t="s">
        <v>73</v>
      </c>
      <c r="N106" s="13"/>
      <c r="O106" s="18">
        <f t="shared" ref="O106:O116" si="115">L106+O105-P105-N106</f>
        <v>1.49299077410739</v>
      </c>
      <c r="P106" s="18">
        <f t="shared" si="102"/>
        <v>0.0680661580135529</v>
      </c>
      <c r="Q106" s="25">
        <f t="shared" si="103"/>
        <v>0.0142938931828461</v>
      </c>
      <c r="R106" s="18">
        <f t="shared" si="104"/>
        <v>0.1594000625</v>
      </c>
      <c r="S106" s="26">
        <f t="shared" si="105"/>
        <v>0.0896730713819269</v>
      </c>
      <c r="T106" s="3">
        <v>0.01</v>
      </c>
      <c r="U106" s="27">
        <f t="shared" si="106"/>
        <v>0.000896730713819269</v>
      </c>
      <c r="V106" s="26"/>
      <c r="W106" s="3"/>
      <c r="X106" s="3"/>
      <c r="Y106" s="29"/>
      <c r="Z106" s="3"/>
      <c r="AA106" s="28"/>
      <c r="AB106" s="3"/>
      <c r="AC106" s="3"/>
      <c r="AD106" s="28"/>
      <c r="AE106" s="26">
        <v>0.001</v>
      </c>
      <c r="AF106" s="3">
        <v>0.49</v>
      </c>
      <c r="AG106" s="27">
        <f t="shared" si="107"/>
        <v>0.00049</v>
      </c>
      <c r="AH106" s="36"/>
      <c r="AI106" s="3"/>
      <c r="AJ106" s="27"/>
      <c r="AK106" s="37"/>
      <c r="AL106" s="28"/>
      <c r="AM106" s="28"/>
      <c r="AN106" s="37"/>
      <c r="AO106" s="28"/>
      <c r="AP106" s="27"/>
      <c r="AQ106" s="3">
        <v>0.01</v>
      </c>
      <c r="AR106" s="3">
        <v>0.5</v>
      </c>
      <c r="AS106" s="3">
        <f t="shared" si="108"/>
        <v>0.005</v>
      </c>
      <c r="AT106" s="2">
        <f t="shared" si="109"/>
        <v>0.00638673071381927</v>
      </c>
      <c r="AU106" s="30">
        <f t="shared" si="110"/>
        <v>75.9047916666667</v>
      </c>
      <c r="AV106" s="1">
        <f t="shared" si="111"/>
        <v>0.21</v>
      </c>
      <c r="AW106" s="2">
        <f t="shared" si="112"/>
        <v>0.0025</v>
      </c>
      <c r="AX106" s="1">
        <f t="shared" si="113"/>
        <v>1.70522583554705</v>
      </c>
      <c r="AZ106" s="2"/>
    </row>
    <row r="107" s="1" customFormat="1" spans="1:52">
      <c r="A107" s="13" t="s">
        <v>36</v>
      </c>
      <c r="B107" s="13">
        <f>H11</f>
        <v>0.21</v>
      </c>
      <c r="C107" s="16">
        <v>2</v>
      </c>
      <c r="D107" s="21">
        <v>8.20421428571428</v>
      </c>
      <c r="E107" s="20">
        <f t="shared" si="114"/>
        <v>7.57374193548387</v>
      </c>
      <c r="F107" s="16" t="s">
        <v>73</v>
      </c>
      <c r="G107" s="13">
        <v>3</v>
      </c>
      <c r="H107" s="18">
        <f t="shared" si="97"/>
        <v>8.20421428571428</v>
      </c>
      <c r="I107" s="18">
        <f t="shared" si="98"/>
        <v>281.354214285714</v>
      </c>
      <c r="J107" s="18">
        <f t="shared" si="99"/>
        <v>0.0492752412366128</v>
      </c>
      <c r="K107" s="18">
        <f t="shared" si="100"/>
        <v>75.9047916666667</v>
      </c>
      <c r="L107" s="18">
        <f t="shared" si="101"/>
        <v>0.759047916666667</v>
      </c>
      <c r="M107" s="13" t="s">
        <v>73</v>
      </c>
      <c r="N107" s="13"/>
      <c r="O107" s="18">
        <f t="shared" si="115"/>
        <v>2.18397253276051</v>
      </c>
      <c r="P107" s="18">
        <f t="shared" si="102"/>
        <v>0.10761577340591</v>
      </c>
      <c r="Q107" s="25">
        <f t="shared" si="103"/>
        <v>0.0225993124152411</v>
      </c>
      <c r="R107" s="18">
        <f t="shared" si="104"/>
        <v>0.1594000625</v>
      </c>
      <c r="S107" s="26">
        <f t="shared" si="105"/>
        <v>0.141777312133997</v>
      </c>
      <c r="T107" s="3">
        <v>0.01</v>
      </c>
      <c r="U107" s="27">
        <f t="shared" si="106"/>
        <v>0.00141777312133997</v>
      </c>
      <c r="V107" s="26"/>
      <c r="W107" s="3"/>
      <c r="X107" s="3"/>
      <c r="Y107" s="29"/>
      <c r="Z107" s="3"/>
      <c r="AA107" s="28"/>
      <c r="AB107" s="3"/>
      <c r="AC107" s="3"/>
      <c r="AD107" s="28"/>
      <c r="AE107" s="26">
        <v>0.001</v>
      </c>
      <c r="AF107" s="3">
        <v>0.49</v>
      </c>
      <c r="AG107" s="27">
        <f t="shared" si="107"/>
        <v>0.00049</v>
      </c>
      <c r="AH107" s="36"/>
      <c r="AI107" s="3"/>
      <c r="AJ107" s="27"/>
      <c r="AK107" s="37"/>
      <c r="AL107" s="28"/>
      <c r="AM107" s="28"/>
      <c r="AN107" s="37"/>
      <c r="AO107" s="28"/>
      <c r="AP107" s="27"/>
      <c r="AQ107" s="3">
        <v>0.01</v>
      </c>
      <c r="AR107" s="3">
        <v>0.5</v>
      </c>
      <c r="AS107" s="3">
        <f t="shared" si="108"/>
        <v>0.005</v>
      </c>
      <c r="AT107" s="2">
        <f t="shared" si="109"/>
        <v>0.00690777312133997</v>
      </c>
      <c r="AU107" s="30">
        <f t="shared" si="110"/>
        <v>75.9047916666667</v>
      </c>
      <c r="AV107" s="1">
        <f t="shared" si="111"/>
        <v>0.21</v>
      </c>
      <c r="AW107" s="2">
        <f t="shared" si="112"/>
        <v>0.0025</v>
      </c>
      <c r="AX107" s="1">
        <f t="shared" si="113"/>
        <v>1.84434160768966</v>
      </c>
      <c r="AZ107" s="2"/>
    </row>
    <row r="108" s="1" customFormat="1" spans="1:52">
      <c r="A108" s="13"/>
      <c r="B108" s="13"/>
      <c r="C108" s="16">
        <v>3</v>
      </c>
      <c r="D108" s="21">
        <v>9.62861290322581</v>
      </c>
      <c r="E108" s="20">
        <f t="shared" si="114"/>
        <v>8.20421428571428</v>
      </c>
      <c r="F108" s="16" t="s">
        <v>73</v>
      </c>
      <c r="G108" s="13">
        <v>4</v>
      </c>
      <c r="H108" s="18">
        <f t="shared" si="97"/>
        <v>9.62861290322581</v>
      </c>
      <c r="I108" s="18">
        <f t="shared" si="98"/>
        <v>282.778612903226</v>
      </c>
      <c r="J108" s="18">
        <f t="shared" si="99"/>
        <v>0.0586590454846405</v>
      </c>
      <c r="K108" s="18">
        <f t="shared" si="100"/>
        <v>75.9047916666667</v>
      </c>
      <c r="L108" s="18">
        <f t="shared" si="101"/>
        <v>0.759047916666667</v>
      </c>
      <c r="M108" s="13" t="s">
        <v>73</v>
      </c>
      <c r="N108" s="13"/>
      <c r="O108" s="18">
        <f t="shared" si="115"/>
        <v>2.83540467602126</v>
      </c>
      <c r="P108" s="18">
        <f t="shared" si="102"/>
        <v>0.166322131858094</v>
      </c>
      <c r="Q108" s="25">
        <f t="shared" si="103"/>
        <v>0.0349276476901997</v>
      </c>
      <c r="R108" s="18">
        <f t="shared" si="104"/>
        <v>0.1594000625</v>
      </c>
      <c r="S108" s="26">
        <f t="shared" si="105"/>
        <v>0.219119410258698</v>
      </c>
      <c r="T108" s="3">
        <v>0.01</v>
      </c>
      <c r="U108" s="27">
        <f t="shared" si="106"/>
        <v>0.00219119410258698</v>
      </c>
      <c r="V108" s="26"/>
      <c r="W108" s="3"/>
      <c r="X108" s="3"/>
      <c r="Y108" s="29"/>
      <c r="Z108" s="3"/>
      <c r="AA108" s="28"/>
      <c r="AB108" s="3"/>
      <c r="AC108" s="3"/>
      <c r="AD108" s="28"/>
      <c r="AE108" s="26">
        <v>0.001</v>
      </c>
      <c r="AF108" s="3">
        <v>0.49</v>
      </c>
      <c r="AG108" s="27">
        <f t="shared" si="107"/>
        <v>0.00049</v>
      </c>
      <c r="AH108" s="36"/>
      <c r="AI108" s="3"/>
      <c r="AJ108" s="27"/>
      <c r="AK108" s="37"/>
      <c r="AL108" s="28"/>
      <c r="AM108" s="28"/>
      <c r="AN108" s="37"/>
      <c r="AO108" s="28"/>
      <c r="AP108" s="27"/>
      <c r="AQ108" s="3">
        <v>0.01</v>
      </c>
      <c r="AR108" s="3">
        <v>0.5</v>
      </c>
      <c r="AS108" s="3">
        <f t="shared" si="108"/>
        <v>0.005</v>
      </c>
      <c r="AT108" s="2">
        <f t="shared" si="109"/>
        <v>0.00768119410258698</v>
      </c>
      <c r="AU108" s="30">
        <f t="shared" si="110"/>
        <v>75.9047916666667</v>
      </c>
      <c r="AV108" s="1">
        <f t="shared" si="111"/>
        <v>0.21</v>
      </c>
      <c r="AW108" s="2">
        <f t="shared" si="112"/>
        <v>0.0025</v>
      </c>
      <c r="AX108" s="1">
        <f t="shared" si="113"/>
        <v>2.05084122354522</v>
      </c>
      <c r="AZ108" s="2"/>
    </row>
    <row r="109" s="1" customFormat="1" spans="1:52">
      <c r="A109" s="13"/>
      <c r="B109" s="13"/>
      <c r="C109" s="16">
        <v>4</v>
      </c>
      <c r="D109" s="21">
        <v>13.5083333333333</v>
      </c>
      <c r="E109" s="20">
        <f t="shared" si="114"/>
        <v>9.62861290322581</v>
      </c>
      <c r="F109" s="16" t="s">
        <v>73</v>
      </c>
      <c r="G109" s="13">
        <v>5</v>
      </c>
      <c r="H109" s="18">
        <f t="shared" si="97"/>
        <v>13.5083333333333</v>
      </c>
      <c r="I109" s="18">
        <f t="shared" si="98"/>
        <v>286.658333333333</v>
      </c>
      <c r="J109" s="18">
        <f t="shared" si="99"/>
        <v>0.0934813861703655</v>
      </c>
      <c r="K109" s="18">
        <f t="shared" si="100"/>
        <v>75.9047916666667</v>
      </c>
      <c r="L109" s="18">
        <f t="shared" si="101"/>
        <v>0.759047916666667</v>
      </c>
      <c r="M109" s="13" t="s">
        <v>75</v>
      </c>
      <c r="N109" s="18">
        <f>(O108-P108)*$C$22/100</f>
        <v>2.53562841695501</v>
      </c>
      <c r="O109" s="18">
        <f t="shared" si="115"/>
        <v>0.892502043874825</v>
      </c>
      <c r="P109" s="18">
        <f t="shared" si="102"/>
        <v>0.083432328221303</v>
      </c>
      <c r="Q109" s="25">
        <f t="shared" si="103"/>
        <v>0.0175207889264736</v>
      </c>
      <c r="R109" s="18">
        <f t="shared" si="104"/>
        <v>0.1594000625</v>
      </c>
      <c r="S109" s="26">
        <f t="shared" si="105"/>
        <v>0.109917076892449</v>
      </c>
      <c r="T109" s="3">
        <v>0.01</v>
      </c>
      <c r="U109" s="27">
        <f t="shared" si="106"/>
        <v>0.00109917076892449</v>
      </c>
      <c r="V109" s="26"/>
      <c r="W109" s="3"/>
      <c r="X109" s="3"/>
      <c r="Y109" s="29"/>
      <c r="Z109" s="3"/>
      <c r="AA109" s="28"/>
      <c r="AB109" s="3"/>
      <c r="AC109" s="3"/>
      <c r="AD109" s="28"/>
      <c r="AE109" s="26">
        <v>0.005</v>
      </c>
      <c r="AF109" s="3">
        <v>0.49</v>
      </c>
      <c r="AG109" s="27">
        <f t="shared" si="107"/>
        <v>0.00245</v>
      </c>
      <c r="AH109" s="36"/>
      <c r="AI109" s="3"/>
      <c r="AJ109" s="27"/>
      <c r="AK109" s="37"/>
      <c r="AL109" s="28"/>
      <c r="AM109" s="28"/>
      <c r="AN109" s="37"/>
      <c r="AO109" s="28"/>
      <c r="AP109" s="27"/>
      <c r="AQ109" s="3">
        <v>0.015</v>
      </c>
      <c r="AR109" s="3">
        <v>0.5</v>
      </c>
      <c r="AS109" s="3">
        <f t="shared" si="108"/>
        <v>0.0075</v>
      </c>
      <c r="AT109" s="2">
        <f t="shared" si="109"/>
        <v>0.0110491707689245</v>
      </c>
      <c r="AU109" s="30">
        <f t="shared" si="110"/>
        <v>75.9047916666667</v>
      </c>
      <c r="AV109" s="1">
        <f t="shared" si="111"/>
        <v>0.21</v>
      </c>
      <c r="AW109" s="2">
        <f t="shared" si="112"/>
        <v>0.0025</v>
      </c>
      <c r="AX109" s="1">
        <f t="shared" si="113"/>
        <v>2.95007450615906</v>
      </c>
      <c r="AZ109" s="2"/>
    </row>
    <row r="110" s="1" customFormat="1" spans="1:52">
      <c r="A110" s="13"/>
      <c r="B110" s="13"/>
      <c r="C110" s="16">
        <v>5</v>
      </c>
      <c r="D110" s="21">
        <v>17.3873548387097</v>
      </c>
      <c r="E110" s="20">
        <f t="shared" si="114"/>
        <v>13.5083333333333</v>
      </c>
      <c r="F110" s="16" t="s">
        <v>75</v>
      </c>
      <c r="G110" s="13">
        <v>6</v>
      </c>
      <c r="H110" s="18">
        <f t="shared" si="97"/>
        <v>17.3873548387097</v>
      </c>
      <c r="I110" s="18">
        <f t="shared" si="98"/>
        <v>290.53735483871</v>
      </c>
      <c r="J110" s="18">
        <f t="shared" si="99"/>
        <v>0.147121119316262</v>
      </c>
      <c r="K110" s="18">
        <f t="shared" si="100"/>
        <v>75.9047916666667</v>
      </c>
      <c r="L110" s="18">
        <f t="shared" si="101"/>
        <v>0.759047916666667</v>
      </c>
      <c r="M110" s="13" t="s">
        <v>73</v>
      </c>
      <c r="N110" s="13"/>
      <c r="O110" s="18">
        <f t="shared" si="115"/>
        <v>1.56811763232019</v>
      </c>
      <c r="P110" s="18">
        <f t="shared" si="102"/>
        <v>0.230703221286513</v>
      </c>
      <c r="Q110" s="25">
        <f t="shared" si="103"/>
        <v>0.0484476764701677</v>
      </c>
      <c r="R110" s="18">
        <f t="shared" si="104"/>
        <v>0.1594000625</v>
      </c>
      <c r="S110" s="26">
        <f t="shared" si="105"/>
        <v>0.303937625307817</v>
      </c>
      <c r="T110" s="3">
        <v>0.01</v>
      </c>
      <c r="U110" s="27">
        <f t="shared" si="106"/>
        <v>0.00303937625307818</v>
      </c>
      <c r="V110" s="26"/>
      <c r="W110" s="3"/>
      <c r="X110" s="3"/>
      <c r="Y110" s="29"/>
      <c r="Z110" s="3"/>
      <c r="AA110" s="28"/>
      <c r="AB110" s="3"/>
      <c r="AC110" s="3"/>
      <c r="AD110" s="28"/>
      <c r="AE110" s="26">
        <v>0.005</v>
      </c>
      <c r="AF110" s="3">
        <v>0.49</v>
      </c>
      <c r="AG110" s="27">
        <f t="shared" si="107"/>
        <v>0.00245</v>
      </c>
      <c r="AH110" s="36"/>
      <c r="AI110" s="3"/>
      <c r="AJ110" s="27"/>
      <c r="AK110" s="37"/>
      <c r="AL110" s="28"/>
      <c r="AM110" s="28"/>
      <c r="AN110" s="37"/>
      <c r="AO110" s="28"/>
      <c r="AP110" s="27"/>
      <c r="AQ110" s="3">
        <v>0.015</v>
      </c>
      <c r="AR110" s="3">
        <v>0.5</v>
      </c>
      <c r="AS110" s="3">
        <f t="shared" si="108"/>
        <v>0.0075</v>
      </c>
      <c r="AT110" s="2">
        <f t="shared" si="109"/>
        <v>0.0129893762530782</v>
      </c>
      <c r="AU110" s="30">
        <f t="shared" si="110"/>
        <v>75.9047916666667</v>
      </c>
      <c r="AV110" s="1">
        <f t="shared" si="111"/>
        <v>0.21</v>
      </c>
      <c r="AW110" s="2">
        <f t="shared" si="112"/>
        <v>0.0025</v>
      </c>
      <c r="AX110" s="1">
        <f t="shared" si="113"/>
        <v>3.46809987251593</v>
      </c>
      <c r="AZ110" s="2"/>
    </row>
    <row r="111" s="1" customFormat="1" spans="1:52">
      <c r="A111" s="13"/>
      <c r="B111" s="13"/>
      <c r="C111" s="16">
        <v>6</v>
      </c>
      <c r="D111" s="21">
        <v>21.8676</v>
      </c>
      <c r="E111" s="20">
        <f t="shared" si="114"/>
        <v>17.3873548387097</v>
      </c>
      <c r="F111" s="16" t="s">
        <v>73</v>
      </c>
      <c r="G111" s="13">
        <v>7</v>
      </c>
      <c r="H111" s="18">
        <f t="shared" si="97"/>
        <v>21.8676</v>
      </c>
      <c r="I111" s="18">
        <f t="shared" si="98"/>
        <v>295.0176</v>
      </c>
      <c r="J111" s="18">
        <f t="shared" si="99"/>
        <v>0.244740245185457</v>
      </c>
      <c r="K111" s="18">
        <f t="shared" si="100"/>
        <v>75.9047916666667</v>
      </c>
      <c r="L111" s="18">
        <f t="shared" si="101"/>
        <v>0.759047916666667</v>
      </c>
      <c r="M111" s="13" t="s">
        <v>73</v>
      </c>
      <c r="N111" s="13"/>
      <c r="O111" s="18">
        <f t="shared" si="115"/>
        <v>2.09646232770034</v>
      </c>
      <c r="P111" s="18">
        <f t="shared" si="102"/>
        <v>0.513088704103456</v>
      </c>
      <c r="Q111" s="25">
        <f t="shared" si="103"/>
        <v>0.107748627861726</v>
      </c>
      <c r="R111" s="18">
        <f t="shared" si="104"/>
        <v>0.1594000625</v>
      </c>
      <c r="S111" s="26">
        <f t="shared" si="105"/>
        <v>0.675963523299909</v>
      </c>
      <c r="T111" s="3">
        <v>0.01</v>
      </c>
      <c r="U111" s="27">
        <f t="shared" si="106"/>
        <v>0.00675963523299909</v>
      </c>
      <c r="V111" s="26"/>
      <c r="W111" s="3"/>
      <c r="X111" s="3"/>
      <c r="Y111" s="29"/>
      <c r="Z111" s="3"/>
      <c r="AA111" s="28"/>
      <c r="AB111" s="3"/>
      <c r="AC111" s="3"/>
      <c r="AD111" s="28"/>
      <c r="AE111" s="26">
        <v>0.005</v>
      </c>
      <c r="AF111" s="3">
        <v>0.49</v>
      </c>
      <c r="AG111" s="27">
        <f t="shared" si="107"/>
        <v>0.00245</v>
      </c>
      <c r="AH111" s="36"/>
      <c r="AI111" s="3"/>
      <c r="AJ111" s="27"/>
      <c r="AK111" s="37"/>
      <c r="AL111" s="28"/>
      <c r="AM111" s="28"/>
      <c r="AN111" s="37"/>
      <c r="AO111" s="28"/>
      <c r="AP111" s="27"/>
      <c r="AQ111" s="3">
        <v>0.015</v>
      </c>
      <c r="AR111" s="3">
        <v>0.5</v>
      </c>
      <c r="AS111" s="3">
        <f t="shared" si="108"/>
        <v>0.0075</v>
      </c>
      <c r="AT111" s="2">
        <f t="shared" si="109"/>
        <v>0.0167096352329991</v>
      </c>
      <c r="AU111" s="30">
        <f t="shared" si="110"/>
        <v>75.9047916666667</v>
      </c>
      <c r="AV111" s="1">
        <f t="shared" si="111"/>
        <v>0.21</v>
      </c>
      <c r="AW111" s="2">
        <f t="shared" si="112"/>
        <v>0.0025</v>
      </c>
      <c r="AX111" s="1">
        <f t="shared" si="113"/>
        <v>4.46139080832453</v>
      </c>
      <c r="AZ111" s="2"/>
    </row>
    <row r="112" s="1" customFormat="1" spans="1:52">
      <c r="A112" s="13"/>
      <c r="B112" s="13"/>
      <c r="C112" s="16">
        <v>7</v>
      </c>
      <c r="D112" s="21">
        <v>24.3522580645161</v>
      </c>
      <c r="E112" s="20">
        <f t="shared" si="114"/>
        <v>21.8676</v>
      </c>
      <c r="F112" s="16" t="s">
        <v>73</v>
      </c>
      <c r="G112" s="13">
        <v>8</v>
      </c>
      <c r="H112" s="18">
        <f t="shared" si="97"/>
        <v>24.3522580645161</v>
      </c>
      <c r="I112" s="18">
        <f t="shared" si="98"/>
        <v>297.502258064516</v>
      </c>
      <c r="J112" s="18">
        <f t="shared" si="99"/>
        <v>0.322414720668499</v>
      </c>
      <c r="K112" s="18">
        <f t="shared" si="100"/>
        <v>75.9047916666667</v>
      </c>
      <c r="L112" s="18">
        <f t="shared" si="101"/>
        <v>0.759047916666667</v>
      </c>
      <c r="M112" s="13" t="s">
        <v>73</v>
      </c>
      <c r="N112" s="13"/>
      <c r="O112" s="18">
        <f t="shared" si="115"/>
        <v>2.34242154026355</v>
      </c>
      <c r="P112" s="18">
        <f t="shared" si="102"/>
        <v>0.755231186591949</v>
      </c>
      <c r="Q112" s="25">
        <f t="shared" si="103"/>
        <v>0.158598549184309</v>
      </c>
      <c r="R112" s="18">
        <f t="shared" si="104"/>
        <v>0.1594000625</v>
      </c>
      <c r="S112" s="26">
        <f t="shared" si="105"/>
        <v>0.994971687569503</v>
      </c>
      <c r="T112" s="3">
        <v>0.01</v>
      </c>
      <c r="U112" s="27">
        <f t="shared" si="106"/>
        <v>0.00994971687569503</v>
      </c>
      <c r="V112" s="26"/>
      <c r="W112" s="3"/>
      <c r="X112" s="3"/>
      <c r="Y112" s="29"/>
      <c r="Z112" s="3"/>
      <c r="AA112" s="28"/>
      <c r="AB112" s="3"/>
      <c r="AC112" s="3"/>
      <c r="AD112" s="28"/>
      <c r="AE112" s="26">
        <v>0.005</v>
      </c>
      <c r="AF112" s="3">
        <v>0.49</v>
      </c>
      <c r="AG112" s="27">
        <f t="shared" si="107"/>
        <v>0.00245</v>
      </c>
      <c r="AH112" s="36"/>
      <c r="AI112" s="3"/>
      <c r="AJ112" s="27"/>
      <c r="AK112" s="37"/>
      <c r="AL112" s="28"/>
      <c r="AM112" s="28"/>
      <c r="AN112" s="37"/>
      <c r="AO112" s="28"/>
      <c r="AP112" s="27"/>
      <c r="AQ112" s="3">
        <v>0.015</v>
      </c>
      <c r="AR112" s="3">
        <v>0.5</v>
      </c>
      <c r="AS112" s="3">
        <f t="shared" si="108"/>
        <v>0.0075</v>
      </c>
      <c r="AT112" s="2">
        <f t="shared" si="109"/>
        <v>0.019899716875695</v>
      </c>
      <c r="AU112" s="30">
        <f t="shared" si="110"/>
        <v>75.9047916666667</v>
      </c>
      <c r="AV112" s="1">
        <f t="shared" si="111"/>
        <v>0.21</v>
      </c>
      <c r="AW112" s="2">
        <f t="shared" si="112"/>
        <v>0.0025</v>
      </c>
      <c r="AX112" s="1">
        <f t="shared" si="113"/>
        <v>5.31312699047781</v>
      </c>
      <c r="AZ112" s="2"/>
    </row>
    <row r="113" s="1" customFormat="1" spans="1:52">
      <c r="A113" s="13"/>
      <c r="B113" s="13"/>
      <c r="C113" s="16">
        <v>8</v>
      </c>
      <c r="D113" s="21">
        <v>24.3242580645161</v>
      </c>
      <c r="E113" s="20">
        <f t="shared" si="114"/>
        <v>24.3522580645161</v>
      </c>
      <c r="F113" s="16" t="s">
        <v>73</v>
      </c>
      <c r="G113" s="13">
        <v>9</v>
      </c>
      <c r="H113" s="18">
        <f t="shared" si="97"/>
        <v>24.3242580645161</v>
      </c>
      <c r="I113" s="18">
        <f t="shared" si="98"/>
        <v>297.474258064516</v>
      </c>
      <c r="J113" s="18">
        <f t="shared" si="99"/>
        <v>0.32142302085486</v>
      </c>
      <c r="K113" s="18">
        <f t="shared" si="100"/>
        <v>75.9047916666667</v>
      </c>
      <c r="L113" s="18">
        <f t="shared" si="101"/>
        <v>0.759047916666667</v>
      </c>
      <c r="M113" s="13" t="s">
        <v>73</v>
      </c>
      <c r="N113" s="13"/>
      <c r="O113" s="18">
        <f t="shared" si="115"/>
        <v>2.34623827033827</v>
      </c>
      <c r="P113" s="18">
        <f t="shared" si="102"/>
        <v>0.754134992497409</v>
      </c>
      <c r="Q113" s="25">
        <f t="shared" si="103"/>
        <v>0.158368348424456</v>
      </c>
      <c r="R113" s="18">
        <f t="shared" si="104"/>
        <v>0.1594000625</v>
      </c>
      <c r="S113" s="26">
        <f t="shared" si="105"/>
        <v>0.993527517747717</v>
      </c>
      <c r="T113" s="3">
        <v>0.01</v>
      </c>
      <c r="U113" s="27">
        <f t="shared" si="106"/>
        <v>0.00993527517747717</v>
      </c>
      <c r="V113" s="26"/>
      <c r="W113" s="3"/>
      <c r="X113" s="3"/>
      <c r="Y113" s="29"/>
      <c r="Z113" s="3"/>
      <c r="AA113" s="28"/>
      <c r="AB113" s="3"/>
      <c r="AC113" s="3"/>
      <c r="AD113" s="28"/>
      <c r="AE113" s="26">
        <v>0.005</v>
      </c>
      <c r="AF113" s="3">
        <v>0.49</v>
      </c>
      <c r="AG113" s="27">
        <f t="shared" si="107"/>
        <v>0.00245</v>
      </c>
      <c r="AH113" s="36"/>
      <c r="AI113" s="3"/>
      <c r="AJ113" s="27"/>
      <c r="AK113" s="37"/>
      <c r="AL113" s="28"/>
      <c r="AM113" s="28"/>
      <c r="AN113" s="37"/>
      <c r="AO113" s="28"/>
      <c r="AP113" s="27"/>
      <c r="AQ113" s="3">
        <v>0.015</v>
      </c>
      <c r="AR113" s="3">
        <v>0.5</v>
      </c>
      <c r="AS113" s="3">
        <f t="shared" si="108"/>
        <v>0.0075</v>
      </c>
      <c r="AT113" s="2">
        <f t="shared" si="109"/>
        <v>0.0198852751774772</v>
      </c>
      <c r="AU113" s="30">
        <f t="shared" si="110"/>
        <v>75.9047916666667</v>
      </c>
      <c r="AV113" s="1">
        <f t="shared" si="111"/>
        <v>0.21</v>
      </c>
      <c r="AW113" s="2">
        <f t="shared" si="112"/>
        <v>0.0025</v>
      </c>
      <c r="AX113" s="1">
        <f t="shared" si="113"/>
        <v>5.30927112775026</v>
      </c>
      <c r="AZ113" s="2"/>
    </row>
    <row r="114" s="1" customFormat="1" spans="1:52">
      <c r="A114" s="13"/>
      <c r="B114" s="13"/>
      <c r="C114" s="16">
        <v>9</v>
      </c>
      <c r="D114" s="21">
        <v>23.2397</v>
      </c>
      <c r="E114" s="20">
        <f t="shared" si="114"/>
        <v>24.3242580645161</v>
      </c>
      <c r="F114" s="16" t="s">
        <v>73</v>
      </c>
      <c r="G114" s="13">
        <v>10</v>
      </c>
      <c r="H114" s="18">
        <f t="shared" si="97"/>
        <v>23.2397</v>
      </c>
      <c r="I114" s="18">
        <f t="shared" si="98"/>
        <v>296.3897</v>
      </c>
      <c r="J114" s="18">
        <f t="shared" si="99"/>
        <v>0.285141590067965</v>
      </c>
      <c r="K114" s="18">
        <f t="shared" si="100"/>
        <v>75.9047916666667</v>
      </c>
      <c r="L114" s="18">
        <f t="shared" si="101"/>
        <v>0.759047916666667</v>
      </c>
      <c r="M114" s="13" t="s">
        <v>73</v>
      </c>
      <c r="N114" s="13"/>
      <c r="O114" s="18">
        <f t="shared" si="115"/>
        <v>2.35115119450753</v>
      </c>
      <c r="P114" s="18">
        <f t="shared" si="102"/>
        <v>0.670410990092072</v>
      </c>
      <c r="Q114" s="25">
        <f t="shared" si="103"/>
        <v>0.140786307919335</v>
      </c>
      <c r="R114" s="18">
        <f t="shared" si="104"/>
        <v>0.1594000625</v>
      </c>
      <c r="S114" s="26">
        <f t="shared" si="105"/>
        <v>0.883226177651814</v>
      </c>
      <c r="T114" s="3">
        <v>0.01</v>
      </c>
      <c r="U114" s="27">
        <f t="shared" si="106"/>
        <v>0.00883226177651814</v>
      </c>
      <c r="V114" s="26"/>
      <c r="W114" s="3"/>
      <c r="X114" s="3"/>
      <c r="Y114" s="29"/>
      <c r="Z114" s="3"/>
      <c r="AA114" s="28"/>
      <c r="AB114" s="3"/>
      <c r="AC114" s="3"/>
      <c r="AD114" s="28"/>
      <c r="AE114" s="26">
        <v>0.005</v>
      </c>
      <c r="AF114" s="3">
        <v>0.49</v>
      </c>
      <c r="AG114" s="27">
        <f t="shared" si="107"/>
        <v>0.00245</v>
      </c>
      <c r="AH114" s="36"/>
      <c r="AI114" s="3"/>
      <c r="AJ114" s="27"/>
      <c r="AK114" s="37"/>
      <c r="AL114" s="28"/>
      <c r="AM114" s="28"/>
      <c r="AN114" s="37"/>
      <c r="AO114" s="28"/>
      <c r="AP114" s="27"/>
      <c r="AQ114" s="3">
        <v>0.015</v>
      </c>
      <c r="AR114" s="3">
        <v>0.5</v>
      </c>
      <c r="AS114" s="3">
        <f t="shared" si="108"/>
        <v>0.0075</v>
      </c>
      <c r="AT114" s="2">
        <f t="shared" si="109"/>
        <v>0.0187822617765181</v>
      </c>
      <c r="AU114" s="30">
        <f t="shared" si="110"/>
        <v>75.9047916666667</v>
      </c>
      <c r="AV114" s="1">
        <f t="shared" si="111"/>
        <v>0.21</v>
      </c>
      <c r="AW114" s="2">
        <f t="shared" si="112"/>
        <v>0.0025</v>
      </c>
      <c r="AX114" s="1">
        <f t="shared" si="113"/>
        <v>5.01477194928949</v>
      </c>
      <c r="AZ114" s="2"/>
    </row>
    <row r="115" s="1" customFormat="1" spans="1:52">
      <c r="A115" s="13"/>
      <c r="B115" s="13"/>
      <c r="C115" s="16">
        <v>10</v>
      </c>
      <c r="D115" s="21">
        <v>19.4657741935484</v>
      </c>
      <c r="E115" s="20">
        <f t="shared" si="114"/>
        <v>23.2397</v>
      </c>
      <c r="F115" s="16" t="s">
        <v>73</v>
      </c>
      <c r="G115" s="13">
        <v>11</v>
      </c>
      <c r="H115" s="18">
        <f t="shared" si="97"/>
        <v>19.4657741935484</v>
      </c>
      <c r="I115" s="18">
        <f t="shared" si="98"/>
        <v>292.615774193548</v>
      </c>
      <c r="J115" s="18">
        <f t="shared" si="99"/>
        <v>0.186661310055812</v>
      </c>
      <c r="K115" s="18">
        <f t="shared" si="100"/>
        <v>75.9047916666667</v>
      </c>
      <c r="L115" s="18">
        <f t="shared" si="101"/>
        <v>0.759047916666667</v>
      </c>
      <c r="M115" s="13" t="s">
        <v>75</v>
      </c>
      <c r="N115" s="18">
        <f>(O114-P114)*$C$22/100</f>
        <v>1.59670319419468</v>
      </c>
      <c r="O115" s="18">
        <f t="shared" si="115"/>
        <v>0.84308492688744</v>
      </c>
      <c r="P115" s="18">
        <f t="shared" si="102"/>
        <v>0.157371336941118</v>
      </c>
      <c r="Q115" s="25">
        <f t="shared" si="103"/>
        <v>0.0330479807576348</v>
      </c>
      <c r="R115" s="18">
        <f t="shared" si="104"/>
        <v>0.1594000625</v>
      </c>
      <c r="S115" s="26">
        <f t="shared" si="105"/>
        <v>0.207327276033124</v>
      </c>
      <c r="T115" s="3">
        <v>0.01</v>
      </c>
      <c r="U115" s="27">
        <f t="shared" si="106"/>
        <v>0.00207327276033124</v>
      </c>
      <c r="V115" s="26"/>
      <c r="W115" s="3"/>
      <c r="X115" s="3"/>
      <c r="Y115" s="29"/>
      <c r="Z115" s="3"/>
      <c r="AA115" s="28"/>
      <c r="AB115" s="3"/>
      <c r="AC115" s="3"/>
      <c r="AD115" s="28"/>
      <c r="AE115" s="26">
        <v>0.005</v>
      </c>
      <c r="AF115" s="3">
        <v>0.49</v>
      </c>
      <c r="AG115" s="27">
        <f t="shared" si="107"/>
        <v>0.00245</v>
      </c>
      <c r="AH115" s="36"/>
      <c r="AI115" s="3"/>
      <c r="AJ115" s="27"/>
      <c r="AK115" s="37"/>
      <c r="AL115" s="28"/>
      <c r="AM115" s="28"/>
      <c r="AN115" s="37"/>
      <c r="AO115" s="28"/>
      <c r="AP115" s="27"/>
      <c r="AQ115" s="3">
        <v>0.015</v>
      </c>
      <c r="AR115" s="3">
        <v>0.5</v>
      </c>
      <c r="AS115" s="3">
        <f t="shared" si="108"/>
        <v>0.0075</v>
      </c>
      <c r="AT115" s="2">
        <f t="shared" si="109"/>
        <v>0.0120232727603312</v>
      </c>
      <c r="AU115" s="30">
        <f t="shared" si="110"/>
        <v>75.9047916666667</v>
      </c>
      <c r="AV115" s="1">
        <f t="shared" si="111"/>
        <v>0.21</v>
      </c>
      <c r="AW115" s="2">
        <f t="shared" si="112"/>
        <v>0.0025</v>
      </c>
      <c r="AX115" s="1">
        <f t="shared" si="113"/>
        <v>3.21015496933101</v>
      </c>
      <c r="AZ115" s="2"/>
    </row>
    <row r="116" s="1" customFormat="1" spans="1:52">
      <c r="A116" s="13"/>
      <c r="B116" s="13"/>
      <c r="C116" s="16">
        <v>11</v>
      </c>
      <c r="D116" s="21">
        <v>13.3554</v>
      </c>
      <c r="E116" s="20">
        <f t="shared" si="114"/>
        <v>19.4657741935484</v>
      </c>
      <c r="F116" s="16" t="s">
        <v>75</v>
      </c>
      <c r="G116" s="13">
        <v>12</v>
      </c>
      <c r="H116" s="18">
        <f t="shared" si="97"/>
        <v>13.3554</v>
      </c>
      <c r="I116" s="18">
        <f t="shared" si="98"/>
        <v>286.5054</v>
      </c>
      <c r="J116" s="18">
        <f t="shared" si="99"/>
        <v>0.0918017526148988</v>
      </c>
      <c r="K116" s="18">
        <f t="shared" si="100"/>
        <v>75.9047916666667</v>
      </c>
      <c r="L116" s="18">
        <f t="shared" si="101"/>
        <v>0.759047916666667</v>
      </c>
      <c r="M116" s="13" t="s">
        <v>73</v>
      </c>
      <c r="N116" s="13"/>
      <c r="O116" s="18">
        <f t="shared" si="115"/>
        <v>1.44476150661299</v>
      </c>
      <c r="P116" s="18">
        <f t="shared" si="102"/>
        <v>0.132631638417614</v>
      </c>
      <c r="Q116" s="25">
        <f t="shared" si="103"/>
        <v>0.0278526440676989</v>
      </c>
      <c r="R116" s="18">
        <f t="shared" si="104"/>
        <v>0.1594000625</v>
      </c>
      <c r="S116" s="26">
        <f t="shared" si="105"/>
        <v>0.17473421045678</v>
      </c>
      <c r="T116" s="3">
        <v>0.01</v>
      </c>
      <c r="U116" s="27">
        <f t="shared" si="106"/>
        <v>0.0017473421045678</v>
      </c>
      <c r="V116" s="26"/>
      <c r="W116" s="3"/>
      <c r="X116" s="3"/>
      <c r="Y116" s="29"/>
      <c r="Z116" s="3"/>
      <c r="AA116" s="28"/>
      <c r="AB116" s="3"/>
      <c r="AC116" s="3"/>
      <c r="AD116" s="28"/>
      <c r="AE116" s="26">
        <v>0.005</v>
      </c>
      <c r="AF116" s="3">
        <v>0.49</v>
      </c>
      <c r="AG116" s="27">
        <f t="shared" si="107"/>
        <v>0.00245</v>
      </c>
      <c r="AH116" s="36"/>
      <c r="AI116" s="3"/>
      <c r="AJ116" s="27"/>
      <c r="AK116" s="37"/>
      <c r="AL116" s="28"/>
      <c r="AM116" s="28"/>
      <c r="AN116" s="37"/>
      <c r="AO116" s="28"/>
      <c r="AP116" s="27"/>
      <c r="AQ116" s="3">
        <v>0.015</v>
      </c>
      <c r="AR116" s="3">
        <v>0.5</v>
      </c>
      <c r="AS116" s="3">
        <f t="shared" si="108"/>
        <v>0.0075</v>
      </c>
      <c r="AT116" s="2">
        <f t="shared" si="109"/>
        <v>0.0116973421045678</v>
      </c>
      <c r="AU116" s="30">
        <f t="shared" si="110"/>
        <v>75.9047916666667</v>
      </c>
      <c r="AV116" s="1">
        <f t="shared" si="111"/>
        <v>0.21</v>
      </c>
      <c r="AW116" s="2">
        <f t="shared" si="112"/>
        <v>0.0025</v>
      </c>
      <c r="AX116" s="1">
        <f t="shared" si="113"/>
        <v>3.12313307977458</v>
      </c>
      <c r="AY116" s="1">
        <f>SUM(AX105:AX116)</f>
        <v>40.0045421409662</v>
      </c>
      <c r="AZ116" s="2"/>
    </row>
    <row r="117" s="1" customFormat="1" spans="1:46">
      <c r="A117" s="13"/>
      <c r="B117" s="13"/>
      <c r="C117" s="16">
        <v>12</v>
      </c>
      <c r="D117" s="21">
        <v>11.3811612903226</v>
      </c>
      <c r="E117" s="20">
        <f t="shared" si="114"/>
        <v>13.3554</v>
      </c>
      <c r="F117" s="16" t="s">
        <v>73</v>
      </c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AT117" s="2"/>
    </row>
  </sheetData>
  <mergeCells count="6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S103:U103"/>
    <mergeCell ref="V103:X103"/>
    <mergeCell ref="Y103:AA103"/>
    <mergeCell ref="AB103:AD103"/>
    <mergeCell ref="AE103:AG103"/>
    <mergeCell ref="AH103:AJ103"/>
    <mergeCell ref="AK103:AM103"/>
    <mergeCell ref="AN103:AP103"/>
    <mergeCell ref="AQ103:AS103"/>
    <mergeCell ref="A104:B104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18"/>
  <sheetViews>
    <sheetView workbookViewId="0">
      <selection activeCell="F16" sqref="F16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7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36</v>
      </c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U1" s="2"/>
    </row>
    <row r="2" s="1" customFormat="1" spans="1:47">
      <c r="A2" s="4" t="s">
        <v>4</v>
      </c>
      <c r="B2" s="5" t="s">
        <v>5</v>
      </c>
      <c r="C2" s="3"/>
      <c r="D2" s="3"/>
      <c r="E2" s="6">
        <v>614.667496711003</v>
      </c>
      <c r="F2" s="3">
        <v>1069.523</v>
      </c>
      <c r="G2" s="7">
        <f>(F2+F3+F4)/3</f>
        <v>1386.35516666667</v>
      </c>
      <c r="H2" s="3">
        <v>0.13</v>
      </c>
      <c r="I2" s="22">
        <f>(H2+H3+H4)/3</f>
        <v>0.156666666666667</v>
      </c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U2" s="2"/>
    </row>
    <row r="3" s="1" customFormat="1" spans="1:47">
      <c r="A3" s="4"/>
      <c r="B3" s="5" t="s">
        <v>6</v>
      </c>
      <c r="C3" s="3"/>
      <c r="D3" s="3"/>
      <c r="E3" s="8"/>
      <c r="F3" s="3">
        <v>1433.9025</v>
      </c>
      <c r="G3" s="9"/>
      <c r="H3" s="3">
        <v>0.24</v>
      </c>
      <c r="I3" s="22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U3" s="2"/>
    </row>
    <row r="4" s="1" customFormat="1" spans="1:47">
      <c r="A4" s="4"/>
      <c r="B4" s="5" t="s">
        <v>7</v>
      </c>
      <c r="C4" s="3"/>
      <c r="D4" s="3"/>
      <c r="E4" s="10"/>
      <c r="F4" s="3">
        <v>1655.64</v>
      </c>
      <c r="G4" s="11"/>
      <c r="H4" s="3">
        <v>0.1</v>
      </c>
      <c r="I4" s="22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U4" s="2"/>
    </row>
    <row r="5" s="1" customFormat="1" spans="1:47">
      <c r="A5" s="4" t="s">
        <v>8</v>
      </c>
      <c r="B5" s="5" t="s">
        <v>9</v>
      </c>
      <c r="C5" s="3"/>
      <c r="D5" s="3"/>
      <c r="E5" s="6">
        <v>7392.89753424658</v>
      </c>
      <c r="F5" s="3">
        <v>91.104</v>
      </c>
      <c r="G5" s="7">
        <f>(F5+F6)/2</f>
        <v>92.50925</v>
      </c>
      <c r="H5" s="3">
        <v>0.18</v>
      </c>
      <c r="I5" s="22">
        <f>(H5+H6)/2</f>
        <v>0.185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U5" s="2"/>
    </row>
    <row r="6" s="1" customFormat="1" spans="1:47">
      <c r="A6" s="4"/>
      <c r="B6" s="5" t="s">
        <v>10</v>
      </c>
      <c r="C6" s="3"/>
      <c r="D6" s="3"/>
      <c r="E6" s="10"/>
      <c r="F6" s="3">
        <v>93.9145</v>
      </c>
      <c r="G6" s="11"/>
      <c r="H6" s="3">
        <v>0.19</v>
      </c>
      <c r="I6" s="22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U6" s="2"/>
    </row>
    <row r="7" s="1" customFormat="1" spans="1:47">
      <c r="A7" s="4" t="s">
        <v>11</v>
      </c>
      <c r="B7" s="5"/>
      <c r="C7" s="3"/>
      <c r="D7" s="3"/>
      <c r="E7" s="12">
        <v>524.746777849288</v>
      </c>
      <c r="F7" s="3">
        <v>134.758</v>
      </c>
      <c r="G7" s="3"/>
      <c r="H7" s="3">
        <v>0.29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U7" s="2"/>
    </row>
    <row r="8" s="1" customFormat="1" spans="1:47">
      <c r="A8" s="4" t="s">
        <v>12</v>
      </c>
      <c r="B8" s="5"/>
      <c r="C8" s="3"/>
      <c r="D8" s="3"/>
      <c r="E8" s="12">
        <v>49.1686197328242</v>
      </c>
      <c r="F8" s="3">
        <v>625.464</v>
      </c>
      <c r="G8" s="3"/>
      <c r="H8" s="3">
        <v>0.3</v>
      </c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U8" s="2"/>
    </row>
    <row r="9" s="1" customFormat="1" spans="1:47">
      <c r="A9" s="4" t="s">
        <v>13</v>
      </c>
      <c r="B9" s="5"/>
      <c r="C9" s="3"/>
      <c r="D9" s="3"/>
      <c r="E9" s="12">
        <v>13.431116654235</v>
      </c>
      <c r="F9" s="3">
        <v>341.64</v>
      </c>
      <c r="G9" s="3"/>
      <c r="H9" s="3">
        <v>0.33</v>
      </c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U9" s="2"/>
    </row>
    <row r="10" s="1" customFormat="1" spans="1:47">
      <c r="A10" s="4" t="s">
        <v>14</v>
      </c>
      <c r="B10" s="5"/>
      <c r="C10" s="3"/>
      <c r="D10" s="3"/>
      <c r="E10" s="12">
        <v>0.0988160876059476</v>
      </c>
      <c r="F10" s="3">
        <v>341.64</v>
      </c>
      <c r="G10" s="3"/>
      <c r="H10" s="3">
        <v>0.26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U10" s="2"/>
    </row>
    <row r="11" s="1" customFormat="1" spans="1:47">
      <c r="A11" s="4" t="s">
        <v>15</v>
      </c>
      <c r="B11" s="5"/>
      <c r="C11" s="3"/>
      <c r="D11" s="3"/>
      <c r="E11" s="12">
        <v>10.23815066611</v>
      </c>
      <c r="F11" s="3">
        <v>910.8575</v>
      </c>
      <c r="G11" s="3"/>
      <c r="H11" s="3">
        <v>0.26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U11" s="2"/>
    </row>
    <row r="12" s="1" customFormat="1" spans="8:46"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spans="46:46">
      <c r="AT13" s="2"/>
    </row>
    <row r="14" s="1" customFormat="1" spans="1:46">
      <c r="A14" s="13" t="s">
        <v>16</v>
      </c>
      <c r="B14" s="13" t="s">
        <v>17</v>
      </c>
      <c r="C14" s="13">
        <v>308.16</v>
      </c>
      <c r="D14" s="13"/>
      <c r="E14" s="13"/>
      <c r="F14" s="13"/>
      <c r="G14" s="14" t="s">
        <v>18</v>
      </c>
      <c r="H14" s="14" t="s">
        <v>19</v>
      </c>
      <c r="I14" s="14">
        <f>AV38+AV54+BB70+AY86+AY102+BB102+AY117+AG70</f>
        <v>19316074.1681724</v>
      </c>
      <c r="J14" s="14" t="s">
        <v>20</v>
      </c>
      <c r="K14" s="14">
        <f>I14/(10000*1000)</f>
        <v>1.93160741681724</v>
      </c>
      <c r="L14" s="14" t="s">
        <v>21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13" t="s">
        <v>22</v>
      </c>
      <c r="B15" s="13" t="s">
        <v>17</v>
      </c>
      <c r="C15" s="13"/>
      <c r="D15" s="13"/>
      <c r="E15" s="13"/>
      <c r="F15" s="13"/>
      <c r="G15" s="14"/>
      <c r="H15" s="14" t="s">
        <v>23</v>
      </c>
      <c r="I15" s="14">
        <v>38393727.1197576</v>
      </c>
      <c r="J15" s="14" t="s">
        <v>20</v>
      </c>
      <c r="K15" s="14">
        <f>I15/(10000*1000)</f>
        <v>3.83937271197576</v>
      </c>
      <c r="L15" s="14" t="s">
        <v>21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13" t="s">
        <v>24</v>
      </c>
      <c r="B16" s="13" t="s">
        <v>25</v>
      </c>
      <c r="C16" s="13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13" t="s">
        <v>26</v>
      </c>
      <c r="B17" s="13" t="s">
        <v>27</v>
      </c>
      <c r="C17" s="13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29</v>
      </c>
      <c r="AT17" s="2"/>
    </row>
    <row r="18" s="1" customFormat="1" spans="1:46">
      <c r="A18" s="13" t="s">
        <v>30</v>
      </c>
      <c r="B18" s="13" t="s">
        <v>31</v>
      </c>
      <c r="C18" s="13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13" t="s">
        <v>33</v>
      </c>
      <c r="B19" s="13" t="s">
        <v>31</v>
      </c>
      <c r="C19" s="13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13" t="s">
        <v>36</v>
      </c>
      <c r="B20" s="13" t="s">
        <v>37</v>
      </c>
      <c r="C20" s="13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13" t="s">
        <v>38</v>
      </c>
      <c r="B21" s="13" t="s">
        <v>39</v>
      </c>
      <c r="C21" s="13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13" t="s">
        <v>40</v>
      </c>
      <c r="B22" s="13" t="s">
        <v>35</v>
      </c>
      <c r="C22" s="13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13" t="s">
        <v>41</v>
      </c>
      <c r="B23" s="13" t="s">
        <v>42</v>
      </c>
      <c r="C23" s="13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4" t="s">
        <v>43</v>
      </c>
      <c r="T25" s="24"/>
      <c r="U25" s="24"/>
      <c r="V25" s="24" t="s">
        <v>44</v>
      </c>
      <c r="W25" s="24"/>
      <c r="X25" s="24"/>
      <c r="Y25" s="24" t="s">
        <v>45</v>
      </c>
      <c r="Z25" s="24"/>
      <c r="AA25" s="24"/>
      <c r="AB25" s="24" t="s">
        <v>46</v>
      </c>
      <c r="AC25" s="24"/>
      <c r="AD25" s="24"/>
      <c r="AE25" s="24" t="s">
        <v>47</v>
      </c>
      <c r="AF25" s="24"/>
      <c r="AG25" s="24"/>
      <c r="AH25" s="24" t="s">
        <v>48</v>
      </c>
      <c r="AI25" s="24"/>
      <c r="AJ25" s="24"/>
      <c r="AK25" s="32" t="s">
        <v>49</v>
      </c>
      <c r="AL25" s="33"/>
      <c r="AM25" s="34"/>
      <c r="AN25" s="24" t="s">
        <v>50</v>
      </c>
      <c r="AO25" s="24"/>
      <c r="AP25" s="24"/>
      <c r="AT25" s="2"/>
    </row>
    <row r="26" s="1" customFormat="1" spans="1:47">
      <c r="A26" s="15" t="s">
        <v>4</v>
      </c>
      <c r="B26" s="15"/>
      <c r="C26" s="16" t="s">
        <v>51</v>
      </c>
      <c r="D26" s="16" t="s">
        <v>52</v>
      </c>
      <c r="E26" s="16" t="s">
        <v>53</v>
      </c>
      <c r="F26" s="16" t="s">
        <v>54</v>
      </c>
      <c r="G26" s="13" t="s">
        <v>51</v>
      </c>
      <c r="H26" s="13" t="s">
        <v>53</v>
      </c>
      <c r="I26" s="13" t="s">
        <v>55</v>
      </c>
      <c r="J26" s="13" t="s">
        <v>56</v>
      </c>
      <c r="K26" s="23" t="s">
        <v>57</v>
      </c>
      <c r="L26" s="23" t="s">
        <v>58</v>
      </c>
      <c r="M26" s="13" t="s">
        <v>59</v>
      </c>
      <c r="N26" s="23" t="s">
        <v>60</v>
      </c>
      <c r="O26" s="13" t="s">
        <v>61</v>
      </c>
      <c r="P26" s="13" t="s">
        <v>62</v>
      </c>
      <c r="Q26" s="23" t="s">
        <v>63</v>
      </c>
      <c r="R26" s="23" t="s">
        <v>64</v>
      </c>
      <c r="S26" s="4" t="s">
        <v>65</v>
      </c>
      <c r="T26" s="3" t="s">
        <v>66</v>
      </c>
      <c r="U26" s="3"/>
      <c r="V26" s="4" t="s">
        <v>65</v>
      </c>
      <c r="W26" s="3" t="s">
        <v>66</v>
      </c>
      <c r="X26" s="3"/>
      <c r="Y26" s="4" t="s">
        <v>65</v>
      </c>
      <c r="Z26" s="3" t="s">
        <v>66</v>
      </c>
      <c r="AA26" s="3"/>
      <c r="AB26" s="4" t="s">
        <v>65</v>
      </c>
      <c r="AC26" s="3" t="s">
        <v>66</v>
      </c>
      <c r="AD26" s="3"/>
      <c r="AE26" s="4" t="s">
        <v>65</v>
      </c>
      <c r="AF26" s="3" t="s">
        <v>66</v>
      </c>
      <c r="AG26" s="3"/>
      <c r="AH26" s="4" t="s">
        <v>65</v>
      </c>
      <c r="AI26" s="3" t="s">
        <v>66</v>
      </c>
      <c r="AJ26" s="3"/>
      <c r="AK26" s="4" t="s">
        <v>65</v>
      </c>
      <c r="AL26" s="3" t="s">
        <v>66</v>
      </c>
      <c r="AM26" s="3"/>
      <c r="AN26" s="35" t="s">
        <v>65</v>
      </c>
      <c r="AO26" s="35" t="s">
        <v>66</v>
      </c>
      <c r="AP26" s="35"/>
      <c r="AQ26" s="1" t="s">
        <v>67</v>
      </c>
      <c r="AR26" s="1" t="s">
        <v>68</v>
      </c>
      <c r="AS26" s="1" t="s">
        <v>36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1386.35516666667</v>
      </c>
      <c r="C27" s="16" t="s">
        <v>72</v>
      </c>
      <c r="D27" s="17">
        <v>-3</v>
      </c>
      <c r="E27" s="16"/>
      <c r="F27" s="16"/>
      <c r="G27" s="13">
        <v>1</v>
      </c>
      <c r="H27" s="18">
        <f t="shared" ref="H27:H38" si="0">E28</f>
        <v>-3</v>
      </c>
      <c r="I27" s="18">
        <f t="shared" ref="I27:I38" si="1">H27+273.15</f>
        <v>270.15</v>
      </c>
      <c r="J27" s="18">
        <f t="shared" ref="J27:J38" si="2">EXP(($C$16*(I27-$C$14))/($C$17*I27*$C$14))</f>
        <v>0.0117298241675131</v>
      </c>
      <c r="K27" s="18">
        <f t="shared" ref="K27:K38" si="3">$B$27/12</f>
        <v>115.529597222222</v>
      </c>
      <c r="L27" s="18">
        <f t="shared" ref="L27:L38" si="4">K27*$B$28/100</f>
        <v>1.15529597222222</v>
      </c>
      <c r="M27" s="13" t="s">
        <v>73</v>
      </c>
      <c r="N27" s="13"/>
      <c r="O27" s="18">
        <f>L27</f>
        <v>1.15529597222222</v>
      </c>
      <c r="P27" s="18">
        <f t="shared" ref="P27:P38" si="5">O27*J27</f>
        <v>0.0135514186156028</v>
      </c>
      <c r="Q27" s="25">
        <f t="shared" ref="Q27:Q38" si="6">P27*$B$29</f>
        <v>0.0021230555831111</v>
      </c>
      <c r="R27" s="18">
        <f t="shared" ref="R27:R38" si="7">L27*$B$29</f>
        <v>0.180996368981481</v>
      </c>
      <c r="S27" s="26">
        <f t="shared" ref="S27:S38" si="8">Q27/R27</f>
        <v>0.0117298241675131</v>
      </c>
      <c r="T27" s="3">
        <v>0.01</v>
      </c>
      <c r="U27" s="27">
        <f t="shared" ref="U27:U38" si="9">S27*T27</f>
        <v>0.000117298241675131</v>
      </c>
      <c r="V27" s="26"/>
      <c r="W27" s="3"/>
      <c r="X27" s="27"/>
      <c r="Y27" s="29">
        <v>0.02</v>
      </c>
      <c r="Z27" s="3">
        <v>0.21</v>
      </c>
      <c r="AA27" s="28">
        <f t="shared" ref="AA27:AA38" si="10">Y27*Z27</f>
        <v>0.0042</v>
      </c>
      <c r="AB27" s="3">
        <v>0.01</v>
      </c>
      <c r="AC27" s="3">
        <v>0.29</v>
      </c>
      <c r="AD27" s="28">
        <f t="shared" ref="AD27:AD38" si="11">AB27*AC27</f>
        <v>0.0029</v>
      </c>
      <c r="AE27" s="26"/>
      <c r="AF27" s="3"/>
      <c r="AG27" s="27"/>
      <c r="AH27" s="26"/>
      <c r="AI27" s="3"/>
      <c r="AJ27" s="27"/>
      <c r="AK27" s="1">
        <v>0.1</v>
      </c>
      <c r="AL27" s="28">
        <v>0.11</v>
      </c>
      <c r="AM27" s="28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0.0220172982416751</v>
      </c>
      <c r="AR27" s="30">
        <f t="shared" ref="AR27:AR38" si="15">$B$27/12</f>
        <v>115.529597222222</v>
      </c>
      <c r="AS27" s="1">
        <f t="shared" ref="AS27:AS38" si="16">$B$29</f>
        <v>0.156666666666667</v>
      </c>
      <c r="AT27" s="2">
        <f>$E$2/12</f>
        <v>51.2222913925836</v>
      </c>
      <c r="AU27" s="1">
        <f t="shared" ref="AU27:AU38" si="17">AT27*10000*AS27*0.67*AR27*AQ27</f>
        <v>136762.708422844</v>
      </c>
    </row>
    <row r="28" s="1" customFormat="1" spans="1:47">
      <c r="A28" s="13" t="s">
        <v>74</v>
      </c>
      <c r="B28" s="13">
        <v>1</v>
      </c>
      <c r="C28" s="16">
        <v>1</v>
      </c>
      <c r="D28" s="19">
        <v>-6.48216129032258</v>
      </c>
      <c r="E28" s="20">
        <f t="shared" ref="E28:E39" si="18">D27</f>
        <v>-3</v>
      </c>
      <c r="F28" s="16" t="s">
        <v>73</v>
      </c>
      <c r="G28" s="13">
        <v>2</v>
      </c>
      <c r="H28" s="18">
        <f t="shared" si="0"/>
        <v>-6.48216129032258</v>
      </c>
      <c r="I28" s="18">
        <f t="shared" si="1"/>
        <v>266.667838709677</v>
      </c>
      <c r="J28" s="18">
        <f t="shared" si="2"/>
        <v>0.0073264746811091</v>
      </c>
      <c r="K28" s="18">
        <f t="shared" si="3"/>
        <v>115.529597222222</v>
      </c>
      <c r="L28" s="18">
        <f t="shared" si="4"/>
        <v>1.15529597222222</v>
      </c>
      <c r="M28" s="13" t="s">
        <v>73</v>
      </c>
      <c r="N28" s="13"/>
      <c r="O28" s="18">
        <f t="shared" ref="O28:O38" si="19">L28+O27-P27-N28</f>
        <v>2.29704052582884</v>
      </c>
      <c r="P28" s="18">
        <f t="shared" si="5"/>
        <v>0.0168292092539665</v>
      </c>
      <c r="Q28" s="25">
        <f t="shared" si="6"/>
        <v>0.00263657611645476</v>
      </c>
      <c r="R28" s="18">
        <f t="shared" si="7"/>
        <v>0.180996368981481</v>
      </c>
      <c r="S28" s="26">
        <f t="shared" si="8"/>
        <v>0.0145670111024411</v>
      </c>
      <c r="T28" s="3">
        <v>0.01</v>
      </c>
      <c r="U28" s="27">
        <f t="shared" si="9"/>
        <v>0.000145670111024411</v>
      </c>
      <c r="V28" s="26"/>
      <c r="W28" s="3"/>
      <c r="X28" s="27"/>
      <c r="Y28" s="29">
        <v>0.02</v>
      </c>
      <c r="Z28" s="3">
        <v>0.21</v>
      </c>
      <c r="AA28" s="28">
        <f t="shared" si="10"/>
        <v>0.0042</v>
      </c>
      <c r="AB28" s="3">
        <v>0.01</v>
      </c>
      <c r="AC28" s="3">
        <v>0.29</v>
      </c>
      <c r="AD28" s="28">
        <f t="shared" si="11"/>
        <v>0.0029</v>
      </c>
      <c r="AE28" s="26"/>
      <c r="AF28" s="3"/>
      <c r="AG28" s="27"/>
      <c r="AH28" s="26"/>
      <c r="AI28" s="3"/>
      <c r="AJ28" s="27"/>
      <c r="AK28" s="28">
        <v>0.1</v>
      </c>
      <c r="AL28" s="28">
        <v>0.11</v>
      </c>
      <c r="AM28" s="28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0.0220456701110244</v>
      </c>
      <c r="AR28" s="30">
        <f t="shared" si="15"/>
        <v>115.529597222222</v>
      </c>
      <c r="AS28" s="1">
        <f t="shared" si="16"/>
        <v>0.156666666666667</v>
      </c>
      <c r="AT28" s="2">
        <f t="shared" ref="AT28:AT38" si="20">$E$2/12</f>
        <v>51.2222913925836</v>
      </c>
      <c r="AU28" s="1">
        <f t="shared" si="17"/>
        <v>136938.94320209</v>
      </c>
    </row>
    <row r="29" s="1" customFormat="1" spans="1:47">
      <c r="A29" s="13" t="s">
        <v>36</v>
      </c>
      <c r="B29" s="13">
        <f>I2</f>
        <v>0.156666666666667</v>
      </c>
      <c r="C29" s="16">
        <v>2</v>
      </c>
      <c r="D29" s="21">
        <v>-6.77382142857143</v>
      </c>
      <c r="E29" s="20">
        <f t="shared" si="18"/>
        <v>-6.48216129032258</v>
      </c>
      <c r="F29" s="16" t="s">
        <v>73</v>
      </c>
      <c r="G29" s="13">
        <v>3</v>
      </c>
      <c r="H29" s="18">
        <f t="shared" si="0"/>
        <v>-6.77382142857143</v>
      </c>
      <c r="I29" s="18">
        <f t="shared" si="1"/>
        <v>266.376178571429</v>
      </c>
      <c r="J29" s="18">
        <f t="shared" si="2"/>
        <v>0.00703935063606035</v>
      </c>
      <c r="K29" s="18">
        <f t="shared" si="3"/>
        <v>115.529597222222</v>
      </c>
      <c r="L29" s="18">
        <f t="shared" si="4"/>
        <v>1.15529597222222</v>
      </c>
      <c r="M29" s="13" t="s">
        <v>73</v>
      </c>
      <c r="N29" s="13"/>
      <c r="O29" s="18">
        <f t="shared" si="19"/>
        <v>3.4355072887971</v>
      </c>
      <c r="P29" s="18">
        <f t="shared" si="5"/>
        <v>0.0241837404185838</v>
      </c>
      <c r="Q29" s="25">
        <f t="shared" si="6"/>
        <v>0.00378878599891146</v>
      </c>
      <c r="R29" s="18">
        <f t="shared" si="7"/>
        <v>0.180996368981481</v>
      </c>
      <c r="S29" s="26">
        <f t="shared" si="8"/>
        <v>0.0209329392640971</v>
      </c>
      <c r="T29" s="3">
        <v>0.01</v>
      </c>
      <c r="U29" s="27">
        <f t="shared" si="9"/>
        <v>0.000209329392640971</v>
      </c>
      <c r="V29" s="26"/>
      <c r="W29" s="3"/>
      <c r="X29" s="27"/>
      <c r="Y29" s="29">
        <v>0.02</v>
      </c>
      <c r="Z29" s="3">
        <v>0.21</v>
      </c>
      <c r="AA29" s="28">
        <f t="shared" si="10"/>
        <v>0.0042</v>
      </c>
      <c r="AB29" s="3">
        <v>0.01</v>
      </c>
      <c r="AC29" s="3">
        <v>0.29</v>
      </c>
      <c r="AD29" s="28">
        <f t="shared" si="11"/>
        <v>0.0029</v>
      </c>
      <c r="AE29" s="26"/>
      <c r="AF29" s="3"/>
      <c r="AG29" s="27"/>
      <c r="AH29" s="26"/>
      <c r="AI29" s="3"/>
      <c r="AJ29" s="27"/>
      <c r="AK29" s="1">
        <v>0.1</v>
      </c>
      <c r="AL29" s="28">
        <v>0.11</v>
      </c>
      <c r="AM29" s="28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0.022109329392641</v>
      </c>
      <c r="AR29" s="30">
        <f t="shared" si="15"/>
        <v>115.529597222222</v>
      </c>
      <c r="AS29" s="1">
        <f t="shared" si="16"/>
        <v>0.156666666666667</v>
      </c>
      <c r="AT29" s="2">
        <f t="shared" si="20"/>
        <v>51.2222913925836</v>
      </c>
      <c r="AU29" s="1">
        <f t="shared" si="17"/>
        <v>137334.369365399</v>
      </c>
    </row>
    <row r="30" s="1" customFormat="1" spans="1:47">
      <c r="A30" s="13"/>
      <c r="B30" s="13"/>
      <c r="C30" s="16">
        <v>3</v>
      </c>
      <c r="D30" s="21">
        <v>0.83658064516129</v>
      </c>
      <c r="E30" s="20">
        <f t="shared" si="18"/>
        <v>-6.77382142857143</v>
      </c>
      <c r="F30" s="16" t="s">
        <v>73</v>
      </c>
      <c r="G30" s="13">
        <v>4</v>
      </c>
      <c r="H30" s="18">
        <f t="shared" si="0"/>
        <v>0.83658064516129</v>
      </c>
      <c r="I30" s="18">
        <f t="shared" si="1"/>
        <v>273.986580645161</v>
      </c>
      <c r="J30" s="18">
        <f t="shared" si="2"/>
        <v>0.0194301500943984</v>
      </c>
      <c r="K30" s="18">
        <f t="shared" si="3"/>
        <v>115.529597222222</v>
      </c>
      <c r="L30" s="18">
        <f t="shared" si="4"/>
        <v>1.15529597222222</v>
      </c>
      <c r="M30" s="13" t="s">
        <v>73</v>
      </c>
      <c r="N30" s="13"/>
      <c r="O30" s="18">
        <f t="shared" si="19"/>
        <v>4.56661952060074</v>
      </c>
      <c r="P30" s="18">
        <f t="shared" si="5"/>
        <v>0.0887301027092819</v>
      </c>
      <c r="Q30" s="25">
        <f t="shared" si="6"/>
        <v>0.0139010494244542</v>
      </c>
      <c r="R30" s="18">
        <f t="shared" si="7"/>
        <v>0.180996368981481</v>
      </c>
      <c r="S30" s="26">
        <f t="shared" si="8"/>
        <v>0.0768029187694724</v>
      </c>
      <c r="T30" s="3">
        <v>0.01</v>
      </c>
      <c r="U30" s="27">
        <f t="shared" si="9"/>
        <v>0.000768029187694724</v>
      </c>
      <c r="V30" s="26"/>
      <c r="W30" s="3"/>
      <c r="X30" s="27"/>
      <c r="Y30" s="29">
        <v>0.02</v>
      </c>
      <c r="Z30" s="3">
        <v>0.21</v>
      </c>
      <c r="AA30" s="28">
        <f t="shared" si="10"/>
        <v>0.0042</v>
      </c>
      <c r="AB30" s="3">
        <v>0.01</v>
      </c>
      <c r="AC30" s="3">
        <v>0.29</v>
      </c>
      <c r="AD30" s="28">
        <f t="shared" si="11"/>
        <v>0.0029</v>
      </c>
      <c r="AE30" s="26"/>
      <c r="AF30" s="3"/>
      <c r="AG30" s="27"/>
      <c r="AH30" s="26"/>
      <c r="AI30" s="3"/>
      <c r="AJ30" s="27"/>
      <c r="AK30" s="28">
        <v>0.1</v>
      </c>
      <c r="AL30" s="28">
        <v>0.11</v>
      </c>
      <c r="AM30" s="28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0.0226680291876947</v>
      </c>
      <c r="AR30" s="30">
        <f t="shared" si="15"/>
        <v>115.529597222222</v>
      </c>
      <c r="AS30" s="1">
        <f t="shared" si="16"/>
        <v>0.156666666666667</v>
      </c>
      <c r="AT30" s="2">
        <f t="shared" si="20"/>
        <v>51.2222913925836</v>
      </c>
      <c r="AU30" s="1">
        <f t="shared" si="17"/>
        <v>140804.790501004</v>
      </c>
    </row>
    <row r="31" s="1" customFormat="1" spans="1:47">
      <c r="A31" s="13"/>
      <c r="B31" s="13"/>
      <c r="C31" s="16">
        <v>4</v>
      </c>
      <c r="D31" s="21">
        <v>9.24166666666667</v>
      </c>
      <c r="E31" s="20">
        <f t="shared" si="18"/>
        <v>0.83658064516129</v>
      </c>
      <c r="F31" s="16" t="s">
        <v>73</v>
      </c>
      <c r="G31" s="13">
        <v>5</v>
      </c>
      <c r="H31" s="18">
        <f t="shared" si="0"/>
        <v>9.24166666666667</v>
      </c>
      <c r="I31" s="18">
        <f t="shared" si="1"/>
        <v>282.391666666667</v>
      </c>
      <c r="J31" s="18">
        <f t="shared" si="2"/>
        <v>0.0559557222020804</v>
      </c>
      <c r="K31" s="18">
        <f t="shared" si="3"/>
        <v>115.529597222222</v>
      </c>
      <c r="L31" s="18">
        <f t="shared" si="4"/>
        <v>1.15529597222222</v>
      </c>
      <c r="M31" s="13" t="s">
        <v>75</v>
      </c>
      <c r="N31" s="18">
        <f>(O30-P30)*C22/100</f>
        <v>4.25399494699688</v>
      </c>
      <c r="O31" s="18">
        <f t="shared" si="19"/>
        <v>1.37919044311679</v>
      </c>
      <c r="P31" s="18">
        <f t="shared" si="5"/>
        <v>0.0771735972988075</v>
      </c>
      <c r="Q31" s="25">
        <f t="shared" si="6"/>
        <v>0.0120905302434798</v>
      </c>
      <c r="R31" s="18">
        <f t="shared" si="7"/>
        <v>0.180996368981481</v>
      </c>
      <c r="S31" s="26">
        <f t="shared" si="8"/>
        <v>0.0667998496959731</v>
      </c>
      <c r="T31" s="3">
        <v>0.01</v>
      </c>
      <c r="U31" s="27">
        <f t="shared" si="9"/>
        <v>0.000667998496959731</v>
      </c>
      <c r="V31" s="26"/>
      <c r="W31" s="3"/>
      <c r="X31" s="27"/>
      <c r="Y31" s="29">
        <v>0.04</v>
      </c>
      <c r="Z31" s="3">
        <v>0.21</v>
      </c>
      <c r="AA31" s="28">
        <f t="shared" si="10"/>
        <v>0.0084</v>
      </c>
      <c r="AB31" s="3">
        <v>0.015</v>
      </c>
      <c r="AC31" s="3">
        <v>0.29</v>
      </c>
      <c r="AD31" s="28">
        <f t="shared" si="11"/>
        <v>0.00435</v>
      </c>
      <c r="AE31" s="26"/>
      <c r="AF31" s="3"/>
      <c r="AG31" s="27"/>
      <c r="AH31" s="26"/>
      <c r="AI31" s="3"/>
      <c r="AJ31" s="27"/>
      <c r="AK31" s="1">
        <v>0.1</v>
      </c>
      <c r="AL31" s="28">
        <v>0.11</v>
      </c>
      <c r="AM31" s="28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0.0301179984969597</v>
      </c>
      <c r="AR31" s="30">
        <f t="shared" si="15"/>
        <v>115.529597222222</v>
      </c>
      <c r="AS31" s="1">
        <f t="shared" si="16"/>
        <v>0.156666666666667</v>
      </c>
      <c r="AT31" s="2">
        <f t="shared" si="20"/>
        <v>51.2222913925836</v>
      </c>
      <c r="AU31" s="1">
        <f t="shared" si="17"/>
        <v>187081.039712798</v>
      </c>
    </row>
    <row r="32" s="1" customFormat="1" spans="1:47">
      <c r="A32" s="13"/>
      <c r="B32" s="13"/>
      <c r="C32" s="16">
        <v>5</v>
      </c>
      <c r="D32" s="21">
        <v>15.957935483871</v>
      </c>
      <c r="E32" s="20">
        <f t="shared" si="18"/>
        <v>9.24166666666667</v>
      </c>
      <c r="F32" s="16" t="s">
        <v>75</v>
      </c>
      <c r="G32" s="13">
        <v>6</v>
      </c>
      <c r="H32" s="18">
        <f t="shared" si="0"/>
        <v>15.957935483871</v>
      </c>
      <c r="I32" s="18">
        <f t="shared" si="1"/>
        <v>289.107935483871</v>
      </c>
      <c r="J32" s="18">
        <f t="shared" si="2"/>
        <v>0.124656212882105</v>
      </c>
      <c r="K32" s="18">
        <f t="shared" si="3"/>
        <v>115.529597222222</v>
      </c>
      <c r="L32" s="18">
        <f t="shared" si="4"/>
        <v>1.15529597222222</v>
      </c>
      <c r="M32" s="13" t="s">
        <v>73</v>
      </c>
      <c r="N32" s="13"/>
      <c r="O32" s="18">
        <f t="shared" si="19"/>
        <v>2.45731281804021</v>
      </c>
      <c r="P32" s="18">
        <f t="shared" si="5"/>
        <v>0.306319309763546</v>
      </c>
      <c r="Q32" s="25">
        <f t="shared" si="6"/>
        <v>0.0479900251962888</v>
      </c>
      <c r="R32" s="18">
        <f t="shared" si="7"/>
        <v>0.180996368981481</v>
      </c>
      <c r="S32" s="26">
        <f t="shared" si="8"/>
        <v>0.265143579765398</v>
      </c>
      <c r="T32" s="3">
        <v>0.01</v>
      </c>
      <c r="U32" s="27">
        <f t="shared" si="9"/>
        <v>0.00265143579765398</v>
      </c>
      <c r="V32" s="26"/>
      <c r="W32" s="3"/>
      <c r="X32" s="27"/>
      <c r="Y32" s="29">
        <v>0.04</v>
      </c>
      <c r="Z32" s="3">
        <v>0.21</v>
      </c>
      <c r="AA32" s="28">
        <f t="shared" si="10"/>
        <v>0.0084</v>
      </c>
      <c r="AB32" s="3">
        <v>0.015</v>
      </c>
      <c r="AC32" s="3">
        <v>0.29</v>
      </c>
      <c r="AD32" s="28">
        <f t="shared" si="11"/>
        <v>0.00435</v>
      </c>
      <c r="AE32" s="26"/>
      <c r="AF32" s="3"/>
      <c r="AG32" s="27"/>
      <c r="AH32" s="26"/>
      <c r="AI32" s="3"/>
      <c r="AJ32" s="27"/>
      <c r="AK32" s="28">
        <v>0.1</v>
      </c>
      <c r="AL32" s="28">
        <v>0.11</v>
      </c>
      <c r="AM32" s="28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0.032101435797654</v>
      </c>
      <c r="AR32" s="30">
        <f t="shared" si="15"/>
        <v>115.529597222222</v>
      </c>
      <c r="AS32" s="1">
        <f t="shared" si="16"/>
        <v>0.156666666666667</v>
      </c>
      <c r="AT32" s="2">
        <f t="shared" si="20"/>
        <v>51.2222913925836</v>
      </c>
      <c r="AU32" s="1">
        <f t="shared" si="17"/>
        <v>199401.364134638</v>
      </c>
    </row>
    <row r="33" s="1" customFormat="1" spans="1:47">
      <c r="A33" s="13"/>
      <c r="B33" s="13"/>
      <c r="C33" s="16">
        <v>6</v>
      </c>
      <c r="D33" s="21">
        <v>21.0083666666667</v>
      </c>
      <c r="E33" s="20">
        <f t="shared" si="18"/>
        <v>15.957935483871</v>
      </c>
      <c r="F33" s="16" t="s">
        <v>73</v>
      </c>
      <c r="G33" s="13">
        <v>7</v>
      </c>
      <c r="H33" s="18">
        <f t="shared" si="0"/>
        <v>21.0083666666667</v>
      </c>
      <c r="I33" s="18">
        <f t="shared" si="1"/>
        <v>294.158366666667</v>
      </c>
      <c r="J33" s="18">
        <f t="shared" si="2"/>
        <v>0.222247766726034</v>
      </c>
      <c r="K33" s="18">
        <f t="shared" si="3"/>
        <v>115.529597222222</v>
      </c>
      <c r="L33" s="18">
        <f t="shared" si="4"/>
        <v>1.15529597222222</v>
      </c>
      <c r="M33" s="13" t="s">
        <v>73</v>
      </c>
      <c r="N33" s="13"/>
      <c r="O33" s="18">
        <f t="shared" si="19"/>
        <v>3.30628948049888</v>
      </c>
      <c r="P33" s="18">
        <f t="shared" si="5"/>
        <v>0.734815453190656</v>
      </c>
      <c r="Q33" s="25">
        <f t="shared" si="6"/>
        <v>0.115121087666536</v>
      </c>
      <c r="R33" s="18">
        <f t="shared" si="7"/>
        <v>0.180996368981481</v>
      </c>
      <c r="S33" s="26">
        <f t="shared" si="8"/>
        <v>0.636040868191752</v>
      </c>
      <c r="T33" s="3">
        <v>0.01</v>
      </c>
      <c r="U33" s="27">
        <f t="shared" si="9"/>
        <v>0.00636040868191752</v>
      </c>
      <c r="V33" s="26"/>
      <c r="W33" s="3"/>
      <c r="X33" s="27"/>
      <c r="Y33" s="29">
        <v>0.04</v>
      </c>
      <c r="Z33" s="3">
        <v>0.21</v>
      </c>
      <c r="AA33" s="28">
        <f t="shared" si="10"/>
        <v>0.0084</v>
      </c>
      <c r="AB33" s="3">
        <v>0.015</v>
      </c>
      <c r="AC33" s="3">
        <v>0.29</v>
      </c>
      <c r="AD33" s="28">
        <f t="shared" si="11"/>
        <v>0.00435</v>
      </c>
      <c r="AE33" s="26"/>
      <c r="AF33" s="3"/>
      <c r="AG33" s="27"/>
      <c r="AH33" s="26"/>
      <c r="AI33" s="3"/>
      <c r="AJ33" s="27"/>
      <c r="AK33" s="1">
        <v>0.1</v>
      </c>
      <c r="AL33" s="28">
        <v>0.11</v>
      </c>
      <c r="AM33" s="28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0.0358104086819175</v>
      </c>
      <c r="AR33" s="30">
        <f t="shared" si="15"/>
        <v>115.529597222222</v>
      </c>
      <c r="AS33" s="1">
        <f t="shared" si="16"/>
        <v>0.156666666666667</v>
      </c>
      <c r="AT33" s="2">
        <f t="shared" si="20"/>
        <v>51.2222913925836</v>
      </c>
      <c r="AU33" s="1">
        <f t="shared" si="17"/>
        <v>222440.029985048</v>
      </c>
    </row>
    <row r="34" s="1" customFormat="1" spans="1:47">
      <c r="A34" s="13"/>
      <c r="B34" s="13"/>
      <c r="C34" s="16">
        <v>7</v>
      </c>
      <c r="D34" s="21">
        <v>21.6684193548387</v>
      </c>
      <c r="E34" s="20">
        <f t="shared" si="18"/>
        <v>21.0083666666667</v>
      </c>
      <c r="F34" s="16" t="s">
        <v>73</v>
      </c>
      <c r="G34" s="13">
        <v>8</v>
      </c>
      <c r="H34" s="18">
        <f t="shared" si="0"/>
        <v>21.6684193548387</v>
      </c>
      <c r="I34" s="18">
        <f t="shared" si="1"/>
        <v>294.818419354839</v>
      </c>
      <c r="J34" s="18">
        <f t="shared" si="2"/>
        <v>0.239343488221764</v>
      </c>
      <c r="K34" s="18">
        <f t="shared" si="3"/>
        <v>115.529597222222</v>
      </c>
      <c r="L34" s="18">
        <f t="shared" si="4"/>
        <v>1.15529597222222</v>
      </c>
      <c r="M34" s="13" t="s">
        <v>73</v>
      </c>
      <c r="N34" s="13"/>
      <c r="O34" s="18">
        <f t="shared" si="19"/>
        <v>3.72676999953045</v>
      </c>
      <c r="P34" s="18">
        <f t="shared" si="5"/>
        <v>0.89197813148784</v>
      </c>
      <c r="Q34" s="25">
        <f t="shared" si="6"/>
        <v>0.139743240599762</v>
      </c>
      <c r="R34" s="18">
        <f t="shared" si="7"/>
        <v>0.180996368981481</v>
      </c>
      <c r="S34" s="26">
        <f t="shared" si="8"/>
        <v>0.772077591313776</v>
      </c>
      <c r="T34" s="3">
        <v>0.01</v>
      </c>
      <c r="U34" s="27">
        <f t="shared" si="9"/>
        <v>0.00772077591313776</v>
      </c>
      <c r="V34" s="26"/>
      <c r="W34" s="3"/>
      <c r="X34" s="27"/>
      <c r="Y34" s="29">
        <v>0.04</v>
      </c>
      <c r="Z34" s="3">
        <v>0.21</v>
      </c>
      <c r="AA34" s="28">
        <f t="shared" si="10"/>
        <v>0.0084</v>
      </c>
      <c r="AB34" s="3">
        <v>0.015</v>
      </c>
      <c r="AC34" s="3">
        <v>0.29</v>
      </c>
      <c r="AD34" s="28">
        <f t="shared" si="11"/>
        <v>0.00435</v>
      </c>
      <c r="AE34" s="26"/>
      <c r="AF34" s="3"/>
      <c r="AG34" s="27"/>
      <c r="AH34" s="26"/>
      <c r="AI34" s="3"/>
      <c r="AJ34" s="27"/>
      <c r="AK34" s="28">
        <v>0.1</v>
      </c>
      <c r="AL34" s="28">
        <v>0.11</v>
      </c>
      <c r="AM34" s="28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0.0371707759131378</v>
      </c>
      <c r="AR34" s="30">
        <f t="shared" si="15"/>
        <v>115.529597222222</v>
      </c>
      <c r="AS34" s="1">
        <f t="shared" si="16"/>
        <v>0.156666666666667</v>
      </c>
      <c r="AT34" s="2">
        <f t="shared" si="20"/>
        <v>51.2222913925836</v>
      </c>
      <c r="AU34" s="1">
        <f t="shared" si="17"/>
        <v>230890.090703179</v>
      </c>
    </row>
    <row r="35" s="1" customFormat="1" spans="1:47">
      <c r="A35" s="13"/>
      <c r="B35" s="13"/>
      <c r="C35" s="16">
        <v>8</v>
      </c>
      <c r="D35" s="21">
        <v>22.4995483870968</v>
      </c>
      <c r="E35" s="20">
        <f t="shared" si="18"/>
        <v>21.6684193548387</v>
      </c>
      <c r="F35" s="16" t="s">
        <v>73</v>
      </c>
      <c r="G35" s="13">
        <v>9</v>
      </c>
      <c r="H35" s="18">
        <f t="shared" si="0"/>
        <v>22.4995483870968</v>
      </c>
      <c r="I35" s="18">
        <f t="shared" si="1"/>
        <v>295.649548387097</v>
      </c>
      <c r="J35" s="18">
        <f t="shared" si="2"/>
        <v>0.262629264632709</v>
      </c>
      <c r="K35" s="18">
        <f t="shared" si="3"/>
        <v>115.529597222222</v>
      </c>
      <c r="L35" s="18">
        <f t="shared" si="4"/>
        <v>1.15529597222222</v>
      </c>
      <c r="M35" s="13" t="s">
        <v>73</v>
      </c>
      <c r="N35" s="13"/>
      <c r="O35" s="18">
        <f t="shared" si="19"/>
        <v>3.99008784026483</v>
      </c>
      <c r="P35" s="18">
        <f t="shared" si="5"/>
        <v>1.04791383530867</v>
      </c>
      <c r="Q35" s="25">
        <f t="shared" si="6"/>
        <v>0.164173167531691</v>
      </c>
      <c r="R35" s="18">
        <f t="shared" si="7"/>
        <v>0.180996368981481</v>
      </c>
      <c r="S35" s="26">
        <f t="shared" si="8"/>
        <v>0.907052271023672</v>
      </c>
      <c r="T35" s="3">
        <v>0.01</v>
      </c>
      <c r="U35" s="27">
        <f t="shared" si="9"/>
        <v>0.00907052271023672</v>
      </c>
      <c r="V35" s="26"/>
      <c r="W35" s="3"/>
      <c r="X35" s="27"/>
      <c r="Y35" s="29">
        <v>0.04</v>
      </c>
      <c r="Z35" s="3">
        <v>0.21</v>
      </c>
      <c r="AA35" s="28">
        <f t="shared" si="10"/>
        <v>0.0084</v>
      </c>
      <c r="AB35" s="3">
        <v>0.015</v>
      </c>
      <c r="AC35" s="3">
        <v>0.29</v>
      </c>
      <c r="AD35" s="28">
        <f t="shared" si="11"/>
        <v>0.00435</v>
      </c>
      <c r="AE35" s="26"/>
      <c r="AF35" s="3"/>
      <c r="AG35" s="27"/>
      <c r="AH35" s="26"/>
      <c r="AI35" s="3"/>
      <c r="AJ35" s="27"/>
      <c r="AK35" s="1">
        <v>0.1</v>
      </c>
      <c r="AL35" s="28">
        <v>0.11</v>
      </c>
      <c r="AM35" s="28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0.0385205227102367</v>
      </c>
      <c r="AR35" s="30">
        <f t="shared" si="15"/>
        <v>115.529597222222</v>
      </c>
      <c r="AS35" s="1">
        <f t="shared" si="16"/>
        <v>0.156666666666667</v>
      </c>
      <c r="AT35" s="2">
        <f t="shared" si="20"/>
        <v>51.2222913925836</v>
      </c>
      <c r="AU35" s="1">
        <f t="shared" si="17"/>
        <v>239274.181504425</v>
      </c>
    </row>
    <row r="36" s="1" customFormat="1" spans="1:47">
      <c r="A36" s="13"/>
      <c r="B36" s="13"/>
      <c r="C36" s="16">
        <v>9</v>
      </c>
      <c r="D36" s="21">
        <v>17.6308333333333</v>
      </c>
      <c r="E36" s="20">
        <f t="shared" si="18"/>
        <v>22.4995483870968</v>
      </c>
      <c r="F36" s="16" t="s">
        <v>73</v>
      </c>
      <c r="G36" s="13">
        <v>10</v>
      </c>
      <c r="H36" s="18">
        <f t="shared" si="0"/>
        <v>17.6308333333333</v>
      </c>
      <c r="I36" s="18">
        <f t="shared" si="1"/>
        <v>290.780833333333</v>
      </c>
      <c r="J36" s="18">
        <f t="shared" si="2"/>
        <v>0.151308007208888</v>
      </c>
      <c r="K36" s="18">
        <f t="shared" si="3"/>
        <v>115.529597222222</v>
      </c>
      <c r="L36" s="18">
        <f t="shared" si="4"/>
        <v>1.15529597222222</v>
      </c>
      <c r="M36" s="13" t="s">
        <v>73</v>
      </c>
      <c r="N36" s="13"/>
      <c r="O36" s="18">
        <f t="shared" si="19"/>
        <v>4.09746997717839</v>
      </c>
      <c r="P36" s="18">
        <f t="shared" si="5"/>
        <v>0.61998001684511</v>
      </c>
      <c r="Q36" s="25">
        <f t="shared" si="6"/>
        <v>0.0971302026390672</v>
      </c>
      <c r="R36" s="18">
        <f t="shared" si="7"/>
        <v>0.180996368981481</v>
      </c>
      <c r="S36" s="26">
        <f t="shared" si="8"/>
        <v>0.536641719309877</v>
      </c>
      <c r="T36" s="3">
        <v>0.01</v>
      </c>
      <c r="U36" s="27">
        <f t="shared" si="9"/>
        <v>0.00536641719309877</v>
      </c>
      <c r="V36" s="26"/>
      <c r="W36" s="3"/>
      <c r="X36" s="27"/>
      <c r="Y36" s="29">
        <v>0.04</v>
      </c>
      <c r="Z36" s="3">
        <v>0.21</v>
      </c>
      <c r="AA36" s="28">
        <f t="shared" si="10"/>
        <v>0.0084</v>
      </c>
      <c r="AB36" s="3">
        <v>0.015</v>
      </c>
      <c r="AC36" s="3">
        <v>0.29</v>
      </c>
      <c r="AD36" s="28">
        <f t="shared" si="11"/>
        <v>0.00435</v>
      </c>
      <c r="AE36" s="26"/>
      <c r="AF36" s="3"/>
      <c r="AG36" s="27"/>
      <c r="AH36" s="26"/>
      <c r="AI36" s="3"/>
      <c r="AJ36" s="27"/>
      <c r="AK36" s="28">
        <v>0.1</v>
      </c>
      <c r="AL36" s="28">
        <v>0.11</v>
      </c>
      <c r="AM36" s="28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0.0348164171930988</v>
      </c>
      <c r="AR36" s="30">
        <f t="shared" si="15"/>
        <v>115.529597222222</v>
      </c>
      <c r="AS36" s="1">
        <f t="shared" si="16"/>
        <v>0.156666666666667</v>
      </c>
      <c r="AT36" s="2">
        <f t="shared" si="20"/>
        <v>51.2222913925836</v>
      </c>
      <c r="AU36" s="1">
        <f t="shared" si="17"/>
        <v>216265.749804621</v>
      </c>
    </row>
    <row r="37" s="1" customFormat="1" spans="1:47">
      <c r="A37" s="13"/>
      <c r="B37" s="13"/>
      <c r="C37" s="16">
        <v>10</v>
      </c>
      <c r="D37" s="21">
        <v>11.9272580645161</v>
      </c>
      <c r="E37" s="20">
        <f t="shared" si="18"/>
        <v>17.6308333333333</v>
      </c>
      <c r="F37" s="16" t="s">
        <v>73</v>
      </c>
      <c r="G37" s="13">
        <v>11</v>
      </c>
      <c r="H37" s="18">
        <f t="shared" si="0"/>
        <v>11.9272580645161</v>
      </c>
      <c r="I37" s="18">
        <f t="shared" si="1"/>
        <v>285.077258064516</v>
      </c>
      <c r="J37" s="18">
        <f t="shared" si="2"/>
        <v>0.077430408159426</v>
      </c>
      <c r="K37" s="18">
        <f t="shared" si="3"/>
        <v>115.529597222222</v>
      </c>
      <c r="L37" s="18">
        <f t="shared" si="4"/>
        <v>1.15529597222222</v>
      </c>
      <c r="M37" s="13" t="s">
        <v>75</v>
      </c>
      <c r="N37" s="18">
        <f>(O36-P36)*C22/100</f>
        <v>3.30361546231661</v>
      </c>
      <c r="O37" s="18">
        <f t="shared" si="19"/>
        <v>1.32917047023889</v>
      </c>
      <c r="P37" s="18">
        <f t="shared" si="5"/>
        <v>0.102918212024053</v>
      </c>
      <c r="Q37" s="25">
        <f t="shared" si="6"/>
        <v>0.0161238532171017</v>
      </c>
      <c r="R37" s="18">
        <f t="shared" si="7"/>
        <v>0.180996368981481</v>
      </c>
      <c r="S37" s="26">
        <f t="shared" si="8"/>
        <v>0.0890838490729688</v>
      </c>
      <c r="T37" s="3">
        <v>0.01</v>
      </c>
      <c r="U37" s="27">
        <f t="shared" si="9"/>
        <v>0.000890838490729688</v>
      </c>
      <c r="V37" s="26"/>
      <c r="W37" s="3"/>
      <c r="X37" s="27"/>
      <c r="Y37" s="29">
        <v>0.04</v>
      </c>
      <c r="Z37" s="3">
        <v>0.21</v>
      </c>
      <c r="AA37" s="28">
        <f t="shared" si="10"/>
        <v>0.0084</v>
      </c>
      <c r="AB37" s="3">
        <v>0.015</v>
      </c>
      <c r="AC37" s="3">
        <v>0.29</v>
      </c>
      <c r="AD37" s="28">
        <f t="shared" si="11"/>
        <v>0.00435</v>
      </c>
      <c r="AE37" s="26"/>
      <c r="AF37" s="3"/>
      <c r="AG37" s="27"/>
      <c r="AH37" s="26"/>
      <c r="AI37" s="3"/>
      <c r="AJ37" s="27"/>
      <c r="AK37" s="1">
        <v>0.1</v>
      </c>
      <c r="AL37" s="28">
        <v>0.11</v>
      </c>
      <c r="AM37" s="28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0.0303408384907297</v>
      </c>
      <c r="AR37" s="30">
        <f t="shared" si="15"/>
        <v>115.529597222222</v>
      </c>
      <c r="AS37" s="1">
        <f t="shared" si="16"/>
        <v>0.156666666666667</v>
      </c>
      <c r="AT37" s="2">
        <f t="shared" si="20"/>
        <v>51.2222913925836</v>
      </c>
      <c r="AU37" s="1">
        <f t="shared" si="17"/>
        <v>188465.233211854</v>
      </c>
    </row>
    <row r="38" s="1" customFormat="1" spans="1:48">
      <c r="A38" s="13"/>
      <c r="B38" s="13"/>
      <c r="C38" s="16">
        <v>11</v>
      </c>
      <c r="D38" s="21">
        <v>0.893933333333333</v>
      </c>
      <c r="E38" s="20">
        <f t="shared" si="18"/>
        <v>11.9272580645161</v>
      </c>
      <c r="F38" s="16" t="s">
        <v>75</v>
      </c>
      <c r="G38" s="13">
        <v>12</v>
      </c>
      <c r="H38" s="18">
        <f t="shared" si="0"/>
        <v>0.893933333333333</v>
      </c>
      <c r="I38" s="18">
        <f t="shared" si="1"/>
        <v>274.043933333333</v>
      </c>
      <c r="J38" s="18">
        <f t="shared" si="2"/>
        <v>0.0195751982536187</v>
      </c>
      <c r="K38" s="18">
        <f t="shared" si="3"/>
        <v>115.529597222222</v>
      </c>
      <c r="L38" s="18">
        <f t="shared" si="4"/>
        <v>1.15529597222222</v>
      </c>
      <c r="M38" s="13" t="s">
        <v>73</v>
      </c>
      <c r="N38" s="13"/>
      <c r="O38" s="18">
        <f t="shared" si="19"/>
        <v>2.38154823043706</v>
      </c>
      <c r="P38" s="18">
        <f t="shared" si="5"/>
        <v>0.0466192787613602</v>
      </c>
      <c r="Q38" s="25">
        <f t="shared" si="6"/>
        <v>0.00730368700594642</v>
      </c>
      <c r="R38" s="18">
        <f t="shared" si="7"/>
        <v>0.180996368981481</v>
      </c>
      <c r="S38" s="26">
        <f t="shared" si="8"/>
        <v>0.0403526714212355</v>
      </c>
      <c r="T38" s="3">
        <v>0.01</v>
      </c>
      <c r="U38" s="27">
        <f t="shared" si="9"/>
        <v>0.000403526714212355</v>
      </c>
      <c r="V38" s="26"/>
      <c r="W38" s="3"/>
      <c r="X38" s="27"/>
      <c r="Y38" s="29">
        <v>0.04</v>
      </c>
      <c r="Z38" s="3">
        <v>0.21</v>
      </c>
      <c r="AA38" s="28">
        <f t="shared" si="10"/>
        <v>0.0084</v>
      </c>
      <c r="AB38" s="3">
        <v>0.015</v>
      </c>
      <c r="AC38" s="3">
        <v>0.29</v>
      </c>
      <c r="AD38" s="28">
        <f t="shared" si="11"/>
        <v>0.00435</v>
      </c>
      <c r="AE38" s="26"/>
      <c r="AF38" s="3"/>
      <c r="AG38" s="27"/>
      <c r="AH38" s="26"/>
      <c r="AI38" s="3"/>
      <c r="AJ38" s="27"/>
      <c r="AK38" s="28">
        <v>0.1</v>
      </c>
      <c r="AL38" s="28">
        <v>0.11</v>
      </c>
      <c r="AM38" s="28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0.0298535267142124</v>
      </c>
      <c r="AR38" s="30">
        <f t="shared" si="15"/>
        <v>115.529597222222</v>
      </c>
      <c r="AS38" s="1">
        <f t="shared" si="16"/>
        <v>0.156666666666667</v>
      </c>
      <c r="AT38" s="2">
        <f t="shared" si="20"/>
        <v>51.2222913925836</v>
      </c>
      <c r="AU38" s="1">
        <f t="shared" si="17"/>
        <v>185438.246082402</v>
      </c>
      <c r="AV38" s="1">
        <f>SUM(AU27:AU38)</f>
        <v>2221096.7466303</v>
      </c>
    </row>
    <row r="39" s="1" customFormat="1" spans="1:46">
      <c r="A39" s="13"/>
      <c r="B39" s="13"/>
      <c r="C39" s="16">
        <v>12</v>
      </c>
      <c r="D39" s="21">
        <v>-0.838193548387097</v>
      </c>
      <c r="E39" s="20">
        <f t="shared" si="18"/>
        <v>0.893933333333333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4" t="s">
        <v>43</v>
      </c>
      <c r="T40" s="24"/>
      <c r="U40" s="24"/>
      <c r="V40" s="24" t="s">
        <v>44</v>
      </c>
      <c r="W40" s="24"/>
      <c r="X40" s="24"/>
      <c r="Y40" s="24" t="s">
        <v>45</v>
      </c>
      <c r="Z40" s="24"/>
      <c r="AA40" s="24"/>
      <c r="AB40" s="24" t="s">
        <v>46</v>
      </c>
      <c r="AC40" s="24"/>
      <c r="AD40" s="24"/>
      <c r="AE40" s="24" t="s">
        <v>47</v>
      </c>
      <c r="AF40" s="24"/>
      <c r="AG40" s="24"/>
      <c r="AH40" s="24" t="s">
        <v>48</v>
      </c>
      <c r="AI40" s="24"/>
      <c r="AJ40" s="24"/>
      <c r="AK40" s="32" t="s">
        <v>49</v>
      </c>
      <c r="AL40" s="33"/>
      <c r="AM40" s="34"/>
      <c r="AN40" s="24" t="s">
        <v>50</v>
      </c>
      <c r="AO40" s="24"/>
      <c r="AP40" s="24"/>
      <c r="AT40" s="2"/>
    </row>
    <row r="41" s="1" customFormat="1" spans="19:46">
      <c r="S41" s="24" t="s">
        <v>43</v>
      </c>
      <c r="T41" s="24"/>
      <c r="U41" s="24"/>
      <c r="V41" s="24" t="s">
        <v>44</v>
      </c>
      <c r="W41" s="24"/>
      <c r="X41" s="24"/>
      <c r="Y41" s="24" t="s">
        <v>45</v>
      </c>
      <c r="Z41" s="24"/>
      <c r="AA41" s="24"/>
      <c r="AB41" s="24" t="s">
        <v>46</v>
      </c>
      <c r="AC41" s="24"/>
      <c r="AD41" s="24"/>
      <c r="AE41" s="24" t="s">
        <v>47</v>
      </c>
      <c r="AF41" s="24"/>
      <c r="AG41" s="24"/>
      <c r="AH41" s="24" t="s">
        <v>48</v>
      </c>
      <c r="AI41" s="24"/>
      <c r="AJ41" s="24"/>
      <c r="AK41" s="32" t="s">
        <v>49</v>
      </c>
      <c r="AL41" s="33"/>
      <c r="AM41" s="34"/>
      <c r="AN41" s="24" t="s">
        <v>50</v>
      </c>
      <c r="AO41" s="24"/>
      <c r="AP41" s="24"/>
      <c r="AT41" s="2"/>
    </row>
    <row r="42" s="1" customFormat="1" spans="1:47">
      <c r="A42" s="15" t="s">
        <v>8</v>
      </c>
      <c r="B42" s="15"/>
      <c r="C42" s="16" t="s">
        <v>51</v>
      </c>
      <c r="D42" s="16" t="s">
        <v>52</v>
      </c>
      <c r="E42" s="16" t="s">
        <v>53</v>
      </c>
      <c r="F42" s="16" t="s">
        <v>54</v>
      </c>
      <c r="G42" s="13" t="s">
        <v>51</v>
      </c>
      <c r="H42" s="13" t="s">
        <v>53</v>
      </c>
      <c r="I42" s="13" t="s">
        <v>55</v>
      </c>
      <c r="J42" s="13" t="s">
        <v>56</v>
      </c>
      <c r="K42" s="23" t="s">
        <v>57</v>
      </c>
      <c r="L42" s="23" t="s">
        <v>58</v>
      </c>
      <c r="M42" s="13" t="s">
        <v>59</v>
      </c>
      <c r="N42" s="23" t="s">
        <v>60</v>
      </c>
      <c r="O42" s="13" t="s">
        <v>61</v>
      </c>
      <c r="P42" s="13" t="s">
        <v>62</v>
      </c>
      <c r="Q42" s="23" t="s">
        <v>63</v>
      </c>
      <c r="R42" s="23" t="s">
        <v>64</v>
      </c>
      <c r="S42" s="4" t="s">
        <v>65</v>
      </c>
      <c r="T42" s="3" t="s">
        <v>66</v>
      </c>
      <c r="U42" s="3"/>
      <c r="V42" s="4" t="s">
        <v>65</v>
      </c>
      <c r="W42" s="3" t="s">
        <v>66</v>
      </c>
      <c r="X42" s="3"/>
      <c r="Y42" s="4" t="s">
        <v>65</v>
      </c>
      <c r="Z42" s="3" t="s">
        <v>66</v>
      </c>
      <c r="AA42" s="3"/>
      <c r="AB42" s="4" t="s">
        <v>65</v>
      </c>
      <c r="AC42" s="3" t="s">
        <v>66</v>
      </c>
      <c r="AD42" s="3"/>
      <c r="AE42" s="4" t="s">
        <v>65</v>
      </c>
      <c r="AF42" s="3" t="s">
        <v>66</v>
      </c>
      <c r="AG42" s="3"/>
      <c r="AH42" s="4" t="s">
        <v>65</v>
      </c>
      <c r="AI42" s="3" t="s">
        <v>66</v>
      </c>
      <c r="AJ42" s="3"/>
      <c r="AK42" s="4" t="s">
        <v>65</v>
      </c>
      <c r="AL42" s="3" t="s">
        <v>66</v>
      </c>
      <c r="AM42" s="3"/>
      <c r="AN42" s="35" t="s">
        <v>65</v>
      </c>
      <c r="AO42" s="35" t="s">
        <v>66</v>
      </c>
      <c r="AP42" s="35"/>
      <c r="AQ42" s="1" t="s">
        <v>67</v>
      </c>
      <c r="AR42" s="1" t="s">
        <v>68</v>
      </c>
      <c r="AS42" s="1" t="s">
        <v>36</v>
      </c>
      <c r="AT42" s="2" t="s">
        <v>69</v>
      </c>
      <c r="AU42" s="1" t="s">
        <v>70</v>
      </c>
    </row>
    <row r="43" s="1" customFormat="1" spans="1:47">
      <c r="A43" s="13" t="s">
        <v>71</v>
      </c>
      <c r="B43" s="13">
        <f>G5</f>
        <v>92.50925</v>
      </c>
      <c r="C43" s="16" t="s">
        <v>72</v>
      </c>
      <c r="D43" s="17">
        <v>-3</v>
      </c>
      <c r="E43" s="16"/>
      <c r="F43" s="16"/>
      <c r="G43" s="13">
        <v>1</v>
      </c>
      <c r="H43" s="18">
        <f t="shared" ref="H43:H54" si="21">E44</f>
        <v>-3</v>
      </c>
      <c r="I43" s="18">
        <f t="shared" ref="I43:I54" si="22">H43+273.15</f>
        <v>270.15</v>
      </c>
      <c r="J43" s="18">
        <f t="shared" ref="J43:J54" si="23">EXP(($C$16*(I43-$C$14))/($C$17*I43*$C$14))</f>
        <v>0.0117298241675131</v>
      </c>
      <c r="K43" s="18">
        <f t="shared" ref="K43:K54" si="24">$B$43/12</f>
        <v>7.70910416666667</v>
      </c>
      <c r="L43" s="18">
        <f t="shared" ref="L43:L54" si="25">K43*$B$44/100</f>
        <v>0.0770910416666667</v>
      </c>
      <c r="M43" s="13" t="s">
        <v>73</v>
      </c>
      <c r="N43" s="13"/>
      <c r="O43" s="18">
        <f>L43</f>
        <v>0.0770910416666667</v>
      </c>
      <c r="P43" s="18">
        <f t="shared" ref="P43:P54" si="26">O43*J43</f>
        <v>0.000904264363640426</v>
      </c>
      <c r="Q43" s="25">
        <f t="shared" ref="Q43:Q54" si="27">P43*$B$45</f>
        <v>0.000167288907273479</v>
      </c>
      <c r="R43" s="18">
        <f t="shared" ref="R43:R54" si="28">L43*$B$45</f>
        <v>0.0142618427083333</v>
      </c>
      <c r="S43" s="26">
        <f t="shared" ref="S43:S54" si="29">Q43/R43</f>
        <v>0.0117298241675131</v>
      </c>
      <c r="T43" s="3">
        <v>0.01</v>
      </c>
      <c r="U43" s="27">
        <f t="shared" ref="U43:U54" si="30">S43*T43</f>
        <v>0.000117298241675131</v>
      </c>
      <c r="V43" s="26"/>
      <c r="W43" s="3"/>
      <c r="X43" s="27"/>
      <c r="Y43" s="29">
        <v>0.02</v>
      </c>
      <c r="Z43" s="3">
        <v>0.49</v>
      </c>
      <c r="AA43" s="28">
        <f t="shared" ref="AA43:AA54" si="31">Y43*Z43</f>
        <v>0.0098</v>
      </c>
      <c r="AB43" s="3"/>
      <c r="AC43" s="3"/>
      <c r="AD43" s="28"/>
      <c r="AE43" s="26"/>
      <c r="AF43" s="3"/>
      <c r="AG43" s="27"/>
      <c r="AH43" s="26"/>
      <c r="AI43" s="3"/>
      <c r="AJ43" s="27"/>
      <c r="AL43" s="28"/>
      <c r="AM43" s="28"/>
      <c r="AN43" s="3">
        <v>0.01</v>
      </c>
      <c r="AO43" s="3">
        <v>0.5</v>
      </c>
      <c r="AP43" s="3">
        <f t="shared" ref="AP43:AP54" si="32">AO43*AN43</f>
        <v>0.005</v>
      </c>
      <c r="AQ43" s="1">
        <f t="shared" ref="AQ43:AQ54" si="33">(AP43+AM43+AD43+AA43+U43+X43+AG43+AJ43)</f>
        <v>0.0149172982416751</v>
      </c>
      <c r="AR43" s="30">
        <f t="shared" ref="AR43:AR54" si="34">$B$43/12</f>
        <v>7.70910416666667</v>
      </c>
      <c r="AS43" s="1">
        <f t="shared" ref="AS43:AS54" si="35">$B$45</f>
        <v>0.185</v>
      </c>
      <c r="AT43" s="2">
        <f t="shared" ref="AT43:AT54" si="36">$E$5/12</f>
        <v>616.074794520548</v>
      </c>
      <c r="AU43" s="1">
        <f t="shared" ref="AU43:AU54" si="37">AT43*10000*AS43*0.67*AR43*AQ43</f>
        <v>87816.082378129</v>
      </c>
    </row>
    <row r="44" s="1" customFormat="1" spans="1:47">
      <c r="A44" s="13" t="s">
        <v>74</v>
      </c>
      <c r="B44" s="13">
        <v>1</v>
      </c>
      <c r="C44" s="16">
        <v>1</v>
      </c>
      <c r="D44" s="19">
        <v>-6.48216129032258</v>
      </c>
      <c r="E44" s="20">
        <f t="shared" ref="E44:E55" si="38">D43</f>
        <v>-3</v>
      </c>
      <c r="F44" s="16" t="s">
        <v>73</v>
      </c>
      <c r="G44" s="13">
        <v>2</v>
      </c>
      <c r="H44" s="18">
        <f t="shared" si="21"/>
        <v>-6.48216129032258</v>
      </c>
      <c r="I44" s="18">
        <f t="shared" si="22"/>
        <v>266.667838709677</v>
      </c>
      <c r="J44" s="18">
        <f t="shared" si="23"/>
        <v>0.0073264746811091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ref="O44:O54" si="39">L44+O43-P43-N44</f>
        <v>0.153277818969693</v>
      </c>
      <c r="P44" s="18">
        <f t="shared" si="26"/>
        <v>0.00112298605985708</v>
      </c>
      <c r="Q44" s="25">
        <f t="shared" si="27"/>
        <v>0.00020775242107356</v>
      </c>
      <c r="R44" s="18">
        <f t="shared" si="28"/>
        <v>0.0142618427083333</v>
      </c>
      <c r="S44" s="26">
        <f t="shared" si="29"/>
        <v>0.014567011102441</v>
      </c>
      <c r="T44" s="3">
        <v>0.01</v>
      </c>
      <c r="U44" s="27">
        <f t="shared" si="30"/>
        <v>0.000145670111024411</v>
      </c>
      <c r="V44" s="26"/>
      <c r="W44" s="3"/>
      <c r="X44" s="27"/>
      <c r="Y44" s="29">
        <v>0.02</v>
      </c>
      <c r="Z44" s="3">
        <v>0.49</v>
      </c>
      <c r="AA44" s="28">
        <f t="shared" si="31"/>
        <v>0.0098</v>
      </c>
      <c r="AB44" s="3"/>
      <c r="AC44" s="3"/>
      <c r="AD44" s="28"/>
      <c r="AE44" s="26"/>
      <c r="AF44" s="3"/>
      <c r="AG44" s="27"/>
      <c r="AH44" s="26"/>
      <c r="AI44" s="3"/>
      <c r="AJ44" s="27"/>
      <c r="AK44" s="28"/>
      <c r="AL44" s="28"/>
      <c r="AM44" s="28"/>
      <c r="AN44" s="3">
        <v>0.01</v>
      </c>
      <c r="AO44" s="3">
        <v>0.5</v>
      </c>
      <c r="AP44" s="3">
        <f t="shared" si="32"/>
        <v>0.005</v>
      </c>
      <c r="AQ44" s="1">
        <f t="shared" si="33"/>
        <v>0.0149456701110244</v>
      </c>
      <c r="AR44" s="30">
        <f t="shared" si="34"/>
        <v>7.70910416666667</v>
      </c>
      <c r="AS44" s="1">
        <f t="shared" si="35"/>
        <v>0.185</v>
      </c>
      <c r="AT44" s="2">
        <f t="shared" si="36"/>
        <v>616.074794520548</v>
      </c>
      <c r="AU44" s="1">
        <f t="shared" si="37"/>
        <v>87983.1036694937</v>
      </c>
    </row>
    <row r="45" s="1" customFormat="1" spans="1:47">
      <c r="A45" s="13" t="s">
        <v>36</v>
      </c>
      <c r="B45" s="13">
        <f>I5</f>
        <v>0.185</v>
      </c>
      <c r="C45" s="16">
        <v>2</v>
      </c>
      <c r="D45" s="21">
        <v>-6.77382142857143</v>
      </c>
      <c r="E45" s="20">
        <f t="shared" si="38"/>
        <v>-6.48216129032258</v>
      </c>
      <c r="F45" s="16" t="s">
        <v>73</v>
      </c>
      <c r="G45" s="13">
        <v>3</v>
      </c>
      <c r="H45" s="18">
        <f t="shared" si="21"/>
        <v>-6.77382142857143</v>
      </c>
      <c r="I45" s="18">
        <f t="shared" si="22"/>
        <v>266.376178571429</v>
      </c>
      <c r="J45" s="18">
        <f t="shared" si="23"/>
        <v>0.00703935063606035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9"/>
        <v>0.229245874576502</v>
      </c>
      <c r="P45" s="18">
        <f t="shared" si="26"/>
        <v>0.00161374209301431</v>
      </c>
      <c r="Q45" s="25">
        <f t="shared" si="27"/>
        <v>0.000298542287207648</v>
      </c>
      <c r="R45" s="18">
        <f t="shared" si="28"/>
        <v>0.0142618427083333</v>
      </c>
      <c r="S45" s="26">
        <f t="shared" si="29"/>
        <v>0.0209329392640971</v>
      </c>
      <c r="T45" s="3">
        <v>0.01</v>
      </c>
      <c r="U45" s="27">
        <f t="shared" si="30"/>
        <v>0.000209329392640971</v>
      </c>
      <c r="V45" s="26"/>
      <c r="W45" s="3"/>
      <c r="X45" s="27"/>
      <c r="Y45" s="29">
        <v>0.02</v>
      </c>
      <c r="Z45" s="3">
        <v>0.49</v>
      </c>
      <c r="AA45" s="28">
        <f t="shared" si="31"/>
        <v>0.0098</v>
      </c>
      <c r="AB45" s="3"/>
      <c r="AC45" s="3"/>
      <c r="AD45" s="28"/>
      <c r="AE45" s="26"/>
      <c r="AF45" s="3"/>
      <c r="AG45" s="27"/>
      <c r="AH45" s="26"/>
      <c r="AI45" s="3"/>
      <c r="AJ45" s="27"/>
      <c r="AL45" s="28"/>
      <c r="AM45" s="28"/>
      <c r="AN45" s="3">
        <v>0.01</v>
      </c>
      <c r="AO45" s="3">
        <v>0.5</v>
      </c>
      <c r="AP45" s="3">
        <f t="shared" si="32"/>
        <v>0.005</v>
      </c>
      <c r="AQ45" s="1">
        <f t="shared" si="33"/>
        <v>0.015009329392641</v>
      </c>
      <c r="AR45" s="30">
        <f t="shared" si="34"/>
        <v>7.70910416666667</v>
      </c>
      <c r="AS45" s="1">
        <f t="shared" si="35"/>
        <v>0.185</v>
      </c>
      <c r="AT45" s="2">
        <f t="shared" si="36"/>
        <v>616.074794520548</v>
      </c>
      <c r="AU45" s="1">
        <f t="shared" si="37"/>
        <v>88357.8571019185</v>
      </c>
    </row>
    <row r="46" s="1" customFormat="1" spans="1:47">
      <c r="A46" s="13"/>
      <c r="B46" s="13"/>
      <c r="C46" s="16">
        <v>3</v>
      </c>
      <c r="D46" s="21">
        <v>0.83658064516129</v>
      </c>
      <c r="E46" s="20">
        <f t="shared" si="38"/>
        <v>-6.77382142857143</v>
      </c>
      <c r="F46" s="16" t="s">
        <v>73</v>
      </c>
      <c r="G46" s="13">
        <v>4</v>
      </c>
      <c r="H46" s="18">
        <f t="shared" si="21"/>
        <v>0.83658064516129</v>
      </c>
      <c r="I46" s="18">
        <f t="shared" si="22"/>
        <v>273.986580645161</v>
      </c>
      <c r="J46" s="18">
        <f t="shared" si="23"/>
        <v>0.0194301500943984</v>
      </c>
      <c r="K46" s="18">
        <f t="shared" si="24"/>
        <v>7.70910416666667</v>
      </c>
      <c r="L46" s="18">
        <f t="shared" si="25"/>
        <v>0.0770910416666667</v>
      </c>
      <c r="M46" s="13" t="s">
        <v>73</v>
      </c>
      <c r="N46" s="13"/>
      <c r="O46" s="18">
        <f t="shared" si="39"/>
        <v>0.304723174150155</v>
      </c>
      <c r="P46" s="18">
        <f t="shared" si="26"/>
        <v>0.00592081701097901</v>
      </c>
      <c r="Q46" s="25">
        <f t="shared" si="27"/>
        <v>0.00109535114703112</v>
      </c>
      <c r="R46" s="18">
        <f t="shared" si="28"/>
        <v>0.0142618427083333</v>
      </c>
      <c r="S46" s="26">
        <f t="shared" si="29"/>
        <v>0.0768029187694724</v>
      </c>
      <c r="T46" s="3">
        <v>0.01</v>
      </c>
      <c r="U46" s="27">
        <f t="shared" si="30"/>
        <v>0.000768029187694724</v>
      </c>
      <c r="V46" s="26"/>
      <c r="W46" s="3"/>
      <c r="X46" s="27"/>
      <c r="Y46" s="29">
        <v>0.02</v>
      </c>
      <c r="Z46" s="3">
        <v>0.49</v>
      </c>
      <c r="AA46" s="28">
        <f t="shared" si="31"/>
        <v>0.0098</v>
      </c>
      <c r="AB46" s="3"/>
      <c r="AC46" s="3"/>
      <c r="AD46" s="28"/>
      <c r="AE46" s="26"/>
      <c r="AF46" s="3"/>
      <c r="AG46" s="27"/>
      <c r="AH46" s="26"/>
      <c r="AI46" s="3"/>
      <c r="AJ46" s="27"/>
      <c r="AK46" s="28"/>
      <c r="AL46" s="28"/>
      <c r="AM46" s="28"/>
      <c r="AN46" s="3">
        <v>0.01</v>
      </c>
      <c r="AO46" s="3">
        <v>0.5</v>
      </c>
      <c r="AP46" s="3">
        <f t="shared" si="32"/>
        <v>0.005</v>
      </c>
      <c r="AQ46" s="1">
        <f t="shared" si="33"/>
        <v>0.0155680291876947</v>
      </c>
      <c r="AR46" s="30">
        <f t="shared" si="34"/>
        <v>7.70910416666667</v>
      </c>
      <c r="AS46" s="1">
        <f t="shared" si="35"/>
        <v>0.185</v>
      </c>
      <c r="AT46" s="2">
        <f t="shared" si="36"/>
        <v>616.074794520548</v>
      </c>
      <c r="AU46" s="1">
        <f t="shared" si="37"/>
        <v>91646.8459276574</v>
      </c>
    </row>
    <row r="47" s="1" customFormat="1" spans="1:47">
      <c r="A47" s="13"/>
      <c r="B47" s="13"/>
      <c r="C47" s="16">
        <v>4</v>
      </c>
      <c r="D47" s="21">
        <v>9.24166666666667</v>
      </c>
      <c r="E47" s="20">
        <f t="shared" si="38"/>
        <v>0.83658064516129</v>
      </c>
      <c r="F47" s="16" t="s">
        <v>73</v>
      </c>
      <c r="G47" s="13">
        <v>5</v>
      </c>
      <c r="H47" s="18">
        <f t="shared" si="21"/>
        <v>9.24166666666667</v>
      </c>
      <c r="I47" s="18">
        <f t="shared" si="22"/>
        <v>282.391666666667</v>
      </c>
      <c r="J47" s="18">
        <f t="shared" si="23"/>
        <v>0.0559557222020804</v>
      </c>
      <c r="K47" s="18">
        <f t="shared" si="24"/>
        <v>7.70910416666667</v>
      </c>
      <c r="L47" s="18">
        <f t="shared" si="25"/>
        <v>0.0770910416666667</v>
      </c>
      <c r="M47" s="13" t="s">
        <v>75</v>
      </c>
      <c r="N47" s="18">
        <f>(O46-P46)*$C$22/100</f>
        <v>0.283862239282217</v>
      </c>
      <c r="O47" s="18">
        <f t="shared" si="39"/>
        <v>0.0920311595236254</v>
      </c>
      <c r="P47" s="18">
        <f t="shared" si="26"/>
        <v>0.00514966999623933</v>
      </c>
      <c r="Q47" s="25">
        <f t="shared" si="27"/>
        <v>0.000952688949304276</v>
      </c>
      <c r="R47" s="18">
        <f t="shared" si="28"/>
        <v>0.0142618427083333</v>
      </c>
      <c r="S47" s="26">
        <f t="shared" si="29"/>
        <v>0.0667998496959731</v>
      </c>
      <c r="T47" s="3">
        <v>0.01</v>
      </c>
      <c r="U47" s="27">
        <f t="shared" si="30"/>
        <v>0.000667998496959731</v>
      </c>
      <c r="V47" s="26"/>
      <c r="W47" s="3"/>
      <c r="X47" s="27"/>
      <c r="Y47" s="29">
        <v>0.04</v>
      </c>
      <c r="Z47" s="3">
        <v>0.49</v>
      </c>
      <c r="AA47" s="28">
        <f t="shared" si="31"/>
        <v>0.0196</v>
      </c>
      <c r="AB47" s="3"/>
      <c r="AC47" s="3"/>
      <c r="AD47" s="28"/>
      <c r="AE47" s="26"/>
      <c r="AF47" s="3"/>
      <c r="AG47" s="27"/>
      <c r="AH47" s="26"/>
      <c r="AI47" s="3"/>
      <c r="AJ47" s="27"/>
      <c r="AL47" s="28"/>
      <c r="AM47" s="28"/>
      <c r="AN47" s="3">
        <v>0.015</v>
      </c>
      <c r="AO47" s="3">
        <v>0.5</v>
      </c>
      <c r="AP47" s="3">
        <f t="shared" si="32"/>
        <v>0.0075</v>
      </c>
      <c r="AQ47" s="1">
        <f t="shared" si="33"/>
        <v>0.0277679984969597</v>
      </c>
      <c r="AR47" s="30">
        <f t="shared" si="34"/>
        <v>7.70910416666667</v>
      </c>
      <c r="AS47" s="1">
        <f t="shared" si="35"/>
        <v>0.185</v>
      </c>
      <c r="AT47" s="2">
        <f t="shared" si="36"/>
        <v>616.074794520548</v>
      </c>
      <c r="AU47" s="1">
        <f t="shared" si="37"/>
        <v>163466.386739677</v>
      </c>
    </row>
    <row r="48" s="1" customFormat="1" spans="1:47">
      <c r="A48" s="13"/>
      <c r="B48" s="13"/>
      <c r="C48" s="16">
        <v>5</v>
      </c>
      <c r="D48" s="21">
        <v>15.957935483871</v>
      </c>
      <c r="E48" s="20">
        <f t="shared" si="38"/>
        <v>9.24166666666667</v>
      </c>
      <c r="F48" s="16" t="s">
        <v>75</v>
      </c>
      <c r="G48" s="13">
        <v>6</v>
      </c>
      <c r="H48" s="18">
        <f t="shared" si="21"/>
        <v>15.957935483871</v>
      </c>
      <c r="I48" s="18">
        <f t="shared" si="22"/>
        <v>289.107935483871</v>
      </c>
      <c r="J48" s="18">
        <f t="shared" si="23"/>
        <v>0.124656212882105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9"/>
        <v>0.163972531194053</v>
      </c>
      <c r="P48" s="18">
        <f t="shared" si="26"/>
        <v>0.0204401947553434</v>
      </c>
      <c r="Q48" s="25">
        <f t="shared" si="27"/>
        <v>0.00378143602973854</v>
      </c>
      <c r="R48" s="18">
        <f t="shared" si="28"/>
        <v>0.0142618427083333</v>
      </c>
      <c r="S48" s="26">
        <f t="shared" si="29"/>
        <v>0.265143579765398</v>
      </c>
      <c r="T48" s="3">
        <v>0.01</v>
      </c>
      <c r="U48" s="27">
        <f t="shared" si="30"/>
        <v>0.00265143579765398</v>
      </c>
      <c r="V48" s="26"/>
      <c r="W48" s="3"/>
      <c r="X48" s="27"/>
      <c r="Y48" s="29">
        <v>0.04</v>
      </c>
      <c r="Z48" s="3">
        <v>0.49</v>
      </c>
      <c r="AA48" s="28">
        <f t="shared" si="31"/>
        <v>0.0196</v>
      </c>
      <c r="AB48" s="3"/>
      <c r="AC48" s="3"/>
      <c r="AD48" s="28"/>
      <c r="AE48" s="26"/>
      <c r="AF48" s="3"/>
      <c r="AG48" s="27"/>
      <c r="AH48" s="26"/>
      <c r="AI48" s="3"/>
      <c r="AJ48" s="27"/>
      <c r="AK48" s="28"/>
      <c r="AL48" s="28"/>
      <c r="AM48" s="28"/>
      <c r="AN48" s="3">
        <v>0.015</v>
      </c>
      <c r="AO48" s="3">
        <v>0.5</v>
      </c>
      <c r="AP48" s="3">
        <f t="shared" si="32"/>
        <v>0.0075</v>
      </c>
      <c r="AQ48" s="1">
        <f t="shared" si="33"/>
        <v>0.029751435797654</v>
      </c>
      <c r="AR48" s="30">
        <f t="shared" si="34"/>
        <v>7.70910416666667</v>
      </c>
      <c r="AS48" s="1">
        <f t="shared" si="35"/>
        <v>0.185</v>
      </c>
      <c r="AT48" s="2">
        <f t="shared" si="36"/>
        <v>616.074794520548</v>
      </c>
      <c r="AU48" s="1">
        <f t="shared" si="37"/>
        <v>175142.609241083</v>
      </c>
    </row>
    <row r="49" s="1" customFormat="1" spans="1:47">
      <c r="A49" s="13"/>
      <c r="B49" s="13"/>
      <c r="C49" s="16">
        <v>6</v>
      </c>
      <c r="D49" s="21">
        <v>21.0083666666667</v>
      </c>
      <c r="E49" s="20">
        <f t="shared" si="38"/>
        <v>15.957935483871</v>
      </c>
      <c r="F49" s="16" t="s">
        <v>73</v>
      </c>
      <c r="G49" s="13">
        <v>7</v>
      </c>
      <c r="H49" s="18">
        <f t="shared" si="21"/>
        <v>21.0083666666667</v>
      </c>
      <c r="I49" s="18">
        <f t="shared" si="22"/>
        <v>294.158366666667</v>
      </c>
      <c r="J49" s="18">
        <f t="shared" si="23"/>
        <v>0.222247766726034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9"/>
        <v>0.220623378105376</v>
      </c>
      <c r="P49" s="18">
        <f t="shared" si="26"/>
        <v>0.0490330530714732</v>
      </c>
      <c r="Q49" s="25">
        <f t="shared" si="27"/>
        <v>0.00907111481822254</v>
      </c>
      <c r="R49" s="18">
        <f t="shared" si="28"/>
        <v>0.0142618427083333</v>
      </c>
      <c r="S49" s="26">
        <f t="shared" si="29"/>
        <v>0.636040868191752</v>
      </c>
      <c r="T49" s="3">
        <v>0.01</v>
      </c>
      <c r="U49" s="27">
        <f t="shared" si="30"/>
        <v>0.00636040868191752</v>
      </c>
      <c r="V49" s="26"/>
      <c r="W49" s="3"/>
      <c r="X49" s="27"/>
      <c r="Y49" s="29">
        <v>0.04</v>
      </c>
      <c r="Z49" s="3">
        <v>0.49</v>
      </c>
      <c r="AA49" s="28">
        <f t="shared" si="31"/>
        <v>0.0196</v>
      </c>
      <c r="AB49" s="3"/>
      <c r="AC49" s="3"/>
      <c r="AD49" s="28"/>
      <c r="AE49" s="26"/>
      <c r="AF49" s="3"/>
      <c r="AG49" s="27"/>
      <c r="AH49" s="26"/>
      <c r="AI49" s="3"/>
      <c r="AJ49" s="27"/>
      <c r="AL49" s="28"/>
      <c r="AM49" s="28"/>
      <c r="AN49" s="3">
        <v>0.015</v>
      </c>
      <c r="AO49" s="3">
        <v>0.5</v>
      </c>
      <c r="AP49" s="3">
        <f t="shared" si="32"/>
        <v>0.0075</v>
      </c>
      <c r="AQ49" s="1">
        <f t="shared" si="33"/>
        <v>0.0334604086819175</v>
      </c>
      <c r="AR49" s="30">
        <f t="shared" si="34"/>
        <v>7.70910416666667</v>
      </c>
      <c r="AS49" s="1">
        <f t="shared" si="35"/>
        <v>0.185</v>
      </c>
      <c r="AT49" s="2">
        <f t="shared" si="36"/>
        <v>616.074794520548</v>
      </c>
      <c r="AU49" s="1">
        <f t="shared" si="37"/>
        <v>196976.822318139</v>
      </c>
    </row>
    <row r="50" s="1" customFormat="1" spans="1:47">
      <c r="A50" s="13"/>
      <c r="B50" s="13"/>
      <c r="C50" s="16">
        <v>7</v>
      </c>
      <c r="D50" s="21">
        <v>21.6684193548387</v>
      </c>
      <c r="E50" s="20">
        <f t="shared" si="38"/>
        <v>21.0083666666667</v>
      </c>
      <c r="F50" s="16" t="s">
        <v>73</v>
      </c>
      <c r="G50" s="13">
        <v>8</v>
      </c>
      <c r="H50" s="18">
        <f t="shared" si="21"/>
        <v>21.6684193548387</v>
      </c>
      <c r="I50" s="18">
        <f t="shared" si="22"/>
        <v>294.818419354839</v>
      </c>
      <c r="J50" s="18">
        <f t="shared" si="23"/>
        <v>0.239343488221764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9"/>
        <v>0.248681366700569</v>
      </c>
      <c r="P50" s="18">
        <f t="shared" si="26"/>
        <v>0.0595202657618699</v>
      </c>
      <c r="Q50" s="25">
        <f t="shared" si="27"/>
        <v>0.0110112491659459</v>
      </c>
      <c r="R50" s="18">
        <f t="shared" si="28"/>
        <v>0.0142618427083333</v>
      </c>
      <c r="S50" s="26">
        <f t="shared" si="29"/>
        <v>0.772077591313776</v>
      </c>
      <c r="T50" s="3">
        <v>0.01</v>
      </c>
      <c r="U50" s="27">
        <f t="shared" si="30"/>
        <v>0.00772077591313776</v>
      </c>
      <c r="V50" s="26"/>
      <c r="W50" s="3"/>
      <c r="X50" s="27"/>
      <c r="Y50" s="29">
        <v>0.04</v>
      </c>
      <c r="Z50" s="3">
        <v>0.49</v>
      </c>
      <c r="AA50" s="28">
        <f t="shared" si="31"/>
        <v>0.0196</v>
      </c>
      <c r="AB50" s="3"/>
      <c r="AC50" s="3"/>
      <c r="AD50" s="28"/>
      <c r="AE50" s="26"/>
      <c r="AF50" s="3"/>
      <c r="AG50" s="27"/>
      <c r="AH50" s="26"/>
      <c r="AI50" s="3"/>
      <c r="AJ50" s="27"/>
      <c r="AK50" s="28"/>
      <c r="AL50" s="28"/>
      <c r="AM50" s="28"/>
      <c r="AN50" s="3">
        <v>0.015</v>
      </c>
      <c r="AO50" s="3">
        <v>0.5</v>
      </c>
      <c r="AP50" s="3">
        <f t="shared" si="32"/>
        <v>0.0075</v>
      </c>
      <c r="AQ50" s="1">
        <f t="shared" si="33"/>
        <v>0.0348207759131378</v>
      </c>
      <c r="AR50" s="30">
        <f t="shared" si="34"/>
        <v>7.70910416666667</v>
      </c>
      <c r="AS50" s="1">
        <f t="shared" si="35"/>
        <v>0.185</v>
      </c>
      <c r="AT50" s="2">
        <f t="shared" si="36"/>
        <v>616.074794520548</v>
      </c>
      <c r="AU50" s="1">
        <f t="shared" si="37"/>
        <v>204985.117044566</v>
      </c>
    </row>
    <row r="51" s="1" customFormat="1" spans="1:47">
      <c r="A51" s="13"/>
      <c r="B51" s="13"/>
      <c r="C51" s="16">
        <v>8</v>
      </c>
      <c r="D51" s="21">
        <v>22.4995483870968</v>
      </c>
      <c r="E51" s="20">
        <f t="shared" si="38"/>
        <v>21.6684193548387</v>
      </c>
      <c r="F51" s="16" t="s">
        <v>73</v>
      </c>
      <c r="G51" s="13">
        <v>9</v>
      </c>
      <c r="H51" s="18">
        <f t="shared" si="21"/>
        <v>22.4995483870968</v>
      </c>
      <c r="I51" s="18">
        <f t="shared" si="22"/>
        <v>295.649548387097</v>
      </c>
      <c r="J51" s="18">
        <f t="shared" si="23"/>
        <v>0.262629264632709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9"/>
        <v>0.266252142605366</v>
      </c>
      <c r="P51" s="18">
        <f t="shared" si="26"/>
        <v>0.0699256044193305</v>
      </c>
      <c r="Q51" s="25">
        <f t="shared" si="27"/>
        <v>0.0129362368175761</v>
      </c>
      <c r="R51" s="18">
        <f t="shared" si="28"/>
        <v>0.0142618427083333</v>
      </c>
      <c r="S51" s="26">
        <f t="shared" si="29"/>
        <v>0.907052271023672</v>
      </c>
      <c r="T51" s="3">
        <v>0.01</v>
      </c>
      <c r="U51" s="27">
        <f t="shared" si="30"/>
        <v>0.00907052271023672</v>
      </c>
      <c r="V51" s="26"/>
      <c r="W51" s="3"/>
      <c r="X51" s="27"/>
      <c r="Y51" s="29">
        <v>0.04</v>
      </c>
      <c r="Z51" s="3">
        <v>0.49</v>
      </c>
      <c r="AA51" s="28">
        <f t="shared" si="31"/>
        <v>0.0196</v>
      </c>
      <c r="AB51" s="3"/>
      <c r="AC51" s="3"/>
      <c r="AD51" s="28"/>
      <c r="AE51" s="26"/>
      <c r="AF51" s="3"/>
      <c r="AG51" s="27"/>
      <c r="AH51" s="26"/>
      <c r="AI51" s="3"/>
      <c r="AJ51" s="27"/>
      <c r="AL51" s="28"/>
      <c r="AM51" s="28"/>
      <c r="AN51" s="3">
        <v>0.015</v>
      </c>
      <c r="AO51" s="3">
        <v>0.5</v>
      </c>
      <c r="AP51" s="3">
        <f t="shared" si="32"/>
        <v>0.0075</v>
      </c>
      <c r="AQ51" s="1">
        <f t="shared" si="33"/>
        <v>0.0361705227102367</v>
      </c>
      <c r="AR51" s="30">
        <f t="shared" si="34"/>
        <v>7.70910416666667</v>
      </c>
      <c r="AS51" s="1">
        <f t="shared" si="35"/>
        <v>0.185</v>
      </c>
      <c r="AT51" s="2">
        <f t="shared" si="36"/>
        <v>616.074794520548</v>
      </c>
      <c r="AU51" s="1">
        <f t="shared" si="37"/>
        <v>212930.890736515</v>
      </c>
    </row>
    <row r="52" s="1" customFormat="1" spans="1:47">
      <c r="A52" s="13"/>
      <c r="B52" s="13"/>
      <c r="C52" s="16">
        <v>9</v>
      </c>
      <c r="D52" s="21">
        <v>17.6308333333333</v>
      </c>
      <c r="E52" s="20">
        <f t="shared" si="38"/>
        <v>22.4995483870968</v>
      </c>
      <c r="F52" s="16" t="s">
        <v>73</v>
      </c>
      <c r="G52" s="13">
        <v>10</v>
      </c>
      <c r="H52" s="18">
        <f t="shared" si="21"/>
        <v>17.6308333333333</v>
      </c>
      <c r="I52" s="18">
        <f t="shared" si="22"/>
        <v>290.780833333333</v>
      </c>
      <c r="J52" s="18">
        <f t="shared" si="23"/>
        <v>0.151308007208888</v>
      </c>
      <c r="K52" s="18">
        <f t="shared" si="24"/>
        <v>7.70910416666667</v>
      </c>
      <c r="L52" s="18">
        <f t="shared" si="25"/>
        <v>0.0770910416666667</v>
      </c>
      <c r="M52" s="13" t="s">
        <v>73</v>
      </c>
      <c r="N52" s="13"/>
      <c r="O52" s="18">
        <f t="shared" si="39"/>
        <v>0.273417579852702</v>
      </c>
      <c r="P52" s="18">
        <f t="shared" si="26"/>
        <v>0.0413702691433894</v>
      </c>
      <c r="Q52" s="25">
        <f t="shared" si="27"/>
        <v>0.00765349979152704</v>
      </c>
      <c r="R52" s="18">
        <f t="shared" si="28"/>
        <v>0.0142618427083333</v>
      </c>
      <c r="S52" s="26">
        <f t="shared" si="29"/>
        <v>0.536641719309877</v>
      </c>
      <c r="T52" s="3">
        <v>0.01</v>
      </c>
      <c r="U52" s="27">
        <f t="shared" si="30"/>
        <v>0.00536641719309877</v>
      </c>
      <c r="V52" s="26"/>
      <c r="W52" s="3"/>
      <c r="X52" s="27"/>
      <c r="Y52" s="29">
        <v>0.04</v>
      </c>
      <c r="Z52" s="3">
        <v>0.49</v>
      </c>
      <c r="AA52" s="28">
        <f t="shared" si="31"/>
        <v>0.0196</v>
      </c>
      <c r="AB52" s="3"/>
      <c r="AC52" s="3"/>
      <c r="AD52" s="28"/>
      <c r="AE52" s="26"/>
      <c r="AF52" s="3"/>
      <c r="AG52" s="27"/>
      <c r="AH52" s="26"/>
      <c r="AI52" s="3"/>
      <c r="AJ52" s="27"/>
      <c r="AK52" s="28"/>
      <c r="AL52" s="28"/>
      <c r="AM52" s="28"/>
      <c r="AN52" s="3">
        <v>0.015</v>
      </c>
      <c r="AO52" s="3">
        <v>0.5</v>
      </c>
      <c r="AP52" s="3">
        <f t="shared" si="32"/>
        <v>0.0075</v>
      </c>
      <c r="AQ52" s="1">
        <f t="shared" si="33"/>
        <v>0.0324664171930988</v>
      </c>
      <c r="AR52" s="30">
        <f t="shared" si="34"/>
        <v>7.70910416666667</v>
      </c>
      <c r="AS52" s="1">
        <f t="shared" si="35"/>
        <v>0.185</v>
      </c>
      <c r="AT52" s="2">
        <f t="shared" si="36"/>
        <v>616.074794520548</v>
      </c>
      <c r="AU52" s="1">
        <f t="shared" si="37"/>
        <v>191125.331180059</v>
      </c>
    </row>
    <row r="53" s="1" customFormat="1" spans="1:47">
      <c r="A53" s="13"/>
      <c r="B53" s="13"/>
      <c r="C53" s="16">
        <v>10</v>
      </c>
      <c r="D53" s="21">
        <v>11.9272580645161</v>
      </c>
      <c r="E53" s="20">
        <f t="shared" si="38"/>
        <v>17.6308333333333</v>
      </c>
      <c r="F53" s="16" t="s">
        <v>73</v>
      </c>
      <c r="G53" s="13">
        <v>11</v>
      </c>
      <c r="H53" s="18">
        <f t="shared" si="21"/>
        <v>11.9272580645161</v>
      </c>
      <c r="I53" s="18">
        <f t="shared" si="22"/>
        <v>285.077258064516</v>
      </c>
      <c r="J53" s="18">
        <f t="shared" si="23"/>
        <v>0.077430408159426</v>
      </c>
      <c r="K53" s="18">
        <f t="shared" si="24"/>
        <v>7.70910416666667</v>
      </c>
      <c r="L53" s="18">
        <f t="shared" si="25"/>
        <v>0.0770910416666667</v>
      </c>
      <c r="M53" s="13" t="s">
        <v>75</v>
      </c>
      <c r="N53" s="18">
        <f>(O52-P52)*$C$22/100</f>
        <v>0.220444945173847</v>
      </c>
      <c r="O53" s="18">
        <f t="shared" si="39"/>
        <v>0.0886934072021324</v>
      </c>
      <c r="P53" s="18">
        <f t="shared" si="26"/>
        <v>0.00686756672071128</v>
      </c>
      <c r="Q53" s="25">
        <f t="shared" si="27"/>
        <v>0.00127049984333159</v>
      </c>
      <c r="R53" s="18">
        <f t="shared" si="28"/>
        <v>0.0142618427083333</v>
      </c>
      <c r="S53" s="26">
        <f t="shared" si="29"/>
        <v>0.0890838490729688</v>
      </c>
      <c r="T53" s="3">
        <v>0.01</v>
      </c>
      <c r="U53" s="27">
        <f t="shared" si="30"/>
        <v>0.000890838490729688</v>
      </c>
      <c r="V53" s="26"/>
      <c r="W53" s="3"/>
      <c r="X53" s="27"/>
      <c r="Y53" s="29">
        <v>0.04</v>
      </c>
      <c r="Z53" s="3">
        <v>0.49</v>
      </c>
      <c r="AA53" s="28">
        <f t="shared" si="31"/>
        <v>0.0196</v>
      </c>
      <c r="AB53" s="3"/>
      <c r="AC53" s="3"/>
      <c r="AD53" s="28"/>
      <c r="AE53" s="26"/>
      <c r="AF53" s="3"/>
      <c r="AG53" s="27"/>
      <c r="AH53" s="26"/>
      <c r="AI53" s="3"/>
      <c r="AJ53" s="27"/>
      <c r="AL53" s="28"/>
      <c r="AM53" s="28"/>
      <c r="AN53" s="3">
        <v>0.015</v>
      </c>
      <c r="AO53" s="3">
        <v>0.5</v>
      </c>
      <c r="AP53" s="3">
        <f t="shared" si="32"/>
        <v>0.0075</v>
      </c>
      <c r="AQ53" s="1">
        <f t="shared" si="33"/>
        <v>0.0279908384907297</v>
      </c>
      <c r="AR53" s="30">
        <f t="shared" si="34"/>
        <v>7.70910416666667</v>
      </c>
      <c r="AS53" s="1">
        <f t="shared" si="35"/>
        <v>0.185</v>
      </c>
      <c r="AT53" s="2">
        <f t="shared" si="36"/>
        <v>616.074794520548</v>
      </c>
      <c r="AU53" s="1">
        <f t="shared" si="37"/>
        <v>164778.215123947</v>
      </c>
    </row>
    <row r="54" s="1" customFormat="1" spans="1:48">
      <c r="A54" s="13"/>
      <c r="B54" s="13"/>
      <c r="C54" s="16">
        <v>11</v>
      </c>
      <c r="D54" s="21">
        <v>0.893933333333333</v>
      </c>
      <c r="E54" s="20">
        <f t="shared" si="38"/>
        <v>11.9272580645161</v>
      </c>
      <c r="F54" s="16" t="s">
        <v>75</v>
      </c>
      <c r="G54" s="13">
        <v>12</v>
      </c>
      <c r="H54" s="18">
        <f t="shared" si="21"/>
        <v>0.893933333333333</v>
      </c>
      <c r="I54" s="18">
        <f t="shared" si="22"/>
        <v>274.043933333333</v>
      </c>
      <c r="J54" s="18">
        <f t="shared" si="23"/>
        <v>0.0195751982536187</v>
      </c>
      <c r="K54" s="18">
        <f t="shared" si="24"/>
        <v>7.70910416666667</v>
      </c>
      <c r="L54" s="18">
        <f t="shared" si="25"/>
        <v>0.0770910416666667</v>
      </c>
      <c r="M54" s="13" t="s">
        <v>73</v>
      </c>
      <c r="N54" s="13"/>
      <c r="O54" s="18">
        <f t="shared" si="39"/>
        <v>0.158916882148088</v>
      </c>
      <c r="P54" s="18">
        <f t="shared" si="26"/>
        <v>0.00311082947389578</v>
      </c>
      <c r="Q54" s="25">
        <f t="shared" si="27"/>
        <v>0.000575503452670719</v>
      </c>
      <c r="R54" s="18">
        <f t="shared" si="28"/>
        <v>0.0142618427083333</v>
      </c>
      <c r="S54" s="26">
        <f t="shared" si="29"/>
        <v>0.0403526714212355</v>
      </c>
      <c r="T54" s="3">
        <v>0.01</v>
      </c>
      <c r="U54" s="27">
        <f t="shared" si="30"/>
        <v>0.000403526714212355</v>
      </c>
      <c r="V54" s="26"/>
      <c r="W54" s="3"/>
      <c r="X54" s="27"/>
      <c r="Y54" s="29">
        <v>0.04</v>
      </c>
      <c r="Z54" s="3">
        <v>0.49</v>
      </c>
      <c r="AA54" s="28">
        <f t="shared" si="31"/>
        <v>0.0196</v>
      </c>
      <c r="AB54" s="3"/>
      <c r="AC54" s="3"/>
      <c r="AD54" s="28"/>
      <c r="AE54" s="26"/>
      <c r="AF54" s="3"/>
      <c r="AG54" s="27"/>
      <c r="AH54" s="26"/>
      <c r="AI54" s="3"/>
      <c r="AJ54" s="27"/>
      <c r="AK54" s="28"/>
      <c r="AL54" s="28"/>
      <c r="AM54" s="28"/>
      <c r="AN54" s="3">
        <v>0.015</v>
      </c>
      <c r="AO54" s="3">
        <v>0.5</v>
      </c>
      <c r="AP54" s="3">
        <f t="shared" si="32"/>
        <v>0.0075</v>
      </c>
      <c r="AQ54" s="1">
        <f t="shared" si="33"/>
        <v>0.0275035267142124</v>
      </c>
      <c r="AR54" s="30">
        <f t="shared" si="34"/>
        <v>7.70910416666667</v>
      </c>
      <c r="AS54" s="1">
        <f t="shared" si="35"/>
        <v>0.185</v>
      </c>
      <c r="AT54" s="2">
        <f t="shared" si="36"/>
        <v>616.074794520548</v>
      </c>
      <c r="AU54" s="1">
        <f t="shared" si="37"/>
        <v>161909.477741535</v>
      </c>
      <c r="AV54" s="1">
        <f>SUM(AU43:AU54)</f>
        <v>1827118.73920272</v>
      </c>
    </row>
    <row r="55" s="1" customFormat="1" spans="1:46">
      <c r="A55" s="13"/>
      <c r="B55" s="13"/>
      <c r="C55" s="16">
        <v>12</v>
      </c>
      <c r="D55" s="21">
        <v>-0.838193548387097</v>
      </c>
      <c r="E55" s="20">
        <f t="shared" si="38"/>
        <v>0.893933333333333</v>
      </c>
      <c r="F55" s="16" t="s">
        <v>73</v>
      </c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AT55" s="2"/>
    </row>
    <row r="56" s="1" customFormat="1" spans="46:46">
      <c r="AT56" s="2"/>
    </row>
    <row r="57" s="1" customFormat="1" spans="19:77">
      <c r="S57" s="24" t="s">
        <v>43</v>
      </c>
      <c r="T57" s="24"/>
      <c r="U57" s="24"/>
      <c r="V57" s="24" t="s">
        <v>44</v>
      </c>
      <c r="W57" s="24" t="s">
        <v>45</v>
      </c>
      <c r="X57" s="24" t="s">
        <v>46</v>
      </c>
      <c r="Y57" s="24" t="s">
        <v>47</v>
      </c>
      <c r="Z57" s="24" t="s">
        <v>48</v>
      </c>
      <c r="AA57" s="24" t="s">
        <v>49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7">
      <c r="A58" s="15" t="s">
        <v>11</v>
      </c>
      <c r="B58" s="15"/>
      <c r="C58" s="16" t="s">
        <v>51</v>
      </c>
      <c r="D58" s="16" t="s">
        <v>52</v>
      </c>
      <c r="E58" s="16" t="s">
        <v>53</v>
      </c>
      <c r="F58" s="16" t="s">
        <v>54</v>
      </c>
      <c r="G58" s="13" t="s">
        <v>51</v>
      </c>
      <c r="H58" s="13" t="s">
        <v>53</v>
      </c>
      <c r="I58" s="13" t="s">
        <v>55</v>
      </c>
      <c r="J58" s="13" t="s">
        <v>56</v>
      </c>
      <c r="K58" s="23" t="s">
        <v>57</v>
      </c>
      <c r="L58" s="23" t="s">
        <v>58</v>
      </c>
      <c r="M58" s="13" t="s">
        <v>59</v>
      </c>
      <c r="N58" s="23" t="s">
        <v>60</v>
      </c>
      <c r="O58" s="13" t="s">
        <v>61</v>
      </c>
      <c r="P58" s="13" t="s">
        <v>62</v>
      </c>
      <c r="Q58" s="23" t="s">
        <v>63</v>
      </c>
      <c r="R58" s="23" t="s">
        <v>64</v>
      </c>
      <c r="S58" s="4" t="s">
        <v>65</v>
      </c>
      <c r="T58" s="3" t="s">
        <v>66</v>
      </c>
      <c r="U58" s="3"/>
      <c r="V58" s="3" t="s">
        <v>76</v>
      </c>
      <c r="W58" s="3" t="s">
        <v>76</v>
      </c>
      <c r="X58" s="3" t="s">
        <v>76</v>
      </c>
      <c r="Y58" s="3" t="s">
        <v>76</v>
      </c>
      <c r="Z58" s="3" t="s">
        <v>76</v>
      </c>
      <c r="AA58" s="3" t="s">
        <v>76</v>
      </c>
      <c r="AB58" s="2" t="s">
        <v>77</v>
      </c>
      <c r="AC58" s="1" t="s">
        <v>68</v>
      </c>
      <c r="AD58" s="1" t="s">
        <v>36</v>
      </c>
      <c r="AE58" s="1" t="s">
        <v>69</v>
      </c>
      <c r="AF58" s="1" t="s">
        <v>70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</row>
    <row r="59" s="1" customFormat="1" spans="1:78">
      <c r="A59" s="13" t="s">
        <v>71</v>
      </c>
      <c r="B59" s="13">
        <f>F7</f>
        <v>134.758</v>
      </c>
      <c r="C59" s="16" t="s">
        <v>72</v>
      </c>
      <c r="D59" s="17">
        <v>-3</v>
      </c>
      <c r="E59" s="16"/>
      <c r="F59" s="16"/>
      <c r="G59" s="13">
        <v>1</v>
      </c>
      <c r="H59" s="18">
        <f t="shared" ref="H59:H70" si="40">E60</f>
        <v>-3</v>
      </c>
      <c r="I59" s="18">
        <f t="shared" ref="I59:I70" si="41">H59+273.15</f>
        <v>270.15</v>
      </c>
      <c r="J59" s="18">
        <f t="shared" ref="J59:J70" si="42">EXP(($C$16*(I59-$C$14))/($C$17*I59*$C$14))</f>
        <v>0.0117298241675131</v>
      </c>
      <c r="K59" s="18">
        <f t="shared" ref="K59:K70" si="43">$B$59/12</f>
        <v>11.2298333333333</v>
      </c>
      <c r="L59" s="18">
        <f t="shared" ref="L59:L70" si="44">K59*$B$60/100</f>
        <v>3.032055</v>
      </c>
      <c r="M59" s="13" t="s">
        <v>73</v>
      </c>
      <c r="N59" s="13"/>
      <c r="O59" s="18">
        <f>L59</f>
        <v>3.032055</v>
      </c>
      <c r="P59" s="18">
        <f t="shared" ref="P59:P70" si="45">O59*J59</f>
        <v>0.0355654720162289</v>
      </c>
      <c r="Q59" s="25">
        <f t="shared" ref="Q59:Q70" si="46">P59*$B$61</f>
        <v>0.0103139868847064</v>
      </c>
      <c r="R59" s="18">
        <f t="shared" ref="R59:R70" si="47">L59*$B$61</f>
        <v>0.87929595</v>
      </c>
      <c r="S59" s="26">
        <f t="shared" ref="S59:S70" si="48">Q59/R59</f>
        <v>0.0117298241675131</v>
      </c>
      <c r="T59" s="3">
        <v>0.27</v>
      </c>
      <c r="U59" s="27">
        <f t="shared" ref="U59:U70" si="49">S59*T59</f>
        <v>0.00316705252522854</v>
      </c>
      <c r="V59" s="3">
        <v>180.9</v>
      </c>
      <c r="W59" s="28">
        <v>6</v>
      </c>
      <c r="X59" s="28">
        <v>3</v>
      </c>
      <c r="Y59" s="28">
        <v>0.3</v>
      </c>
      <c r="Z59" s="28">
        <v>6</v>
      </c>
      <c r="AA59" s="3">
        <v>30.2</v>
      </c>
      <c r="AB59" s="2">
        <f t="shared" ref="AB59:AB70" si="50">U59*0.67*AD59+(V59+W59+X59+Y59+Z59+AA59)/1000</f>
        <v>0.227015358305652</v>
      </c>
      <c r="AC59" s="30">
        <f t="shared" ref="AC59:AC70" si="51">$B$59/12</f>
        <v>11.2298333333333</v>
      </c>
      <c r="AD59" s="1">
        <f t="shared" ref="AD59:AD70" si="52">$B$61</f>
        <v>0.29</v>
      </c>
      <c r="AE59" s="31">
        <f t="shared" ref="AE59:AE70" si="53">$E$7/12</f>
        <v>43.7288981541073</v>
      </c>
      <c r="AF59" s="1">
        <f t="shared" ref="AF59:AF70" si="54">AE59*10000*AC59*AB59</f>
        <v>1114800.32029549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74</v>
      </c>
      <c r="B60" s="13">
        <v>27</v>
      </c>
      <c r="C60" s="16">
        <v>1</v>
      </c>
      <c r="D60" s="19">
        <v>-6.48216129032258</v>
      </c>
      <c r="E60" s="20">
        <f t="shared" ref="E60:E71" si="55">D59</f>
        <v>-3</v>
      </c>
      <c r="F60" s="16" t="s">
        <v>73</v>
      </c>
      <c r="G60" s="13">
        <v>2</v>
      </c>
      <c r="H60" s="18">
        <f t="shared" si="40"/>
        <v>-6.48216129032258</v>
      </c>
      <c r="I60" s="18">
        <f t="shared" si="41"/>
        <v>266.667838709677</v>
      </c>
      <c r="J60" s="18">
        <f t="shared" si="42"/>
        <v>0.0073264746811091</v>
      </c>
      <c r="K60" s="18">
        <f t="shared" si="43"/>
        <v>11.2298333333333</v>
      </c>
      <c r="L60" s="18">
        <f t="shared" si="44"/>
        <v>3.032055</v>
      </c>
      <c r="M60" s="13" t="s">
        <v>73</v>
      </c>
      <c r="N60" s="13"/>
      <c r="O60" s="18">
        <f t="shared" ref="O60:O70" si="56">L60+O59-P59-N60</f>
        <v>6.02854452798377</v>
      </c>
      <c r="P60" s="18">
        <f t="shared" si="45"/>
        <v>0.0441679788482119</v>
      </c>
      <c r="Q60" s="25">
        <f t="shared" si="46"/>
        <v>0.0128087138659815</v>
      </c>
      <c r="R60" s="18">
        <f t="shared" si="47"/>
        <v>0.87929595</v>
      </c>
      <c r="S60" s="26">
        <f t="shared" si="48"/>
        <v>0.0145670111024411</v>
      </c>
      <c r="T60" s="3">
        <v>0.27</v>
      </c>
      <c r="U60" s="27">
        <f t="shared" si="49"/>
        <v>0.00393309299765909</v>
      </c>
      <c r="V60" s="3">
        <v>180.9</v>
      </c>
      <c r="W60" s="28">
        <v>6</v>
      </c>
      <c r="X60" s="28">
        <v>3</v>
      </c>
      <c r="Y60" s="28">
        <v>0.3</v>
      </c>
      <c r="Z60" s="28">
        <v>6</v>
      </c>
      <c r="AA60" s="3">
        <v>30.2</v>
      </c>
      <c r="AB60" s="2">
        <f t="shared" si="50"/>
        <v>0.227164199969445</v>
      </c>
      <c r="AC60" s="30">
        <f t="shared" si="51"/>
        <v>11.2298333333333</v>
      </c>
      <c r="AD60" s="1">
        <f t="shared" si="52"/>
        <v>0.29</v>
      </c>
      <c r="AE60" s="31">
        <f t="shared" si="53"/>
        <v>43.7288981541073</v>
      </c>
      <c r="AF60" s="1">
        <f t="shared" si="54"/>
        <v>1115531.23443147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 t="s">
        <v>36</v>
      </c>
      <c r="B61" s="13">
        <f>H7</f>
        <v>0.29</v>
      </c>
      <c r="C61" s="16">
        <v>2</v>
      </c>
      <c r="D61" s="21">
        <v>-6.77382142857143</v>
      </c>
      <c r="E61" s="20">
        <f t="shared" si="55"/>
        <v>-6.48216129032258</v>
      </c>
      <c r="F61" s="16" t="s">
        <v>73</v>
      </c>
      <c r="G61" s="13">
        <v>3</v>
      </c>
      <c r="H61" s="18">
        <f t="shared" si="40"/>
        <v>-6.77382142857143</v>
      </c>
      <c r="I61" s="18">
        <f t="shared" si="41"/>
        <v>266.376178571429</v>
      </c>
      <c r="J61" s="18">
        <f t="shared" si="42"/>
        <v>0.00703935063606035</v>
      </c>
      <c r="K61" s="18">
        <f t="shared" si="43"/>
        <v>11.2298333333333</v>
      </c>
      <c r="L61" s="18">
        <f t="shared" si="44"/>
        <v>3.032055</v>
      </c>
      <c r="M61" s="13" t="s">
        <v>73</v>
      </c>
      <c r="N61" s="13"/>
      <c r="O61" s="18">
        <f t="shared" si="56"/>
        <v>9.01643154913556</v>
      </c>
      <c r="P61" s="18">
        <f t="shared" si="45"/>
        <v>0.063469823160402</v>
      </c>
      <c r="Q61" s="25">
        <f t="shared" si="46"/>
        <v>0.0184062487165166</v>
      </c>
      <c r="R61" s="18">
        <f t="shared" si="47"/>
        <v>0.87929595</v>
      </c>
      <c r="S61" s="26">
        <f t="shared" si="48"/>
        <v>0.0209329392640971</v>
      </c>
      <c r="T61" s="3">
        <v>0.27</v>
      </c>
      <c r="U61" s="27">
        <f t="shared" si="49"/>
        <v>0.00565189360130623</v>
      </c>
      <c r="V61" s="3">
        <v>180.9</v>
      </c>
      <c r="W61" s="28">
        <v>6</v>
      </c>
      <c r="X61" s="28">
        <v>3</v>
      </c>
      <c r="Y61" s="28">
        <v>0.3</v>
      </c>
      <c r="Z61" s="28">
        <v>6</v>
      </c>
      <c r="AA61" s="3">
        <v>30.2</v>
      </c>
      <c r="AB61" s="2">
        <f t="shared" si="50"/>
        <v>0.227498162926734</v>
      </c>
      <c r="AC61" s="30">
        <f t="shared" si="51"/>
        <v>11.2298333333333</v>
      </c>
      <c r="AD61" s="1">
        <f t="shared" si="52"/>
        <v>0.29</v>
      </c>
      <c r="AE61" s="31">
        <f t="shared" si="53"/>
        <v>43.7288981541073</v>
      </c>
      <c r="AF61" s="1">
        <f t="shared" si="54"/>
        <v>1117171.2204418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3</v>
      </c>
      <c r="D62" s="21">
        <v>0.83658064516129</v>
      </c>
      <c r="E62" s="20">
        <f t="shared" si="55"/>
        <v>-6.77382142857143</v>
      </c>
      <c r="F62" s="16" t="s">
        <v>73</v>
      </c>
      <c r="G62" s="13">
        <v>4</v>
      </c>
      <c r="H62" s="18">
        <f t="shared" si="40"/>
        <v>0.83658064516129</v>
      </c>
      <c r="I62" s="18">
        <f t="shared" si="41"/>
        <v>273.986580645161</v>
      </c>
      <c r="J62" s="18">
        <f t="shared" si="42"/>
        <v>0.0194301500943984</v>
      </c>
      <c r="K62" s="18">
        <f t="shared" si="43"/>
        <v>11.2298333333333</v>
      </c>
      <c r="L62" s="18">
        <f t="shared" si="44"/>
        <v>3.032055</v>
      </c>
      <c r="M62" s="13" t="s">
        <v>73</v>
      </c>
      <c r="N62" s="13"/>
      <c r="O62" s="18">
        <f t="shared" si="56"/>
        <v>11.9850167259752</v>
      </c>
      <c r="P62" s="18">
        <f t="shared" si="45"/>
        <v>0.232870673869573</v>
      </c>
      <c r="Q62" s="25">
        <f t="shared" si="46"/>
        <v>0.0675324954221761</v>
      </c>
      <c r="R62" s="18">
        <f t="shared" si="47"/>
        <v>0.87929595</v>
      </c>
      <c r="S62" s="26">
        <f t="shared" si="48"/>
        <v>0.0768029187694724</v>
      </c>
      <c r="T62" s="3">
        <v>0.27</v>
      </c>
      <c r="U62" s="27">
        <f t="shared" si="49"/>
        <v>0.0207367880677575</v>
      </c>
      <c r="V62" s="3">
        <v>180.9</v>
      </c>
      <c r="W62" s="28">
        <v>6</v>
      </c>
      <c r="X62" s="28">
        <v>3</v>
      </c>
      <c r="Y62" s="28">
        <v>0.3</v>
      </c>
      <c r="Z62" s="28">
        <v>6</v>
      </c>
      <c r="AA62" s="3">
        <v>30.2</v>
      </c>
      <c r="AB62" s="2">
        <f t="shared" si="50"/>
        <v>0.230429157921565</v>
      </c>
      <c r="AC62" s="30">
        <f t="shared" si="51"/>
        <v>11.2298333333333</v>
      </c>
      <c r="AD62" s="1">
        <f t="shared" si="52"/>
        <v>0.29</v>
      </c>
      <c r="AE62" s="31">
        <f t="shared" si="53"/>
        <v>43.7288981541073</v>
      </c>
      <c r="AF62" s="1">
        <f t="shared" si="54"/>
        <v>1131564.40592233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4</v>
      </c>
      <c r="D63" s="21">
        <v>9.24166666666667</v>
      </c>
      <c r="E63" s="20">
        <f t="shared" si="55"/>
        <v>0.83658064516129</v>
      </c>
      <c r="F63" s="16" t="s">
        <v>73</v>
      </c>
      <c r="G63" s="13">
        <v>5</v>
      </c>
      <c r="H63" s="18">
        <f t="shared" si="40"/>
        <v>9.24166666666667</v>
      </c>
      <c r="I63" s="18">
        <f t="shared" si="41"/>
        <v>282.391666666667</v>
      </c>
      <c r="J63" s="18">
        <f t="shared" si="42"/>
        <v>0.0559557222020804</v>
      </c>
      <c r="K63" s="18">
        <f t="shared" si="43"/>
        <v>11.2298333333333</v>
      </c>
      <c r="L63" s="18">
        <f t="shared" si="44"/>
        <v>3.032055</v>
      </c>
      <c r="M63" s="13" t="s">
        <v>75</v>
      </c>
      <c r="N63" s="18">
        <f>(O62-P62)*$C$22/100</f>
        <v>11.1645387495003</v>
      </c>
      <c r="O63" s="18">
        <f t="shared" si="56"/>
        <v>3.61966230260528</v>
      </c>
      <c r="P63" s="18">
        <f t="shared" si="45"/>
        <v>0.202540818269924</v>
      </c>
      <c r="Q63" s="25">
        <f t="shared" si="46"/>
        <v>0.0587368372982779</v>
      </c>
      <c r="R63" s="18">
        <f t="shared" si="47"/>
        <v>0.87929595</v>
      </c>
      <c r="S63" s="26">
        <f t="shared" si="48"/>
        <v>0.0667998496959731</v>
      </c>
      <c r="T63" s="3">
        <v>0.27</v>
      </c>
      <c r="U63" s="27">
        <f t="shared" si="49"/>
        <v>0.0180359594179127</v>
      </c>
      <c r="V63" s="3">
        <v>180.9</v>
      </c>
      <c r="W63" s="28">
        <v>6</v>
      </c>
      <c r="X63" s="28">
        <v>3</v>
      </c>
      <c r="Y63" s="28">
        <v>0.3</v>
      </c>
      <c r="Z63" s="28">
        <v>6</v>
      </c>
      <c r="AA63" s="3">
        <v>30.2</v>
      </c>
      <c r="AB63" s="2">
        <f t="shared" si="50"/>
        <v>0.2299043869149</v>
      </c>
      <c r="AC63" s="30">
        <f t="shared" si="51"/>
        <v>11.2298333333333</v>
      </c>
      <c r="AD63" s="1">
        <f t="shared" si="52"/>
        <v>0.29</v>
      </c>
      <c r="AE63" s="31">
        <f t="shared" si="53"/>
        <v>43.7288981541073</v>
      </c>
      <c r="AF63" s="1">
        <f t="shared" si="54"/>
        <v>1128987.42218573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5</v>
      </c>
      <c r="D64" s="21">
        <v>15.957935483871</v>
      </c>
      <c r="E64" s="20">
        <f t="shared" si="55"/>
        <v>9.24166666666667</v>
      </c>
      <c r="F64" s="16" t="s">
        <v>75</v>
      </c>
      <c r="G64" s="13">
        <v>6</v>
      </c>
      <c r="H64" s="18">
        <f t="shared" si="40"/>
        <v>15.957935483871</v>
      </c>
      <c r="I64" s="18">
        <f t="shared" si="41"/>
        <v>289.107935483871</v>
      </c>
      <c r="J64" s="18">
        <f t="shared" si="42"/>
        <v>0.124656212882105</v>
      </c>
      <c r="K64" s="18">
        <f t="shared" si="43"/>
        <v>11.2298333333333</v>
      </c>
      <c r="L64" s="18">
        <f t="shared" si="44"/>
        <v>3.032055</v>
      </c>
      <c r="M64" s="13" t="s">
        <v>73</v>
      </c>
      <c r="N64" s="13"/>
      <c r="O64" s="18">
        <f t="shared" si="56"/>
        <v>6.44917648433536</v>
      </c>
      <c r="P64" s="18">
        <f t="shared" si="45"/>
        <v>0.803929916745574</v>
      </c>
      <c r="Q64" s="25">
        <f t="shared" si="46"/>
        <v>0.233139675856216</v>
      </c>
      <c r="R64" s="18">
        <f t="shared" si="47"/>
        <v>0.87929595</v>
      </c>
      <c r="S64" s="26">
        <f t="shared" si="48"/>
        <v>0.265143579765398</v>
      </c>
      <c r="T64" s="3">
        <v>0.27</v>
      </c>
      <c r="U64" s="27">
        <f t="shared" si="49"/>
        <v>0.0715887665366574</v>
      </c>
      <c r="V64" s="3">
        <v>220.1</v>
      </c>
      <c r="W64" s="28">
        <v>12.1</v>
      </c>
      <c r="X64" s="28">
        <v>4.5</v>
      </c>
      <c r="Y64" s="28">
        <v>1.5</v>
      </c>
      <c r="Z64" s="28">
        <v>6.8</v>
      </c>
      <c r="AA64" s="3">
        <v>30.2</v>
      </c>
      <c r="AB64" s="2">
        <f t="shared" si="50"/>
        <v>0.289109697338073</v>
      </c>
      <c r="AC64" s="30">
        <f t="shared" si="51"/>
        <v>11.2298333333333</v>
      </c>
      <c r="AD64" s="1">
        <f t="shared" si="52"/>
        <v>0.29</v>
      </c>
      <c r="AE64" s="31">
        <f t="shared" si="53"/>
        <v>43.7288981541073</v>
      </c>
      <c r="AF64" s="1">
        <f t="shared" si="54"/>
        <v>1419725.89695483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6</v>
      </c>
      <c r="D65" s="21">
        <v>21.0083666666667</v>
      </c>
      <c r="E65" s="20">
        <f t="shared" si="55"/>
        <v>15.957935483871</v>
      </c>
      <c r="F65" s="16" t="s">
        <v>73</v>
      </c>
      <c r="G65" s="13">
        <v>7</v>
      </c>
      <c r="H65" s="18">
        <f t="shared" si="40"/>
        <v>21.0083666666667</v>
      </c>
      <c r="I65" s="18">
        <f t="shared" si="41"/>
        <v>294.158366666667</v>
      </c>
      <c r="J65" s="18">
        <f t="shared" si="42"/>
        <v>0.222247766726034</v>
      </c>
      <c r="K65" s="18">
        <f t="shared" si="43"/>
        <v>11.2298333333333</v>
      </c>
      <c r="L65" s="18">
        <f t="shared" si="44"/>
        <v>3.032055</v>
      </c>
      <c r="M65" s="13" t="s">
        <v>73</v>
      </c>
      <c r="N65" s="13"/>
      <c r="O65" s="18">
        <f t="shared" si="56"/>
        <v>8.67730156758978</v>
      </c>
      <c r="P65" s="18">
        <f t="shared" si="45"/>
        <v>1.92851089460514</v>
      </c>
      <c r="Q65" s="25">
        <f t="shared" si="46"/>
        <v>0.559268159435491</v>
      </c>
      <c r="R65" s="18">
        <f t="shared" si="47"/>
        <v>0.87929595</v>
      </c>
      <c r="S65" s="26">
        <f t="shared" si="48"/>
        <v>0.636040868191752</v>
      </c>
      <c r="T65" s="3">
        <v>0.27</v>
      </c>
      <c r="U65" s="27">
        <f t="shared" si="49"/>
        <v>0.171731034411773</v>
      </c>
      <c r="V65" s="3">
        <v>220.1</v>
      </c>
      <c r="W65" s="28">
        <v>12.1</v>
      </c>
      <c r="X65" s="28">
        <v>4.5</v>
      </c>
      <c r="Y65" s="28">
        <v>1.5</v>
      </c>
      <c r="Z65" s="28">
        <v>6.8</v>
      </c>
      <c r="AA65" s="3">
        <v>30.2</v>
      </c>
      <c r="AB65" s="2">
        <f t="shared" si="50"/>
        <v>0.308567339986208</v>
      </c>
      <c r="AC65" s="30">
        <f t="shared" si="51"/>
        <v>11.2298333333333</v>
      </c>
      <c r="AD65" s="1">
        <f t="shared" si="52"/>
        <v>0.29</v>
      </c>
      <c r="AE65" s="31">
        <f t="shared" si="53"/>
        <v>43.7288981541073</v>
      </c>
      <c r="AF65" s="1">
        <f t="shared" si="54"/>
        <v>1515276.1998869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7</v>
      </c>
      <c r="D66" s="21">
        <v>21.6684193548387</v>
      </c>
      <c r="E66" s="20">
        <f t="shared" si="55"/>
        <v>21.0083666666667</v>
      </c>
      <c r="F66" s="16" t="s">
        <v>73</v>
      </c>
      <c r="G66" s="13">
        <v>8</v>
      </c>
      <c r="H66" s="18">
        <f t="shared" si="40"/>
        <v>21.6684193548387</v>
      </c>
      <c r="I66" s="18">
        <f t="shared" si="41"/>
        <v>294.818419354839</v>
      </c>
      <c r="J66" s="18">
        <f t="shared" si="42"/>
        <v>0.239343488221764</v>
      </c>
      <c r="K66" s="18">
        <f t="shared" si="43"/>
        <v>11.2298333333333</v>
      </c>
      <c r="L66" s="18">
        <f t="shared" si="44"/>
        <v>3.032055</v>
      </c>
      <c r="M66" s="13" t="s">
        <v>73</v>
      </c>
      <c r="N66" s="13"/>
      <c r="O66" s="18">
        <f t="shared" si="56"/>
        <v>9.78084567298464</v>
      </c>
      <c r="P66" s="18">
        <f t="shared" si="45"/>
        <v>2.34098172113089</v>
      </c>
      <c r="Q66" s="25">
        <f t="shared" si="46"/>
        <v>0.678884699127958</v>
      </c>
      <c r="R66" s="18">
        <f t="shared" si="47"/>
        <v>0.87929595</v>
      </c>
      <c r="S66" s="26">
        <f t="shared" si="48"/>
        <v>0.772077591313776</v>
      </c>
      <c r="T66" s="3">
        <v>0.27</v>
      </c>
      <c r="U66" s="27">
        <f t="shared" si="49"/>
        <v>0.208460949654719</v>
      </c>
      <c r="V66" s="3">
        <v>220.1</v>
      </c>
      <c r="W66" s="28">
        <v>12.1</v>
      </c>
      <c r="X66" s="28">
        <v>4.5</v>
      </c>
      <c r="Y66" s="28">
        <v>1.5</v>
      </c>
      <c r="Z66" s="28">
        <v>6.8</v>
      </c>
      <c r="AA66" s="3">
        <v>30.2</v>
      </c>
      <c r="AB66" s="2">
        <f t="shared" si="50"/>
        <v>0.315703962517912</v>
      </c>
      <c r="AC66" s="30">
        <f t="shared" si="51"/>
        <v>11.2298333333333</v>
      </c>
      <c r="AD66" s="1">
        <f t="shared" si="52"/>
        <v>0.29</v>
      </c>
      <c r="AE66" s="31">
        <f t="shared" si="53"/>
        <v>43.7288981541073</v>
      </c>
      <c r="AF66" s="1">
        <f t="shared" si="54"/>
        <v>1550321.88641468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8</v>
      </c>
      <c r="D67" s="21">
        <v>22.4995483870968</v>
      </c>
      <c r="E67" s="20">
        <f t="shared" si="55"/>
        <v>21.6684193548387</v>
      </c>
      <c r="F67" s="16" t="s">
        <v>73</v>
      </c>
      <c r="G67" s="13">
        <v>9</v>
      </c>
      <c r="H67" s="18">
        <f t="shared" si="40"/>
        <v>22.4995483870968</v>
      </c>
      <c r="I67" s="18">
        <f t="shared" si="41"/>
        <v>295.649548387097</v>
      </c>
      <c r="J67" s="18">
        <f t="shared" si="42"/>
        <v>0.262629264632709</v>
      </c>
      <c r="K67" s="18">
        <f t="shared" si="43"/>
        <v>11.2298333333333</v>
      </c>
      <c r="L67" s="18">
        <f t="shared" si="44"/>
        <v>3.032055</v>
      </c>
      <c r="M67" s="13" t="s">
        <v>73</v>
      </c>
      <c r="N67" s="13"/>
      <c r="O67" s="18">
        <f t="shared" si="56"/>
        <v>10.4719189518537</v>
      </c>
      <c r="P67" s="18">
        <f t="shared" si="45"/>
        <v>2.75023237361868</v>
      </c>
      <c r="Q67" s="25">
        <f t="shared" si="46"/>
        <v>0.797567388349417</v>
      </c>
      <c r="R67" s="18">
        <f t="shared" si="47"/>
        <v>0.87929595</v>
      </c>
      <c r="S67" s="26">
        <f t="shared" si="48"/>
        <v>0.907052271023672</v>
      </c>
      <c r="T67" s="3">
        <v>0.27</v>
      </c>
      <c r="U67" s="27">
        <f t="shared" si="49"/>
        <v>0.244904113176391</v>
      </c>
      <c r="V67" s="3">
        <v>220.1</v>
      </c>
      <c r="W67" s="28">
        <v>12.1</v>
      </c>
      <c r="X67" s="28">
        <v>4.5</v>
      </c>
      <c r="Y67" s="28">
        <v>1.5</v>
      </c>
      <c r="Z67" s="28">
        <v>6.8</v>
      </c>
      <c r="AA67" s="3">
        <v>30.2</v>
      </c>
      <c r="AB67" s="2">
        <f t="shared" si="50"/>
        <v>0.322784869190173</v>
      </c>
      <c r="AC67" s="30">
        <f t="shared" si="51"/>
        <v>11.2298333333333</v>
      </c>
      <c r="AD67" s="1">
        <f t="shared" si="52"/>
        <v>0.29</v>
      </c>
      <c r="AE67" s="31">
        <f t="shared" si="53"/>
        <v>43.7288981541073</v>
      </c>
      <c r="AF67" s="1">
        <f t="shared" si="54"/>
        <v>1585093.97005314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9</v>
      </c>
      <c r="D68" s="21">
        <v>17.6308333333333</v>
      </c>
      <c r="E68" s="20">
        <f t="shared" si="55"/>
        <v>22.4995483870968</v>
      </c>
      <c r="F68" s="16" t="s">
        <v>73</v>
      </c>
      <c r="G68" s="13">
        <v>10</v>
      </c>
      <c r="H68" s="18">
        <f t="shared" si="40"/>
        <v>17.6308333333333</v>
      </c>
      <c r="I68" s="18">
        <f t="shared" si="41"/>
        <v>290.780833333333</v>
      </c>
      <c r="J68" s="18">
        <f t="shared" si="42"/>
        <v>0.151308007208888</v>
      </c>
      <c r="K68" s="18">
        <f t="shared" si="43"/>
        <v>11.2298333333333</v>
      </c>
      <c r="L68" s="18">
        <f t="shared" si="44"/>
        <v>3.032055</v>
      </c>
      <c r="M68" s="13" t="s">
        <v>73</v>
      </c>
      <c r="N68" s="13"/>
      <c r="O68" s="18">
        <f t="shared" si="56"/>
        <v>10.7537415782351</v>
      </c>
      <c r="P68" s="18">
        <f t="shared" si="45"/>
        <v>1.62712720824211</v>
      </c>
      <c r="Q68" s="25">
        <f t="shared" si="46"/>
        <v>0.471866890390212</v>
      </c>
      <c r="R68" s="18">
        <f t="shared" si="47"/>
        <v>0.87929595</v>
      </c>
      <c r="S68" s="26">
        <f t="shared" si="48"/>
        <v>0.536641719309877</v>
      </c>
      <c r="T68" s="3">
        <v>0.27</v>
      </c>
      <c r="U68" s="27">
        <f t="shared" si="49"/>
        <v>0.144893264213667</v>
      </c>
      <c r="V68" s="3">
        <v>180.9</v>
      </c>
      <c r="W68" s="28">
        <v>6</v>
      </c>
      <c r="X68" s="28">
        <v>3</v>
      </c>
      <c r="Y68" s="28">
        <v>0.3</v>
      </c>
      <c r="Z68" s="28">
        <v>6</v>
      </c>
      <c r="AA68" s="3">
        <v>30.2</v>
      </c>
      <c r="AB68" s="2">
        <f t="shared" si="50"/>
        <v>0.254552761236715</v>
      </c>
      <c r="AC68" s="30">
        <f t="shared" si="51"/>
        <v>11.2298333333333</v>
      </c>
      <c r="AD68" s="1">
        <f t="shared" si="52"/>
        <v>0.29</v>
      </c>
      <c r="AE68" s="31">
        <f t="shared" si="53"/>
        <v>43.7288981541073</v>
      </c>
      <c r="AF68" s="1">
        <f t="shared" si="54"/>
        <v>1250027.75969332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10</v>
      </c>
      <c r="D69" s="21">
        <v>11.9272580645161</v>
      </c>
      <c r="E69" s="20">
        <f t="shared" si="55"/>
        <v>17.6308333333333</v>
      </c>
      <c r="F69" s="16" t="s">
        <v>73</v>
      </c>
      <c r="G69" s="13">
        <v>11</v>
      </c>
      <c r="H69" s="18">
        <f t="shared" si="40"/>
        <v>11.9272580645161</v>
      </c>
      <c r="I69" s="18">
        <f t="shared" si="41"/>
        <v>285.077258064516</v>
      </c>
      <c r="J69" s="18">
        <f t="shared" si="42"/>
        <v>0.077430408159426</v>
      </c>
      <c r="K69" s="18">
        <f t="shared" si="43"/>
        <v>11.2298333333333</v>
      </c>
      <c r="L69" s="18">
        <f t="shared" si="44"/>
        <v>3.032055</v>
      </c>
      <c r="M69" s="13" t="s">
        <v>75</v>
      </c>
      <c r="N69" s="18">
        <f>(O68-P68)*$C$22/100</f>
        <v>8.67028365149331</v>
      </c>
      <c r="O69" s="18">
        <f t="shared" si="56"/>
        <v>3.48838571849965</v>
      </c>
      <c r="P69" s="18">
        <f t="shared" si="45"/>
        <v>0.27010713000094</v>
      </c>
      <c r="Q69" s="25">
        <f t="shared" si="46"/>
        <v>0.0783310677002726</v>
      </c>
      <c r="R69" s="18">
        <f t="shared" si="47"/>
        <v>0.87929595</v>
      </c>
      <c r="S69" s="26">
        <f t="shared" si="48"/>
        <v>0.0890838490729687</v>
      </c>
      <c r="T69" s="3">
        <v>0.27</v>
      </c>
      <c r="U69" s="27">
        <f t="shared" si="49"/>
        <v>0.0240526392497016</v>
      </c>
      <c r="V69" s="3">
        <v>180.9</v>
      </c>
      <c r="W69" s="28">
        <v>6</v>
      </c>
      <c r="X69" s="28">
        <v>3</v>
      </c>
      <c r="Y69" s="28">
        <v>0.3</v>
      </c>
      <c r="Z69" s="28">
        <v>6</v>
      </c>
      <c r="AA69" s="3">
        <v>30.2</v>
      </c>
      <c r="AB69" s="2">
        <f t="shared" si="50"/>
        <v>0.231073427806217</v>
      </c>
      <c r="AC69" s="30">
        <f t="shared" si="51"/>
        <v>11.2298333333333</v>
      </c>
      <c r="AD69" s="1">
        <f t="shared" si="52"/>
        <v>0.29</v>
      </c>
      <c r="AE69" s="31">
        <f t="shared" si="53"/>
        <v>43.7288981541073</v>
      </c>
      <c r="AF69" s="1">
        <f t="shared" si="54"/>
        <v>1134728.21069364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8">
      <c r="A70" s="13"/>
      <c r="B70" s="13"/>
      <c r="C70" s="16">
        <v>11</v>
      </c>
      <c r="D70" s="21">
        <v>0.893933333333333</v>
      </c>
      <c r="E70" s="20">
        <f t="shared" si="55"/>
        <v>11.9272580645161</v>
      </c>
      <c r="F70" s="16" t="s">
        <v>75</v>
      </c>
      <c r="G70" s="13">
        <v>12</v>
      </c>
      <c r="H70" s="18">
        <f t="shared" si="40"/>
        <v>0.893933333333333</v>
      </c>
      <c r="I70" s="18">
        <f t="shared" si="41"/>
        <v>274.043933333333</v>
      </c>
      <c r="J70" s="18">
        <f t="shared" si="42"/>
        <v>0.0195751982536187</v>
      </c>
      <c r="K70" s="18">
        <f t="shared" si="43"/>
        <v>11.2298333333333</v>
      </c>
      <c r="L70" s="18">
        <f t="shared" si="44"/>
        <v>3.032055</v>
      </c>
      <c r="M70" s="13" t="s">
        <v>73</v>
      </c>
      <c r="N70" s="13"/>
      <c r="O70" s="18">
        <f t="shared" si="56"/>
        <v>6.25033358849871</v>
      </c>
      <c r="P70" s="18">
        <f t="shared" si="45"/>
        <v>0.122351519146114</v>
      </c>
      <c r="Q70" s="25">
        <f t="shared" si="46"/>
        <v>0.0354819405523731</v>
      </c>
      <c r="R70" s="18">
        <f t="shared" si="47"/>
        <v>0.87929595</v>
      </c>
      <c r="S70" s="26">
        <f t="shared" si="48"/>
        <v>0.0403526714212355</v>
      </c>
      <c r="T70" s="3">
        <v>0.27</v>
      </c>
      <c r="U70" s="27">
        <f t="shared" si="49"/>
        <v>0.0108952212837336</v>
      </c>
      <c r="V70" s="3">
        <v>180.9</v>
      </c>
      <c r="W70" s="28">
        <v>6</v>
      </c>
      <c r="X70" s="28">
        <v>3</v>
      </c>
      <c r="Y70" s="28">
        <v>0.3</v>
      </c>
      <c r="Z70" s="28">
        <v>6</v>
      </c>
      <c r="AA70" s="3">
        <v>30.2</v>
      </c>
      <c r="AB70" s="2">
        <f t="shared" si="50"/>
        <v>0.228516941495429</v>
      </c>
      <c r="AC70" s="30">
        <f t="shared" si="51"/>
        <v>11.2298333333333</v>
      </c>
      <c r="AD70" s="1">
        <f t="shared" si="52"/>
        <v>0.29</v>
      </c>
      <c r="AE70" s="31">
        <f t="shared" si="53"/>
        <v>43.7288981541073</v>
      </c>
      <c r="AF70" s="1">
        <f t="shared" si="54"/>
        <v>1122174.11840945</v>
      </c>
      <c r="AG70" s="1">
        <f>SUM(AF59:AF70)</f>
        <v>15185402.6453828</v>
      </c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 s="3"/>
    </row>
    <row r="71" s="1" customFormat="1" spans="1:77">
      <c r="A71" s="13"/>
      <c r="B71" s="13"/>
      <c r="C71" s="16">
        <v>12</v>
      </c>
      <c r="D71" s="21">
        <v>-0.838193548387097</v>
      </c>
      <c r="E71" s="20">
        <f t="shared" si="55"/>
        <v>0.893933333333333</v>
      </c>
      <c r="F71" s="16" t="s">
        <v>73</v>
      </c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</row>
    <row r="72" s="1" customFormat="1" spans="46:46">
      <c r="AT72" s="2"/>
    </row>
    <row r="73" s="1" customFormat="1" spans="19:46">
      <c r="S73" s="24" t="s">
        <v>43</v>
      </c>
      <c r="T73" s="24"/>
      <c r="U73" s="24"/>
      <c r="V73" s="24" t="s">
        <v>44</v>
      </c>
      <c r="W73" s="24"/>
      <c r="X73" s="24"/>
      <c r="Y73" s="24" t="s">
        <v>45</v>
      </c>
      <c r="Z73" s="24"/>
      <c r="AA73" s="24"/>
      <c r="AB73" s="24" t="s">
        <v>46</v>
      </c>
      <c r="AC73" s="24"/>
      <c r="AD73" s="24"/>
      <c r="AE73" s="24" t="s">
        <v>47</v>
      </c>
      <c r="AF73" s="24"/>
      <c r="AG73" s="24"/>
      <c r="AH73" s="24" t="s">
        <v>48</v>
      </c>
      <c r="AI73" s="24"/>
      <c r="AJ73" s="24"/>
      <c r="AK73" s="32" t="s">
        <v>78</v>
      </c>
      <c r="AL73" s="33"/>
      <c r="AM73" s="34"/>
      <c r="AN73" s="33" t="s">
        <v>79</v>
      </c>
      <c r="AO73" s="33"/>
      <c r="AP73" s="34"/>
      <c r="AQ73" s="24" t="s">
        <v>50</v>
      </c>
      <c r="AR73" s="24"/>
      <c r="AS73" s="24"/>
      <c r="AT73" s="2"/>
    </row>
    <row r="74" s="1" customFormat="1" spans="1:50">
      <c r="A74" s="15" t="s">
        <v>12</v>
      </c>
      <c r="B74" s="15"/>
      <c r="C74" s="16" t="s">
        <v>51</v>
      </c>
      <c r="D74" s="16" t="s">
        <v>52</v>
      </c>
      <c r="E74" s="16" t="s">
        <v>53</v>
      </c>
      <c r="F74" s="16" t="s">
        <v>54</v>
      </c>
      <c r="G74" s="13" t="s">
        <v>51</v>
      </c>
      <c r="H74" s="13" t="s">
        <v>53</v>
      </c>
      <c r="I74" s="13" t="s">
        <v>55</v>
      </c>
      <c r="J74" s="13" t="s">
        <v>56</v>
      </c>
      <c r="K74" s="23" t="s">
        <v>57</v>
      </c>
      <c r="L74" s="23" t="s">
        <v>58</v>
      </c>
      <c r="M74" s="13" t="s">
        <v>59</v>
      </c>
      <c r="N74" s="23" t="s">
        <v>60</v>
      </c>
      <c r="O74" s="13" t="s">
        <v>61</v>
      </c>
      <c r="P74" s="13" t="s">
        <v>62</v>
      </c>
      <c r="Q74" s="23" t="s">
        <v>63</v>
      </c>
      <c r="R74" s="23" t="s">
        <v>64</v>
      </c>
      <c r="S74" s="4" t="s">
        <v>65</v>
      </c>
      <c r="T74" s="3" t="s">
        <v>66</v>
      </c>
      <c r="U74" s="3"/>
      <c r="V74" s="4" t="s">
        <v>65</v>
      </c>
      <c r="W74" s="3" t="s">
        <v>66</v>
      </c>
      <c r="X74" s="3"/>
      <c r="Y74" s="4" t="s">
        <v>65</v>
      </c>
      <c r="Z74" s="3" t="s">
        <v>66</v>
      </c>
      <c r="AA74" s="3"/>
      <c r="AB74" s="4" t="s">
        <v>65</v>
      </c>
      <c r="AC74" s="3" t="s">
        <v>66</v>
      </c>
      <c r="AD74" s="3"/>
      <c r="AE74" s="4" t="s">
        <v>65</v>
      </c>
      <c r="AF74" s="3" t="s">
        <v>66</v>
      </c>
      <c r="AG74" s="3"/>
      <c r="AH74" s="4" t="s">
        <v>65</v>
      </c>
      <c r="AI74" s="3" t="s">
        <v>66</v>
      </c>
      <c r="AJ74" s="3"/>
      <c r="AK74" s="4" t="s">
        <v>65</v>
      </c>
      <c r="AL74" s="3" t="s">
        <v>66</v>
      </c>
      <c r="AM74" s="3"/>
      <c r="AN74" s="4" t="s">
        <v>65</v>
      </c>
      <c r="AO74" s="3" t="s">
        <v>66</v>
      </c>
      <c r="AP74" s="3"/>
      <c r="AQ74" s="35" t="s">
        <v>65</v>
      </c>
      <c r="AR74" s="35" t="s">
        <v>66</v>
      </c>
      <c r="AS74" s="35"/>
      <c r="AT74" s="2" t="s">
        <v>67</v>
      </c>
      <c r="AU74" s="1" t="s">
        <v>68</v>
      </c>
      <c r="AV74" s="1" t="s">
        <v>36</v>
      </c>
      <c r="AW74" s="1" t="s">
        <v>69</v>
      </c>
      <c r="AX74" s="1" t="s">
        <v>70</v>
      </c>
    </row>
    <row r="75" s="1" customFormat="1" spans="1:50">
      <c r="A75" s="13" t="s">
        <v>71</v>
      </c>
      <c r="B75" s="13">
        <f>F8</f>
        <v>625.464</v>
      </c>
      <c r="C75" s="16" t="s">
        <v>72</v>
      </c>
      <c r="D75" s="17">
        <v>-3</v>
      </c>
      <c r="E75" s="16"/>
      <c r="F75" s="16"/>
      <c r="G75" s="13">
        <v>1</v>
      </c>
      <c r="H75" s="18">
        <f t="shared" ref="H75:H86" si="57">E76</f>
        <v>-3</v>
      </c>
      <c r="I75" s="18">
        <f t="shared" ref="I75:I86" si="58">H75+273.15</f>
        <v>270.15</v>
      </c>
      <c r="J75" s="18">
        <f t="shared" ref="J75:J86" si="59">EXP(($C$16*(I75-$C$14))/($C$17*I75*$C$14))</f>
        <v>0.0117298241675131</v>
      </c>
      <c r="K75" s="18">
        <f t="shared" ref="K75:K86" si="60">$B$75/12</f>
        <v>52.122</v>
      </c>
      <c r="L75" s="18">
        <f t="shared" ref="L75:L86" si="61">K75*$B$76/100</f>
        <v>0.52122</v>
      </c>
      <c r="M75" s="13" t="s">
        <v>73</v>
      </c>
      <c r="N75" s="13"/>
      <c r="O75" s="18">
        <f>L75</f>
        <v>0.52122</v>
      </c>
      <c r="P75" s="18">
        <f t="shared" ref="P75:P86" si="62">O75*J75</f>
        <v>0.00611381895259118</v>
      </c>
      <c r="Q75" s="25">
        <f t="shared" ref="Q75:Q86" si="63">P75*$B$77</f>
        <v>0.00183414568577735</v>
      </c>
      <c r="R75" s="18">
        <f t="shared" ref="R75:R86" si="64">L75*$B$77</f>
        <v>0.156366</v>
      </c>
      <c r="S75" s="26">
        <f t="shared" ref="S75:S86" si="65">Q75/R75</f>
        <v>0.0117298241675131</v>
      </c>
      <c r="T75" s="3">
        <v>0.01</v>
      </c>
      <c r="U75" s="27">
        <f t="shared" ref="U75:U86" si="66">S75*T75</f>
        <v>0.000117298241675131</v>
      </c>
      <c r="V75" s="26"/>
      <c r="W75" s="3"/>
      <c r="X75" s="3"/>
      <c r="Y75" s="29"/>
      <c r="Z75" s="3"/>
      <c r="AA75" s="28"/>
      <c r="AB75" s="3"/>
      <c r="AC75" s="3"/>
      <c r="AD75" s="28"/>
      <c r="AE75" s="26">
        <v>0.001</v>
      </c>
      <c r="AF75" s="3">
        <v>0.49</v>
      </c>
      <c r="AG75" s="27">
        <f t="shared" ref="AG75:AG86" si="67">AF75*AE75</f>
        <v>0.00049</v>
      </c>
      <c r="AH75" s="36"/>
      <c r="AI75" s="3"/>
      <c r="AJ75" s="27"/>
      <c r="AK75" s="37"/>
      <c r="AL75" s="28"/>
      <c r="AM75" s="28"/>
      <c r="AN75" s="37"/>
      <c r="AO75" s="28"/>
      <c r="AP75" s="27"/>
      <c r="AQ75" s="3">
        <v>0.01</v>
      </c>
      <c r="AR75" s="3">
        <v>0.5</v>
      </c>
      <c r="AS75" s="3">
        <f t="shared" ref="AS75:AS86" si="68">AR75*AQ75</f>
        <v>0.005</v>
      </c>
      <c r="AT75" s="2">
        <f t="shared" ref="AT75:AT86" si="69">(AS75+AM75+AD75+AA75+U75+X75+AG75+AJ75+AP75)</f>
        <v>0.00560729824167513</v>
      </c>
      <c r="AU75" s="30">
        <f t="shared" ref="AU75:AU86" si="70">$B$75/12</f>
        <v>52.122</v>
      </c>
      <c r="AV75" s="1">
        <f t="shared" ref="AV75:AV86" si="71">$B$77</f>
        <v>0.3</v>
      </c>
      <c r="AW75" s="2">
        <f>$E$8/12</f>
        <v>4.09738497773535</v>
      </c>
      <c r="AX75" s="1">
        <f t="shared" ref="AX75:AX86" si="72">AW75*10000*AV75*0.67*AU75*AT75</f>
        <v>2407.0081245733</v>
      </c>
    </row>
    <row r="76" s="1" customFormat="1" spans="1:50">
      <c r="A76" s="13" t="s">
        <v>74</v>
      </c>
      <c r="B76" s="13">
        <v>1</v>
      </c>
      <c r="C76" s="16">
        <v>1</v>
      </c>
      <c r="D76" s="19">
        <v>-6.48216129032258</v>
      </c>
      <c r="E76" s="20">
        <f t="shared" ref="E76:E87" si="73">D75</f>
        <v>-3</v>
      </c>
      <c r="F76" s="16" t="s">
        <v>73</v>
      </c>
      <c r="G76" s="13">
        <v>2</v>
      </c>
      <c r="H76" s="18">
        <f t="shared" si="57"/>
        <v>-6.48216129032258</v>
      </c>
      <c r="I76" s="18">
        <f t="shared" si="58"/>
        <v>266.667838709677</v>
      </c>
      <c r="J76" s="18">
        <f t="shared" si="59"/>
        <v>0.0073264746811091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ref="O76:O86" si="74">L76+O75-P75-N76</f>
        <v>1.03632618104741</v>
      </c>
      <c r="P76" s="18">
        <f t="shared" si="62"/>
        <v>0.00759261752681433</v>
      </c>
      <c r="Q76" s="25">
        <f t="shared" si="63"/>
        <v>0.0022777852580443</v>
      </c>
      <c r="R76" s="18">
        <f t="shared" si="64"/>
        <v>0.156366</v>
      </c>
      <c r="S76" s="26">
        <f t="shared" si="65"/>
        <v>0.0145670111024411</v>
      </c>
      <c r="T76" s="3">
        <v>0.01</v>
      </c>
      <c r="U76" s="27">
        <f t="shared" si="66"/>
        <v>0.000145670111024411</v>
      </c>
      <c r="V76" s="26"/>
      <c r="W76" s="3"/>
      <c r="X76" s="3"/>
      <c r="Y76" s="29"/>
      <c r="Z76" s="3"/>
      <c r="AA76" s="28"/>
      <c r="AB76" s="3"/>
      <c r="AC76" s="3"/>
      <c r="AD76" s="28"/>
      <c r="AE76" s="26">
        <v>0.001</v>
      </c>
      <c r="AF76" s="3">
        <v>0.49</v>
      </c>
      <c r="AG76" s="27">
        <f t="shared" si="67"/>
        <v>0.00049</v>
      </c>
      <c r="AH76" s="36"/>
      <c r="AI76" s="3"/>
      <c r="AJ76" s="27"/>
      <c r="AK76" s="37"/>
      <c r="AL76" s="28"/>
      <c r="AM76" s="28"/>
      <c r="AN76" s="37"/>
      <c r="AO76" s="28"/>
      <c r="AP76" s="27"/>
      <c r="AQ76" s="3">
        <v>0.01</v>
      </c>
      <c r="AR76" s="3">
        <v>0.5</v>
      </c>
      <c r="AS76" s="3">
        <f t="shared" si="68"/>
        <v>0.005</v>
      </c>
      <c r="AT76" s="2">
        <f t="shared" si="69"/>
        <v>0.00563567011102441</v>
      </c>
      <c r="AU76" s="30">
        <f t="shared" si="70"/>
        <v>52.122</v>
      </c>
      <c r="AV76" s="1">
        <f t="shared" si="71"/>
        <v>0.3</v>
      </c>
      <c r="AW76" s="2">
        <f t="shared" ref="AW76:AW86" si="75">$E$8/12</f>
        <v>4.09738497773535</v>
      </c>
      <c r="AX76" s="1">
        <f t="shared" si="72"/>
        <v>2419.18713077017</v>
      </c>
    </row>
    <row r="77" s="1" customFormat="1" spans="1:50">
      <c r="A77" s="13" t="s">
        <v>36</v>
      </c>
      <c r="B77" s="13">
        <f>H8</f>
        <v>0.3</v>
      </c>
      <c r="C77" s="16">
        <v>2</v>
      </c>
      <c r="D77" s="21">
        <v>-6.77382142857143</v>
      </c>
      <c r="E77" s="20">
        <f t="shared" si="73"/>
        <v>-6.48216129032258</v>
      </c>
      <c r="F77" s="16" t="s">
        <v>73</v>
      </c>
      <c r="G77" s="13">
        <v>3</v>
      </c>
      <c r="H77" s="18">
        <f t="shared" si="57"/>
        <v>-6.77382142857143</v>
      </c>
      <c r="I77" s="18">
        <f t="shared" si="58"/>
        <v>266.376178571429</v>
      </c>
      <c r="J77" s="18">
        <f t="shared" si="59"/>
        <v>0.00703935063606035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4"/>
        <v>1.54995356352059</v>
      </c>
      <c r="P77" s="18">
        <f t="shared" si="62"/>
        <v>0.0109106666032327</v>
      </c>
      <c r="Q77" s="25">
        <f t="shared" si="63"/>
        <v>0.00327319998096981</v>
      </c>
      <c r="R77" s="18">
        <f t="shared" si="64"/>
        <v>0.156366</v>
      </c>
      <c r="S77" s="26">
        <f t="shared" si="65"/>
        <v>0.0209329392640971</v>
      </c>
      <c r="T77" s="3">
        <v>0.01</v>
      </c>
      <c r="U77" s="27">
        <f t="shared" si="66"/>
        <v>0.000209329392640971</v>
      </c>
      <c r="V77" s="26"/>
      <c r="W77" s="3"/>
      <c r="X77" s="3"/>
      <c r="Y77" s="29"/>
      <c r="Z77" s="3"/>
      <c r="AA77" s="28"/>
      <c r="AB77" s="3"/>
      <c r="AC77" s="3"/>
      <c r="AD77" s="28"/>
      <c r="AE77" s="26">
        <v>0.001</v>
      </c>
      <c r="AF77" s="3">
        <v>0.49</v>
      </c>
      <c r="AG77" s="27">
        <f t="shared" si="67"/>
        <v>0.00049</v>
      </c>
      <c r="AH77" s="36"/>
      <c r="AI77" s="3"/>
      <c r="AJ77" s="27"/>
      <c r="AK77" s="37"/>
      <c r="AL77" s="28"/>
      <c r="AM77" s="28"/>
      <c r="AN77" s="37"/>
      <c r="AO77" s="28"/>
      <c r="AP77" s="27"/>
      <c r="AQ77" s="3">
        <v>0.01</v>
      </c>
      <c r="AR77" s="3">
        <v>0.5</v>
      </c>
      <c r="AS77" s="3">
        <f t="shared" si="68"/>
        <v>0.005</v>
      </c>
      <c r="AT77" s="2">
        <f t="shared" si="69"/>
        <v>0.00569932939264097</v>
      </c>
      <c r="AU77" s="30">
        <f t="shared" si="70"/>
        <v>52.122</v>
      </c>
      <c r="AV77" s="1">
        <f t="shared" si="71"/>
        <v>0.3</v>
      </c>
      <c r="AW77" s="2">
        <f t="shared" si="75"/>
        <v>4.09738497773535</v>
      </c>
      <c r="AX77" s="1">
        <f t="shared" si="72"/>
        <v>2446.51373289679</v>
      </c>
    </row>
    <row r="78" s="1" customFormat="1" spans="1:50">
      <c r="A78" s="13"/>
      <c r="B78" s="13"/>
      <c r="C78" s="16">
        <v>3</v>
      </c>
      <c r="D78" s="21">
        <v>0.83658064516129</v>
      </c>
      <c r="E78" s="20">
        <f t="shared" si="73"/>
        <v>-6.77382142857143</v>
      </c>
      <c r="F78" s="16" t="s">
        <v>73</v>
      </c>
      <c r="G78" s="13">
        <v>4</v>
      </c>
      <c r="H78" s="18">
        <f t="shared" si="57"/>
        <v>0.83658064516129</v>
      </c>
      <c r="I78" s="18">
        <f t="shared" si="58"/>
        <v>273.986580645161</v>
      </c>
      <c r="J78" s="18">
        <f t="shared" si="59"/>
        <v>0.0194301500943984</v>
      </c>
      <c r="K78" s="18">
        <f t="shared" si="60"/>
        <v>52.122</v>
      </c>
      <c r="L78" s="18">
        <f t="shared" si="61"/>
        <v>0.52122</v>
      </c>
      <c r="M78" s="13" t="s">
        <v>73</v>
      </c>
      <c r="N78" s="13"/>
      <c r="O78" s="18">
        <f t="shared" si="74"/>
        <v>2.06026289691736</v>
      </c>
      <c r="P78" s="18">
        <f t="shared" si="62"/>
        <v>0.0400312173210244</v>
      </c>
      <c r="Q78" s="25">
        <f t="shared" si="63"/>
        <v>0.0120093651963073</v>
      </c>
      <c r="R78" s="18">
        <f t="shared" si="64"/>
        <v>0.156366</v>
      </c>
      <c r="S78" s="26">
        <f t="shared" si="65"/>
        <v>0.0768029187694724</v>
      </c>
      <c r="T78" s="3">
        <v>0.01</v>
      </c>
      <c r="U78" s="27">
        <f t="shared" si="66"/>
        <v>0.000768029187694724</v>
      </c>
      <c r="V78" s="26"/>
      <c r="W78" s="3"/>
      <c r="X78" s="3"/>
      <c r="Y78" s="29"/>
      <c r="Z78" s="3"/>
      <c r="AA78" s="28"/>
      <c r="AB78" s="3"/>
      <c r="AC78" s="3"/>
      <c r="AD78" s="28"/>
      <c r="AE78" s="26">
        <v>0.001</v>
      </c>
      <c r="AF78" s="3">
        <v>0.49</v>
      </c>
      <c r="AG78" s="27">
        <f t="shared" si="67"/>
        <v>0.00049</v>
      </c>
      <c r="AH78" s="36"/>
      <c r="AI78" s="3"/>
      <c r="AJ78" s="27"/>
      <c r="AK78" s="37"/>
      <c r="AL78" s="28"/>
      <c r="AM78" s="28"/>
      <c r="AN78" s="37"/>
      <c r="AO78" s="28"/>
      <c r="AP78" s="27"/>
      <c r="AQ78" s="3">
        <v>0.01</v>
      </c>
      <c r="AR78" s="3">
        <v>0.5</v>
      </c>
      <c r="AS78" s="3">
        <f t="shared" si="68"/>
        <v>0.005</v>
      </c>
      <c r="AT78" s="2">
        <f t="shared" si="69"/>
        <v>0.00625802918769472</v>
      </c>
      <c r="AU78" s="30">
        <f t="shared" si="70"/>
        <v>52.122</v>
      </c>
      <c r="AV78" s="1">
        <f t="shared" si="71"/>
        <v>0.3</v>
      </c>
      <c r="AW78" s="2">
        <f t="shared" si="75"/>
        <v>4.09738497773535</v>
      </c>
      <c r="AX78" s="1">
        <f t="shared" si="72"/>
        <v>2686.34312807626</v>
      </c>
    </row>
    <row r="79" s="1" customFormat="1" spans="1:50">
      <c r="A79" s="13"/>
      <c r="B79" s="13"/>
      <c r="C79" s="16">
        <v>4</v>
      </c>
      <c r="D79" s="21">
        <v>9.24166666666667</v>
      </c>
      <c r="E79" s="20">
        <f t="shared" si="73"/>
        <v>0.83658064516129</v>
      </c>
      <c r="F79" s="16" t="s">
        <v>73</v>
      </c>
      <c r="G79" s="13">
        <v>5</v>
      </c>
      <c r="H79" s="18">
        <f t="shared" si="57"/>
        <v>9.24166666666667</v>
      </c>
      <c r="I79" s="18">
        <f t="shared" si="58"/>
        <v>282.391666666667</v>
      </c>
      <c r="J79" s="18">
        <f t="shared" si="59"/>
        <v>0.0559557222020804</v>
      </c>
      <c r="K79" s="18">
        <f t="shared" si="60"/>
        <v>52.122</v>
      </c>
      <c r="L79" s="18">
        <f t="shared" si="61"/>
        <v>0.52122</v>
      </c>
      <c r="M79" s="13" t="s">
        <v>75</v>
      </c>
      <c r="N79" s="18">
        <f>(O78-P78)*$C$22/100</f>
        <v>1.91922009561652</v>
      </c>
      <c r="O79" s="18">
        <f t="shared" si="74"/>
        <v>0.622231583979817</v>
      </c>
      <c r="P79" s="18">
        <f t="shared" si="62"/>
        <v>0.0348174176585351</v>
      </c>
      <c r="Q79" s="25">
        <f t="shared" si="63"/>
        <v>0.0104452252975605</v>
      </c>
      <c r="R79" s="18">
        <f t="shared" si="64"/>
        <v>0.156366</v>
      </c>
      <c r="S79" s="26">
        <f t="shared" si="65"/>
        <v>0.0667998496959731</v>
      </c>
      <c r="T79" s="3">
        <v>0.01</v>
      </c>
      <c r="U79" s="27">
        <f t="shared" si="66"/>
        <v>0.000667998496959731</v>
      </c>
      <c r="V79" s="26"/>
      <c r="W79" s="3"/>
      <c r="X79" s="3"/>
      <c r="Y79" s="29"/>
      <c r="Z79" s="3"/>
      <c r="AA79" s="28"/>
      <c r="AB79" s="3"/>
      <c r="AC79" s="3"/>
      <c r="AD79" s="28"/>
      <c r="AE79" s="26">
        <v>0.005</v>
      </c>
      <c r="AF79" s="3">
        <v>0.49</v>
      </c>
      <c r="AG79" s="27">
        <f t="shared" si="67"/>
        <v>0.00245</v>
      </c>
      <c r="AH79" s="36"/>
      <c r="AI79" s="3"/>
      <c r="AJ79" s="27"/>
      <c r="AK79" s="37"/>
      <c r="AL79" s="28"/>
      <c r="AM79" s="28"/>
      <c r="AN79" s="37"/>
      <c r="AO79" s="28"/>
      <c r="AP79" s="27"/>
      <c r="AQ79" s="3">
        <v>0.015</v>
      </c>
      <c r="AR79" s="3">
        <v>0.5</v>
      </c>
      <c r="AS79" s="3">
        <f t="shared" si="68"/>
        <v>0.0075</v>
      </c>
      <c r="AT79" s="2">
        <f t="shared" si="69"/>
        <v>0.0106179984969597</v>
      </c>
      <c r="AU79" s="30">
        <f t="shared" si="70"/>
        <v>52.122</v>
      </c>
      <c r="AV79" s="1">
        <f t="shared" si="71"/>
        <v>0.3</v>
      </c>
      <c r="AW79" s="2">
        <f t="shared" si="75"/>
        <v>4.09738497773535</v>
      </c>
      <c r="AX79" s="1">
        <f t="shared" si="72"/>
        <v>4557.91854603655</v>
      </c>
    </row>
    <row r="80" s="1" customFormat="1" spans="1:50">
      <c r="A80" s="13"/>
      <c r="B80" s="13"/>
      <c r="C80" s="16">
        <v>5</v>
      </c>
      <c r="D80" s="21">
        <v>15.957935483871</v>
      </c>
      <c r="E80" s="20">
        <f t="shared" si="73"/>
        <v>9.24166666666667</v>
      </c>
      <c r="F80" s="16" t="s">
        <v>75</v>
      </c>
      <c r="G80" s="13">
        <v>6</v>
      </c>
      <c r="H80" s="18">
        <f t="shared" si="57"/>
        <v>15.957935483871</v>
      </c>
      <c r="I80" s="18">
        <f t="shared" si="58"/>
        <v>289.107935483871</v>
      </c>
      <c r="J80" s="18">
        <f t="shared" si="59"/>
        <v>0.124656212882105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4"/>
        <v>1.10863416632128</v>
      </c>
      <c r="P80" s="18">
        <f t="shared" si="62"/>
        <v>0.138198136645321</v>
      </c>
      <c r="Q80" s="25">
        <f t="shared" si="63"/>
        <v>0.0414594409935962</v>
      </c>
      <c r="R80" s="18">
        <f t="shared" si="64"/>
        <v>0.156366</v>
      </c>
      <c r="S80" s="26">
        <f t="shared" si="65"/>
        <v>0.265143579765398</v>
      </c>
      <c r="T80" s="3">
        <v>0.01</v>
      </c>
      <c r="U80" s="27">
        <f t="shared" si="66"/>
        <v>0.00265143579765398</v>
      </c>
      <c r="V80" s="26"/>
      <c r="W80" s="3"/>
      <c r="X80" s="3"/>
      <c r="Y80" s="29"/>
      <c r="Z80" s="3"/>
      <c r="AA80" s="28"/>
      <c r="AB80" s="3"/>
      <c r="AC80" s="3"/>
      <c r="AD80" s="28"/>
      <c r="AE80" s="26">
        <v>0.005</v>
      </c>
      <c r="AF80" s="3">
        <v>0.49</v>
      </c>
      <c r="AG80" s="27">
        <f t="shared" si="67"/>
        <v>0.00245</v>
      </c>
      <c r="AH80" s="36"/>
      <c r="AI80" s="3"/>
      <c r="AJ80" s="27"/>
      <c r="AK80" s="37"/>
      <c r="AL80" s="28"/>
      <c r="AM80" s="28"/>
      <c r="AN80" s="37"/>
      <c r="AO80" s="28"/>
      <c r="AP80" s="27"/>
      <c r="AQ80" s="3">
        <v>0.015</v>
      </c>
      <c r="AR80" s="3">
        <v>0.5</v>
      </c>
      <c r="AS80" s="3">
        <f t="shared" si="68"/>
        <v>0.0075</v>
      </c>
      <c r="AT80" s="2">
        <f t="shared" si="69"/>
        <v>0.012601435797654</v>
      </c>
      <c r="AU80" s="30">
        <f t="shared" si="70"/>
        <v>52.122</v>
      </c>
      <c r="AV80" s="1">
        <f t="shared" si="71"/>
        <v>0.3</v>
      </c>
      <c r="AW80" s="2">
        <f t="shared" si="75"/>
        <v>4.09738497773535</v>
      </c>
      <c r="AX80" s="1">
        <f t="shared" si="72"/>
        <v>5409.33566201406</v>
      </c>
    </row>
    <row r="81" s="1" customFormat="1" spans="1:50">
      <c r="A81" s="13"/>
      <c r="B81" s="13"/>
      <c r="C81" s="16">
        <v>6</v>
      </c>
      <c r="D81" s="21">
        <v>21.0083666666667</v>
      </c>
      <c r="E81" s="20">
        <f t="shared" si="73"/>
        <v>15.957935483871</v>
      </c>
      <c r="F81" s="16" t="s">
        <v>73</v>
      </c>
      <c r="G81" s="13">
        <v>7</v>
      </c>
      <c r="H81" s="18">
        <f t="shared" si="57"/>
        <v>21.0083666666667</v>
      </c>
      <c r="I81" s="18">
        <f t="shared" si="58"/>
        <v>294.158366666667</v>
      </c>
      <c r="J81" s="18">
        <f t="shared" si="59"/>
        <v>0.222247766726034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4"/>
        <v>1.49165602967596</v>
      </c>
      <c r="P81" s="18">
        <f t="shared" si="62"/>
        <v>0.331517221318905</v>
      </c>
      <c r="Q81" s="25">
        <f t="shared" si="63"/>
        <v>0.0994551663956715</v>
      </c>
      <c r="R81" s="18">
        <f t="shared" si="64"/>
        <v>0.156366</v>
      </c>
      <c r="S81" s="26">
        <f t="shared" si="65"/>
        <v>0.636040868191752</v>
      </c>
      <c r="T81" s="3">
        <v>0.01</v>
      </c>
      <c r="U81" s="27">
        <f t="shared" si="66"/>
        <v>0.00636040868191752</v>
      </c>
      <c r="V81" s="26"/>
      <c r="W81" s="3"/>
      <c r="X81" s="3"/>
      <c r="Y81" s="29"/>
      <c r="Z81" s="3"/>
      <c r="AA81" s="28"/>
      <c r="AB81" s="3"/>
      <c r="AC81" s="3"/>
      <c r="AD81" s="28"/>
      <c r="AE81" s="26">
        <v>0.005</v>
      </c>
      <c r="AF81" s="3">
        <v>0.49</v>
      </c>
      <c r="AG81" s="27">
        <f t="shared" si="67"/>
        <v>0.00245</v>
      </c>
      <c r="AH81" s="36"/>
      <c r="AI81" s="3"/>
      <c r="AJ81" s="27"/>
      <c r="AK81" s="37"/>
      <c r="AL81" s="28"/>
      <c r="AM81" s="28"/>
      <c r="AN81" s="37"/>
      <c r="AO81" s="28"/>
      <c r="AP81" s="27"/>
      <c r="AQ81" s="3">
        <v>0.015</v>
      </c>
      <c r="AR81" s="3">
        <v>0.5</v>
      </c>
      <c r="AS81" s="3">
        <f t="shared" si="68"/>
        <v>0.0075</v>
      </c>
      <c r="AT81" s="2">
        <f t="shared" si="69"/>
        <v>0.0163104086819175</v>
      </c>
      <c r="AU81" s="30">
        <f t="shared" si="70"/>
        <v>52.122</v>
      </c>
      <c r="AV81" s="1">
        <f t="shared" si="71"/>
        <v>0.3</v>
      </c>
      <c r="AW81" s="2">
        <f t="shared" si="75"/>
        <v>4.09738497773535</v>
      </c>
      <c r="AX81" s="1">
        <f t="shared" si="72"/>
        <v>7001.46211605075</v>
      </c>
    </row>
    <row r="82" s="1" customFormat="1" spans="1:50">
      <c r="A82" s="13"/>
      <c r="B82" s="13"/>
      <c r="C82" s="16">
        <v>7</v>
      </c>
      <c r="D82" s="21">
        <v>21.6684193548387</v>
      </c>
      <c r="E82" s="20">
        <f t="shared" si="73"/>
        <v>21.0083666666667</v>
      </c>
      <c r="F82" s="16" t="s">
        <v>73</v>
      </c>
      <c r="G82" s="13">
        <v>8</v>
      </c>
      <c r="H82" s="18">
        <f t="shared" si="57"/>
        <v>21.6684193548387</v>
      </c>
      <c r="I82" s="18">
        <f t="shared" si="58"/>
        <v>294.818419354839</v>
      </c>
      <c r="J82" s="18">
        <f t="shared" si="59"/>
        <v>0.239343488221764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4"/>
        <v>1.68135880835706</v>
      </c>
      <c r="P82" s="18">
        <f t="shared" si="62"/>
        <v>0.402422282144566</v>
      </c>
      <c r="Q82" s="25">
        <f t="shared" si="63"/>
        <v>0.12072668464337</v>
      </c>
      <c r="R82" s="18">
        <f t="shared" si="64"/>
        <v>0.156366</v>
      </c>
      <c r="S82" s="26">
        <f t="shared" si="65"/>
        <v>0.772077591313776</v>
      </c>
      <c r="T82" s="3">
        <v>0.01</v>
      </c>
      <c r="U82" s="27">
        <f t="shared" si="66"/>
        <v>0.00772077591313776</v>
      </c>
      <c r="V82" s="26"/>
      <c r="W82" s="3"/>
      <c r="X82" s="3"/>
      <c r="Y82" s="29"/>
      <c r="Z82" s="3"/>
      <c r="AA82" s="28"/>
      <c r="AB82" s="3"/>
      <c r="AC82" s="3"/>
      <c r="AD82" s="28"/>
      <c r="AE82" s="26">
        <v>0.005</v>
      </c>
      <c r="AF82" s="3">
        <v>0.49</v>
      </c>
      <c r="AG82" s="27">
        <f t="shared" si="67"/>
        <v>0.00245</v>
      </c>
      <c r="AH82" s="36"/>
      <c r="AI82" s="3"/>
      <c r="AJ82" s="27"/>
      <c r="AK82" s="37"/>
      <c r="AL82" s="28"/>
      <c r="AM82" s="28"/>
      <c r="AN82" s="37"/>
      <c r="AO82" s="28"/>
      <c r="AP82" s="27"/>
      <c r="AQ82" s="3">
        <v>0.015</v>
      </c>
      <c r="AR82" s="3">
        <v>0.5</v>
      </c>
      <c r="AS82" s="3">
        <f t="shared" si="68"/>
        <v>0.0075</v>
      </c>
      <c r="AT82" s="2">
        <f t="shared" si="69"/>
        <v>0.0176707759131378</v>
      </c>
      <c r="AU82" s="30">
        <f t="shared" si="70"/>
        <v>52.122</v>
      </c>
      <c r="AV82" s="1">
        <f t="shared" si="71"/>
        <v>0.3</v>
      </c>
      <c r="AW82" s="2">
        <f t="shared" si="75"/>
        <v>4.09738497773535</v>
      </c>
      <c r="AX82" s="1">
        <f t="shared" si="72"/>
        <v>7585.41803150643</v>
      </c>
    </row>
    <row r="83" s="1" customFormat="1" spans="1:50">
      <c r="A83" s="13"/>
      <c r="B83" s="13"/>
      <c r="C83" s="16">
        <v>8</v>
      </c>
      <c r="D83" s="21">
        <v>22.4995483870968</v>
      </c>
      <c r="E83" s="20">
        <f t="shared" si="73"/>
        <v>21.6684193548387</v>
      </c>
      <c r="F83" s="16" t="s">
        <v>73</v>
      </c>
      <c r="G83" s="13">
        <v>9</v>
      </c>
      <c r="H83" s="18">
        <f t="shared" si="57"/>
        <v>22.4995483870968</v>
      </c>
      <c r="I83" s="18">
        <f t="shared" si="58"/>
        <v>295.649548387097</v>
      </c>
      <c r="J83" s="18">
        <f t="shared" si="59"/>
        <v>0.262629264632709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4"/>
        <v>1.80015652621249</v>
      </c>
      <c r="P83" s="18">
        <f t="shared" si="62"/>
        <v>0.472773784702958</v>
      </c>
      <c r="Q83" s="25">
        <f t="shared" si="63"/>
        <v>0.141832135410887</v>
      </c>
      <c r="R83" s="18">
        <f t="shared" si="64"/>
        <v>0.156366</v>
      </c>
      <c r="S83" s="26">
        <f t="shared" si="65"/>
        <v>0.907052271023672</v>
      </c>
      <c r="T83" s="3">
        <v>0.01</v>
      </c>
      <c r="U83" s="27">
        <f t="shared" si="66"/>
        <v>0.00907052271023672</v>
      </c>
      <c r="V83" s="26"/>
      <c r="W83" s="3"/>
      <c r="X83" s="3"/>
      <c r="Y83" s="29"/>
      <c r="Z83" s="3"/>
      <c r="AA83" s="28"/>
      <c r="AB83" s="3"/>
      <c r="AC83" s="3"/>
      <c r="AD83" s="28"/>
      <c r="AE83" s="26">
        <v>0.005</v>
      </c>
      <c r="AF83" s="3">
        <v>0.49</v>
      </c>
      <c r="AG83" s="27">
        <f t="shared" si="67"/>
        <v>0.00245</v>
      </c>
      <c r="AH83" s="36"/>
      <c r="AI83" s="3"/>
      <c r="AJ83" s="27"/>
      <c r="AK83" s="37"/>
      <c r="AL83" s="28"/>
      <c r="AM83" s="28"/>
      <c r="AN83" s="37"/>
      <c r="AO83" s="28"/>
      <c r="AP83" s="27"/>
      <c r="AQ83" s="3">
        <v>0.015</v>
      </c>
      <c r="AR83" s="3">
        <v>0.5</v>
      </c>
      <c r="AS83" s="3">
        <f t="shared" si="68"/>
        <v>0.0075</v>
      </c>
      <c r="AT83" s="2">
        <f t="shared" si="69"/>
        <v>0.0190205227102367</v>
      </c>
      <c r="AU83" s="30">
        <f t="shared" si="70"/>
        <v>52.122</v>
      </c>
      <c r="AV83" s="1">
        <f t="shared" si="71"/>
        <v>0.3</v>
      </c>
      <c r="AW83" s="2">
        <f t="shared" si="75"/>
        <v>4.09738497773535</v>
      </c>
      <c r="AX83" s="1">
        <f t="shared" si="72"/>
        <v>8164.8149828916</v>
      </c>
    </row>
    <row r="84" s="1" customFormat="1" spans="1:50">
      <c r="A84" s="13"/>
      <c r="B84" s="13"/>
      <c r="C84" s="16">
        <v>9</v>
      </c>
      <c r="D84" s="21">
        <v>17.6308333333333</v>
      </c>
      <c r="E84" s="20">
        <f t="shared" si="73"/>
        <v>22.4995483870968</v>
      </c>
      <c r="F84" s="16" t="s">
        <v>73</v>
      </c>
      <c r="G84" s="13">
        <v>10</v>
      </c>
      <c r="H84" s="18">
        <f t="shared" si="57"/>
        <v>17.6308333333333</v>
      </c>
      <c r="I84" s="18">
        <f t="shared" si="58"/>
        <v>290.780833333333</v>
      </c>
      <c r="J84" s="18">
        <f t="shared" si="59"/>
        <v>0.151308007208888</v>
      </c>
      <c r="K84" s="18">
        <f t="shared" si="60"/>
        <v>52.122</v>
      </c>
      <c r="L84" s="18">
        <f t="shared" si="61"/>
        <v>0.52122</v>
      </c>
      <c r="M84" s="13" t="s">
        <v>73</v>
      </c>
      <c r="N84" s="13"/>
      <c r="O84" s="18">
        <f t="shared" si="74"/>
        <v>1.84860274150953</v>
      </c>
      <c r="P84" s="18">
        <f t="shared" si="62"/>
        <v>0.279708396938694</v>
      </c>
      <c r="Q84" s="25">
        <f t="shared" si="63"/>
        <v>0.0839125190816083</v>
      </c>
      <c r="R84" s="18">
        <f t="shared" si="64"/>
        <v>0.156366</v>
      </c>
      <c r="S84" s="26">
        <f t="shared" si="65"/>
        <v>0.536641719309877</v>
      </c>
      <c r="T84" s="3">
        <v>0.01</v>
      </c>
      <c r="U84" s="27">
        <f t="shared" si="66"/>
        <v>0.00536641719309877</v>
      </c>
      <c r="V84" s="26"/>
      <c r="W84" s="3"/>
      <c r="X84" s="3"/>
      <c r="Y84" s="29"/>
      <c r="Z84" s="3"/>
      <c r="AA84" s="28"/>
      <c r="AB84" s="3"/>
      <c r="AC84" s="3"/>
      <c r="AD84" s="28"/>
      <c r="AE84" s="26">
        <v>0.005</v>
      </c>
      <c r="AF84" s="3">
        <v>0.49</v>
      </c>
      <c r="AG84" s="27">
        <f t="shared" si="67"/>
        <v>0.00245</v>
      </c>
      <c r="AH84" s="36"/>
      <c r="AI84" s="3"/>
      <c r="AJ84" s="27"/>
      <c r="AK84" s="37"/>
      <c r="AL84" s="28"/>
      <c r="AM84" s="28"/>
      <c r="AN84" s="37"/>
      <c r="AO84" s="28"/>
      <c r="AP84" s="27"/>
      <c r="AQ84" s="3">
        <v>0.015</v>
      </c>
      <c r="AR84" s="3">
        <v>0.5</v>
      </c>
      <c r="AS84" s="3">
        <f t="shared" si="68"/>
        <v>0.0075</v>
      </c>
      <c r="AT84" s="2">
        <f t="shared" si="69"/>
        <v>0.0153164171930988</v>
      </c>
      <c r="AU84" s="30">
        <f t="shared" si="70"/>
        <v>52.122</v>
      </c>
      <c r="AV84" s="1">
        <f t="shared" si="71"/>
        <v>0.3</v>
      </c>
      <c r="AW84" s="2">
        <f t="shared" si="75"/>
        <v>4.09738497773535</v>
      </c>
      <c r="AX84" s="1">
        <f t="shared" si="72"/>
        <v>6574.77791160425</v>
      </c>
    </row>
    <row r="85" s="1" customFormat="1" spans="1:50">
      <c r="A85" s="13"/>
      <c r="B85" s="13"/>
      <c r="C85" s="16">
        <v>10</v>
      </c>
      <c r="D85" s="21">
        <v>11.9272580645161</v>
      </c>
      <c r="E85" s="20">
        <f t="shared" si="73"/>
        <v>17.6308333333333</v>
      </c>
      <c r="F85" s="16" t="s">
        <v>73</v>
      </c>
      <c r="G85" s="13">
        <v>11</v>
      </c>
      <c r="H85" s="18">
        <f t="shared" si="57"/>
        <v>11.9272580645161</v>
      </c>
      <c r="I85" s="18">
        <f t="shared" si="58"/>
        <v>285.077258064516</v>
      </c>
      <c r="J85" s="18">
        <f t="shared" si="59"/>
        <v>0.077430408159426</v>
      </c>
      <c r="K85" s="18">
        <f t="shared" si="60"/>
        <v>52.122</v>
      </c>
      <c r="L85" s="18">
        <f t="shared" si="61"/>
        <v>0.52122</v>
      </c>
      <c r="M85" s="13" t="s">
        <v>75</v>
      </c>
      <c r="N85" s="18">
        <f>(O84-P84)*$C$22/100</f>
        <v>1.49044962734229</v>
      </c>
      <c r="O85" s="18">
        <f t="shared" si="74"/>
        <v>0.599664717228542</v>
      </c>
      <c r="P85" s="18">
        <f t="shared" si="62"/>
        <v>0.0464322838138128</v>
      </c>
      <c r="Q85" s="25">
        <f t="shared" si="63"/>
        <v>0.0139296851441438</v>
      </c>
      <c r="R85" s="18">
        <f t="shared" si="64"/>
        <v>0.156366</v>
      </c>
      <c r="S85" s="26">
        <f t="shared" si="65"/>
        <v>0.0890838490729688</v>
      </c>
      <c r="T85" s="3">
        <v>0.01</v>
      </c>
      <c r="U85" s="27">
        <f t="shared" si="66"/>
        <v>0.000890838490729688</v>
      </c>
      <c r="V85" s="26"/>
      <c r="W85" s="3"/>
      <c r="X85" s="3"/>
      <c r="Y85" s="29"/>
      <c r="Z85" s="3"/>
      <c r="AA85" s="28"/>
      <c r="AB85" s="3"/>
      <c r="AC85" s="3"/>
      <c r="AD85" s="28"/>
      <c r="AE85" s="26">
        <v>0.005</v>
      </c>
      <c r="AF85" s="3">
        <v>0.49</v>
      </c>
      <c r="AG85" s="27">
        <f t="shared" si="67"/>
        <v>0.00245</v>
      </c>
      <c r="AH85" s="36"/>
      <c r="AI85" s="3"/>
      <c r="AJ85" s="27"/>
      <c r="AK85" s="37"/>
      <c r="AL85" s="28"/>
      <c r="AM85" s="28"/>
      <c r="AN85" s="37"/>
      <c r="AO85" s="28"/>
      <c r="AP85" s="27"/>
      <c r="AQ85" s="3">
        <v>0.015</v>
      </c>
      <c r="AR85" s="3">
        <v>0.5</v>
      </c>
      <c r="AS85" s="3">
        <f t="shared" si="68"/>
        <v>0.0075</v>
      </c>
      <c r="AT85" s="2">
        <f t="shared" si="69"/>
        <v>0.0108408384907297</v>
      </c>
      <c r="AU85" s="30">
        <f t="shared" si="70"/>
        <v>52.122</v>
      </c>
      <c r="AV85" s="1">
        <f t="shared" si="71"/>
        <v>0.3</v>
      </c>
      <c r="AW85" s="2">
        <f t="shared" si="75"/>
        <v>4.09738497773535</v>
      </c>
      <c r="AX85" s="1">
        <f t="shared" si="72"/>
        <v>4653.57560802366</v>
      </c>
    </row>
    <row r="86" s="1" customFormat="1" spans="1:51">
      <c r="A86" s="13"/>
      <c r="B86" s="13"/>
      <c r="C86" s="16">
        <v>11</v>
      </c>
      <c r="D86" s="21">
        <v>0.893933333333333</v>
      </c>
      <c r="E86" s="20">
        <f t="shared" si="73"/>
        <v>11.9272580645161</v>
      </c>
      <c r="F86" s="16" t="s">
        <v>75</v>
      </c>
      <c r="G86" s="13">
        <v>12</v>
      </c>
      <c r="H86" s="18">
        <f t="shared" si="57"/>
        <v>0.893933333333333</v>
      </c>
      <c r="I86" s="18">
        <f t="shared" si="58"/>
        <v>274.043933333333</v>
      </c>
      <c r="J86" s="18">
        <f t="shared" si="59"/>
        <v>0.0195751982536187</v>
      </c>
      <c r="K86" s="18">
        <f t="shared" si="60"/>
        <v>52.122</v>
      </c>
      <c r="L86" s="18">
        <f t="shared" si="61"/>
        <v>0.52122</v>
      </c>
      <c r="M86" s="13" t="s">
        <v>73</v>
      </c>
      <c r="N86" s="13"/>
      <c r="O86" s="18">
        <f t="shared" si="74"/>
        <v>1.07445243341473</v>
      </c>
      <c r="P86" s="18">
        <f t="shared" si="62"/>
        <v>0.0210326193981764</v>
      </c>
      <c r="Q86" s="25">
        <f t="shared" si="63"/>
        <v>0.00630978581945291</v>
      </c>
      <c r="R86" s="18">
        <f t="shared" si="64"/>
        <v>0.156366</v>
      </c>
      <c r="S86" s="26">
        <f t="shared" si="65"/>
        <v>0.0403526714212355</v>
      </c>
      <c r="T86" s="3">
        <v>0.01</v>
      </c>
      <c r="U86" s="27">
        <f t="shared" si="66"/>
        <v>0.000403526714212355</v>
      </c>
      <c r="V86" s="26"/>
      <c r="W86" s="3"/>
      <c r="X86" s="3"/>
      <c r="Y86" s="29"/>
      <c r="Z86" s="3"/>
      <c r="AA86" s="28"/>
      <c r="AB86" s="3"/>
      <c r="AC86" s="3"/>
      <c r="AD86" s="28"/>
      <c r="AE86" s="26">
        <v>0.005</v>
      </c>
      <c r="AF86" s="3">
        <v>0.49</v>
      </c>
      <c r="AG86" s="27">
        <f t="shared" si="67"/>
        <v>0.00245</v>
      </c>
      <c r="AH86" s="36"/>
      <c r="AI86" s="3"/>
      <c r="AJ86" s="27"/>
      <c r="AK86" s="37"/>
      <c r="AL86" s="28"/>
      <c r="AM86" s="28"/>
      <c r="AN86" s="37"/>
      <c r="AO86" s="28"/>
      <c r="AP86" s="27"/>
      <c r="AQ86" s="3">
        <v>0.015</v>
      </c>
      <c r="AR86" s="3">
        <v>0.5</v>
      </c>
      <c r="AS86" s="3">
        <f t="shared" si="68"/>
        <v>0.0075</v>
      </c>
      <c r="AT86" s="2">
        <f t="shared" si="69"/>
        <v>0.0103535267142124</v>
      </c>
      <c r="AU86" s="30">
        <f t="shared" si="70"/>
        <v>52.122</v>
      </c>
      <c r="AV86" s="1">
        <f t="shared" si="71"/>
        <v>0.3</v>
      </c>
      <c r="AW86" s="2">
        <f t="shared" si="75"/>
        <v>4.09738497773535</v>
      </c>
      <c r="AX86" s="1">
        <f t="shared" si="72"/>
        <v>4444.3904791572</v>
      </c>
      <c r="AY86" s="1">
        <f>SUM(AX75:AX86)</f>
        <v>58350.745453601</v>
      </c>
    </row>
    <row r="87" s="1" customFormat="1" spans="1:46">
      <c r="A87" s="13"/>
      <c r="B87" s="13"/>
      <c r="C87" s="16">
        <v>12</v>
      </c>
      <c r="D87" s="21">
        <v>-0.838193548387097</v>
      </c>
      <c r="E87" s="20">
        <f t="shared" si="73"/>
        <v>0.893933333333333</v>
      </c>
      <c r="F87" s="16" t="s">
        <v>73</v>
      </c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AT87" s="2"/>
    </row>
    <row r="88" s="1" customFormat="1" spans="46:46">
      <c r="AT88" s="2"/>
    </row>
    <row r="89" s="1" customFormat="1" spans="19:46">
      <c r="S89" s="24" t="s">
        <v>43</v>
      </c>
      <c r="T89" s="24"/>
      <c r="U89" s="24"/>
      <c r="V89" s="24" t="s">
        <v>44</v>
      </c>
      <c r="W89" s="24"/>
      <c r="X89" s="24"/>
      <c r="Y89" s="24" t="s">
        <v>45</v>
      </c>
      <c r="Z89" s="24"/>
      <c r="AA89" s="24"/>
      <c r="AB89" s="24" t="s">
        <v>46</v>
      </c>
      <c r="AC89" s="24"/>
      <c r="AD89" s="24"/>
      <c r="AE89" s="24" t="s">
        <v>47</v>
      </c>
      <c r="AF89" s="24"/>
      <c r="AG89" s="24"/>
      <c r="AH89" s="24" t="s">
        <v>48</v>
      </c>
      <c r="AI89" s="24"/>
      <c r="AJ89" s="24"/>
      <c r="AK89" s="32" t="s">
        <v>78</v>
      </c>
      <c r="AL89" s="33"/>
      <c r="AM89" s="34"/>
      <c r="AN89" s="33" t="s">
        <v>79</v>
      </c>
      <c r="AO89" s="33"/>
      <c r="AP89" s="34"/>
      <c r="AQ89" s="24" t="s">
        <v>50</v>
      </c>
      <c r="AR89" s="24"/>
      <c r="AS89" s="24"/>
      <c r="AT89" s="2"/>
    </row>
    <row r="90" s="1" customFormat="1" spans="1:53">
      <c r="A90" s="15" t="s">
        <v>80</v>
      </c>
      <c r="B90" s="15"/>
      <c r="C90" s="16" t="s">
        <v>51</v>
      </c>
      <c r="D90" s="16" t="s">
        <v>52</v>
      </c>
      <c r="E90" s="16" t="s">
        <v>53</v>
      </c>
      <c r="F90" s="16" t="s">
        <v>54</v>
      </c>
      <c r="G90" s="13" t="s">
        <v>51</v>
      </c>
      <c r="H90" s="13" t="s">
        <v>53</v>
      </c>
      <c r="I90" s="13" t="s">
        <v>55</v>
      </c>
      <c r="J90" s="13" t="s">
        <v>56</v>
      </c>
      <c r="K90" s="23" t="s">
        <v>57</v>
      </c>
      <c r="L90" s="23" t="s">
        <v>58</v>
      </c>
      <c r="M90" s="13" t="s">
        <v>59</v>
      </c>
      <c r="N90" s="23" t="s">
        <v>60</v>
      </c>
      <c r="O90" s="13" t="s">
        <v>61</v>
      </c>
      <c r="P90" s="13" t="s">
        <v>62</v>
      </c>
      <c r="Q90" s="23" t="s">
        <v>63</v>
      </c>
      <c r="R90" s="23" t="s">
        <v>64</v>
      </c>
      <c r="S90" s="4" t="s">
        <v>65</v>
      </c>
      <c r="T90" s="3" t="s">
        <v>66</v>
      </c>
      <c r="U90" s="3"/>
      <c r="V90" s="4" t="s">
        <v>65</v>
      </c>
      <c r="W90" s="3" t="s">
        <v>66</v>
      </c>
      <c r="X90" s="3"/>
      <c r="Y90" s="4" t="s">
        <v>65</v>
      </c>
      <c r="Z90" s="3" t="s">
        <v>66</v>
      </c>
      <c r="AA90" s="3"/>
      <c r="AB90" s="4" t="s">
        <v>65</v>
      </c>
      <c r="AC90" s="3" t="s">
        <v>66</v>
      </c>
      <c r="AD90" s="3"/>
      <c r="AE90" s="4" t="s">
        <v>65</v>
      </c>
      <c r="AF90" s="3" t="s">
        <v>66</v>
      </c>
      <c r="AG90" s="3"/>
      <c r="AH90" s="4" t="s">
        <v>65</v>
      </c>
      <c r="AI90" s="3" t="s">
        <v>66</v>
      </c>
      <c r="AJ90" s="3"/>
      <c r="AK90" s="4" t="s">
        <v>65</v>
      </c>
      <c r="AL90" s="3" t="s">
        <v>66</v>
      </c>
      <c r="AM90" s="3"/>
      <c r="AN90" s="4" t="s">
        <v>65</v>
      </c>
      <c r="AO90" s="3" t="s">
        <v>66</v>
      </c>
      <c r="AP90" s="3"/>
      <c r="AQ90" s="35" t="s">
        <v>65</v>
      </c>
      <c r="AR90" s="35" t="s">
        <v>66</v>
      </c>
      <c r="AS90" s="35"/>
      <c r="AT90" s="2" t="s">
        <v>67</v>
      </c>
      <c r="AU90" s="1" t="s">
        <v>68</v>
      </c>
      <c r="AV90" s="1" t="s">
        <v>36</v>
      </c>
      <c r="AW90" s="1" t="s">
        <v>81</v>
      </c>
      <c r="AX90" s="1" t="s">
        <v>82</v>
      </c>
      <c r="AZ90" s="1" t="s">
        <v>83</v>
      </c>
      <c r="BA90" s="1" t="s">
        <v>84</v>
      </c>
    </row>
    <row r="91" s="1" customFormat="1" spans="1:53">
      <c r="A91" s="13" t="s">
        <v>71</v>
      </c>
      <c r="B91" s="13">
        <f>F9</f>
        <v>341.64</v>
      </c>
      <c r="C91" s="16" t="s">
        <v>72</v>
      </c>
      <c r="D91" s="17">
        <v>-3</v>
      </c>
      <c r="E91" s="16"/>
      <c r="F91" s="16"/>
      <c r="G91" s="13">
        <v>1</v>
      </c>
      <c r="H91" s="18">
        <f t="shared" ref="H91:H102" si="76">E92</f>
        <v>-3</v>
      </c>
      <c r="I91" s="18">
        <f t="shared" ref="I91:I102" si="77">H91+273.15</f>
        <v>270.15</v>
      </c>
      <c r="J91" s="18">
        <f t="shared" ref="J91:J102" si="78">EXP(($C$16*(I91-$C$14))/($C$17*I91*$C$14))</f>
        <v>0.0117298241675131</v>
      </c>
      <c r="K91" s="18">
        <f t="shared" ref="K91:K102" si="79">$B$91/12</f>
        <v>28.47</v>
      </c>
      <c r="L91" s="18">
        <f t="shared" ref="L91:L102" si="80">K91*$B$76/100</f>
        <v>0.2847</v>
      </c>
      <c r="M91" s="13" t="s">
        <v>73</v>
      </c>
      <c r="N91" s="13"/>
      <c r="O91" s="18">
        <f>L91</f>
        <v>0.2847</v>
      </c>
      <c r="P91" s="18">
        <f t="shared" ref="P91:P102" si="81">O91*J91</f>
        <v>0.00333948094049098</v>
      </c>
      <c r="Q91" s="25">
        <f t="shared" ref="Q91:Q102" si="82">P91*$B$77</f>
        <v>0.00100184428214729</v>
      </c>
      <c r="R91" s="18">
        <f t="shared" ref="R91:R102" si="83">L91*$B$77</f>
        <v>0.08541</v>
      </c>
      <c r="S91" s="26">
        <f t="shared" ref="S91:S102" si="84">Q91/R91</f>
        <v>0.0117298241675131</v>
      </c>
      <c r="T91" s="3">
        <v>0.01</v>
      </c>
      <c r="U91" s="27">
        <f t="shared" ref="U91:U102" si="85">S91*T91</f>
        <v>0.000117298241675131</v>
      </c>
      <c r="V91" s="26"/>
      <c r="W91" s="3"/>
      <c r="X91" s="3"/>
      <c r="Y91" s="29"/>
      <c r="Z91" s="3"/>
      <c r="AA91" s="28"/>
      <c r="AB91" s="3"/>
      <c r="AC91" s="3"/>
      <c r="AD91" s="28"/>
      <c r="AE91" s="26">
        <v>0.001</v>
      </c>
      <c r="AF91" s="3">
        <v>0.49</v>
      </c>
      <c r="AG91" s="27">
        <f t="shared" ref="AG91:AG102" si="86">AF91*AE91</f>
        <v>0.00049</v>
      </c>
      <c r="AH91" s="36"/>
      <c r="AI91" s="3"/>
      <c r="AJ91" s="27"/>
      <c r="AK91" s="37"/>
      <c r="AL91" s="28"/>
      <c r="AM91" s="28"/>
      <c r="AN91" s="37"/>
      <c r="AO91" s="28"/>
      <c r="AP91" s="27"/>
      <c r="AQ91" s="3">
        <v>0.01</v>
      </c>
      <c r="AR91" s="3">
        <v>0.5</v>
      </c>
      <c r="AS91" s="3">
        <f t="shared" ref="AS91:AS102" si="87">AR91*AQ91</f>
        <v>0.005</v>
      </c>
      <c r="AT91" s="2">
        <f t="shared" ref="AT91:AT102" si="88">(AS91+AM91+AD91+AA91+U91+X91+AG91+AJ91+AP91)</f>
        <v>0.00560729824167513</v>
      </c>
      <c r="AU91" s="30">
        <f t="shared" ref="AU91:AU102" si="89">$B$91/12</f>
        <v>28.47</v>
      </c>
      <c r="AV91" s="1">
        <f t="shared" ref="AV91:AV102" si="90">$B$77</f>
        <v>0.3</v>
      </c>
      <c r="AW91" s="2">
        <f>$E$9/12</f>
        <v>1.11925972118625</v>
      </c>
      <c r="AX91" s="1">
        <f t="shared" ref="AX91:AX102" si="91">AW91*10000*AV91*0.67*AU91*AT91</f>
        <v>359.143537178433</v>
      </c>
      <c r="AZ91" s="2">
        <f>$E$10/12</f>
        <v>0.0082346739671623</v>
      </c>
      <c r="BA91" s="1">
        <f t="shared" ref="BA91:BA102" si="92">AZ91*10000*AV91*0.67*AU91*AT91</f>
        <v>2.64230891195065</v>
      </c>
    </row>
    <row r="92" s="1" customFormat="1" spans="1:53">
      <c r="A92" s="13" t="s">
        <v>74</v>
      </c>
      <c r="B92" s="13">
        <v>1</v>
      </c>
      <c r="C92" s="16">
        <v>1</v>
      </c>
      <c r="D92" s="19">
        <v>-6.48216129032258</v>
      </c>
      <c r="E92" s="20">
        <f t="shared" ref="E92:E103" si="93">D91</f>
        <v>-3</v>
      </c>
      <c r="F92" s="16" t="s">
        <v>73</v>
      </c>
      <c r="G92" s="13">
        <v>2</v>
      </c>
      <c r="H92" s="18">
        <f t="shared" si="76"/>
        <v>-6.48216129032258</v>
      </c>
      <c r="I92" s="18">
        <f t="shared" si="77"/>
        <v>266.667838709677</v>
      </c>
      <c r="J92" s="18">
        <f t="shared" si="78"/>
        <v>0.0073264746811091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ref="O92:O102" si="94">L92+O91-P91-N92</f>
        <v>0.566060519059509</v>
      </c>
      <c r="P92" s="18">
        <f t="shared" si="81"/>
        <v>0.00414722806086497</v>
      </c>
      <c r="Q92" s="25">
        <f t="shared" si="82"/>
        <v>0.00124416841825949</v>
      </c>
      <c r="R92" s="18">
        <f t="shared" si="83"/>
        <v>0.08541</v>
      </c>
      <c r="S92" s="26">
        <f t="shared" si="84"/>
        <v>0.0145670111024411</v>
      </c>
      <c r="T92" s="3">
        <v>0.01</v>
      </c>
      <c r="U92" s="27">
        <f t="shared" si="85"/>
        <v>0.000145670111024411</v>
      </c>
      <c r="V92" s="26"/>
      <c r="W92" s="3"/>
      <c r="X92" s="3"/>
      <c r="Y92" s="29"/>
      <c r="Z92" s="3"/>
      <c r="AA92" s="28"/>
      <c r="AB92" s="3"/>
      <c r="AC92" s="3"/>
      <c r="AD92" s="28"/>
      <c r="AE92" s="26">
        <v>0.001</v>
      </c>
      <c r="AF92" s="3">
        <v>0.49</v>
      </c>
      <c r="AG92" s="27">
        <f t="shared" si="86"/>
        <v>0.00049</v>
      </c>
      <c r="AH92" s="36"/>
      <c r="AI92" s="3"/>
      <c r="AJ92" s="27"/>
      <c r="AK92" s="37"/>
      <c r="AL92" s="28"/>
      <c r="AM92" s="28"/>
      <c r="AN92" s="37"/>
      <c r="AO92" s="28"/>
      <c r="AP92" s="27"/>
      <c r="AQ92" s="3">
        <v>0.01</v>
      </c>
      <c r="AR92" s="3">
        <v>0.5</v>
      </c>
      <c r="AS92" s="3">
        <f t="shared" si="87"/>
        <v>0.005</v>
      </c>
      <c r="AT92" s="2">
        <f t="shared" si="88"/>
        <v>0.00563567011102441</v>
      </c>
      <c r="AU92" s="30">
        <f t="shared" si="89"/>
        <v>28.47</v>
      </c>
      <c r="AV92" s="1">
        <f t="shared" si="90"/>
        <v>0.3</v>
      </c>
      <c r="AW92" s="2">
        <f t="shared" ref="AW92:AW102" si="95">$E$9/12</f>
        <v>1.11925972118625</v>
      </c>
      <c r="AX92" s="1">
        <f t="shared" si="91"/>
        <v>360.960735600078</v>
      </c>
      <c r="AZ92" s="2">
        <f t="shared" ref="AZ92:AZ102" si="96">$E$10/12</f>
        <v>0.0082346739671623</v>
      </c>
      <c r="BA92" s="1">
        <f t="shared" si="92"/>
        <v>2.65567849566088</v>
      </c>
    </row>
    <row r="93" s="1" customFormat="1" spans="1:53">
      <c r="A93" s="13" t="s">
        <v>36</v>
      </c>
      <c r="B93" s="13">
        <f>H9</f>
        <v>0.33</v>
      </c>
      <c r="C93" s="16">
        <v>2</v>
      </c>
      <c r="D93" s="21">
        <v>-6.77382142857143</v>
      </c>
      <c r="E93" s="20">
        <f t="shared" si="93"/>
        <v>-6.48216129032258</v>
      </c>
      <c r="F93" s="16" t="s">
        <v>73</v>
      </c>
      <c r="G93" s="13">
        <v>3</v>
      </c>
      <c r="H93" s="18">
        <f t="shared" si="76"/>
        <v>-6.77382142857143</v>
      </c>
      <c r="I93" s="18">
        <f t="shared" si="77"/>
        <v>266.376178571429</v>
      </c>
      <c r="J93" s="18">
        <f t="shared" si="78"/>
        <v>0.00703935063606035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4"/>
        <v>0.846613290998644</v>
      </c>
      <c r="P93" s="18">
        <f t="shared" si="81"/>
        <v>0.00595960780848845</v>
      </c>
      <c r="Q93" s="25">
        <f t="shared" si="82"/>
        <v>0.00178788234254654</v>
      </c>
      <c r="R93" s="18">
        <f t="shared" si="83"/>
        <v>0.08541</v>
      </c>
      <c r="S93" s="26">
        <f t="shared" si="84"/>
        <v>0.0209329392640971</v>
      </c>
      <c r="T93" s="3">
        <v>0.01</v>
      </c>
      <c r="U93" s="27">
        <f t="shared" si="85"/>
        <v>0.000209329392640971</v>
      </c>
      <c r="V93" s="26"/>
      <c r="W93" s="3"/>
      <c r="X93" s="3"/>
      <c r="Y93" s="29"/>
      <c r="Z93" s="3"/>
      <c r="AA93" s="28"/>
      <c r="AB93" s="3"/>
      <c r="AC93" s="3"/>
      <c r="AD93" s="28"/>
      <c r="AE93" s="26">
        <v>0.001</v>
      </c>
      <c r="AF93" s="3">
        <v>0.49</v>
      </c>
      <c r="AG93" s="27">
        <f t="shared" si="86"/>
        <v>0.00049</v>
      </c>
      <c r="AH93" s="36"/>
      <c r="AI93" s="3"/>
      <c r="AJ93" s="27"/>
      <c r="AK93" s="37"/>
      <c r="AL93" s="28"/>
      <c r="AM93" s="28"/>
      <c r="AN93" s="37"/>
      <c r="AO93" s="28"/>
      <c r="AP93" s="27"/>
      <c r="AQ93" s="3">
        <v>0.01</v>
      </c>
      <c r="AR93" s="3">
        <v>0.5</v>
      </c>
      <c r="AS93" s="3">
        <f t="shared" si="87"/>
        <v>0.005</v>
      </c>
      <c r="AT93" s="2">
        <f t="shared" si="88"/>
        <v>0.00569932939264097</v>
      </c>
      <c r="AU93" s="30">
        <f t="shared" si="89"/>
        <v>28.47</v>
      </c>
      <c r="AV93" s="1">
        <f t="shared" si="90"/>
        <v>0.3</v>
      </c>
      <c r="AW93" s="2">
        <f t="shared" si="95"/>
        <v>1.11925972118625</v>
      </c>
      <c r="AX93" s="1">
        <f t="shared" si="91"/>
        <v>365.038068138605</v>
      </c>
      <c r="AZ93" s="2">
        <f t="shared" si="96"/>
        <v>0.0082346739671623</v>
      </c>
      <c r="BA93" s="1">
        <f t="shared" si="92"/>
        <v>2.68567645187688</v>
      </c>
    </row>
    <row r="94" s="1" customFormat="1" spans="1:53">
      <c r="A94" s="13"/>
      <c r="B94" s="13"/>
      <c r="C94" s="16">
        <v>3</v>
      </c>
      <c r="D94" s="21">
        <v>0.83658064516129</v>
      </c>
      <c r="E94" s="20">
        <f t="shared" si="93"/>
        <v>-6.77382142857143</v>
      </c>
      <c r="F94" s="16" t="s">
        <v>73</v>
      </c>
      <c r="G94" s="13">
        <v>4</v>
      </c>
      <c r="H94" s="18">
        <f t="shared" si="76"/>
        <v>0.83658064516129</v>
      </c>
      <c r="I94" s="18">
        <f t="shared" si="77"/>
        <v>273.986580645161</v>
      </c>
      <c r="J94" s="18">
        <f t="shared" si="78"/>
        <v>0.0194301500943984</v>
      </c>
      <c r="K94" s="18">
        <f t="shared" si="79"/>
        <v>28.47</v>
      </c>
      <c r="L94" s="18">
        <f t="shared" si="80"/>
        <v>0.2847</v>
      </c>
      <c r="M94" s="13" t="s">
        <v>73</v>
      </c>
      <c r="N94" s="13"/>
      <c r="O94" s="18">
        <f t="shared" si="94"/>
        <v>1.12535368319016</v>
      </c>
      <c r="P94" s="18">
        <f t="shared" si="81"/>
        <v>0.0218657909736688</v>
      </c>
      <c r="Q94" s="25">
        <f t="shared" si="82"/>
        <v>0.00655973729210064</v>
      </c>
      <c r="R94" s="18">
        <f t="shared" si="83"/>
        <v>0.08541</v>
      </c>
      <c r="S94" s="26">
        <f t="shared" si="84"/>
        <v>0.0768029187694724</v>
      </c>
      <c r="T94" s="3">
        <v>0.01</v>
      </c>
      <c r="U94" s="27">
        <f t="shared" si="85"/>
        <v>0.000768029187694724</v>
      </c>
      <c r="V94" s="26"/>
      <c r="W94" s="3"/>
      <c r="X94" s="3"/>
      <c r="Y94" s="29"/>
      <c r="Z94" s="3"/>
      <c r="AA94" s="28"/>
      <c r="AB94" s="3"/>
      <c r="AC94" s="3"/>
      <c r="AD94" s="28"/>
      <c r="AE94" s="26">
        <v>0.001</v>
      </c>
      <c r="AF94" s="3">
        <v>0.49</v>
      </c>
      <c r="AG94" s="27">
        <f t="shared" si="86"/>
        <v>0.00049</v>
      </c>
      <c r="AH94" s="36"/>
      <c r="AI94" s="3"/>
      <c r="AJ94" s="27"/>
      <c r="AK94" s="37"/>
      <c r="AL94" s="28"/>
      <c r="AM94" s="28"/>
      <c r="AN94" s="37"/>
      <c r="AO94" s="28"/>
      <c r="AP94" s="27"/>
      <c r="AQ94" s="3">
        <v>0.01</v>
      </c>
      <c r="AR94" s="3">
        <v>0.5</v>
      </c>
      <c r="AS94" s="3">
        <f t="shared" si="87"/>
        <v>0.005</v>
      </c>
      <c r="AT94" s="2">
        <f t="shared" si="88"/>
        <v>0.00625802918769472</v>
      </c>
      <c r="AU94" s="30">
        <f t="shared" si="89"/>
        <v>28.47</v>
      </c>
      <c r="AV94" s="1">
        <f t="shared" si="90"/>
        <v>0.3</v>
      </c>
      <c r="AW94" s="2">
        <f t="shared" si="95"/>
        <v>1.11925972118625</v>
      </c>
      <c r="AX94" s="1">
        <f t="shared" si="91"/>
        <v>400.822399909146</v>
      </c>
      <c r="AZ94" s="2">
        <f t="shared" si="96"/>
        <v>0.0082346739671623</v>
      </c>
      <c r="BA94" s="1">
        <f t="shared" si="92"/>
        <v>2.9489507390556</v>
      </c>
    </row>
    <row r="95" s="1" customFormat="1" spans="1:53">
      <c r="A95" s="13"/>
      <c r="B95" s="13"/>
      <c r="C95" s="16">
        <v>4</v>
      </c>
      <c r="D95" s="21">
        <v>9.24166666666667</v>
      </c>
      <c r="E95" s="20">
        <f t="shared" si="93"/>
        <v>0.83658064516129</v>
      </c>
      <c r="F95" s="16" t="s">
        <v>73</v>
      </c>
      <c r="G95" s="13">
        <v>5</v>
      </c>
      <c r="H95" s="18">
        <f t="shared" si="76"/>
        <v>9.24166666666667</v>
      </c>
      <c r="I95" s="18">
        <f t="shared" si="77"/>
        <v>282.391666666667</v>
      </c>
      <c r="J95" s="18">
        <f t="shared" si="78"/>
        <v>0.0559557222020804</v>
      </c>
      <c r="K95" s="18">
        <f t="shared" si="79"/>
        <v>28.47</v>
      </c>
      <c r="L95" s="18">
        <f t="shared" si="80"/>
        <v>0.2847</v>
      </c>
      <c r="M95" s="13" t="s">
        <v>75</v>
      </c>
      <c r="N95" s="18">
        <f>(O94-P94)*$C$22/100</f>
        <v>1.04831349760566</v>
      </c>
      <c r="O95" s="18">
        <f t="shared" si="94"/>
        <v>0.339874394610824</v>
      </c>
      <c r="P95" s="18">
        <f t="shared" si="81"/>
        <v>0.0190179172084435</v>
      </c>
      <c r="Q95" s="25">
        <f t="shared" si="82"/>
        <v>0.00570537516253306</v>
      </c>
      <c r="R95" s="18">
        <f t="shared" si="83"/>
        <v>0.08541</v>
      </c>
      <c r="S95" s="26">
        <f t="shared" si="84"/>
        <v>0.0667998496959731</v>
      </c>
      <c r="T95" s="3">
        <v>0.01</v>
      </c>
      <c r="U95" s="27">
        <f t="shared" si="85"/>
        <v>0.000667998496959731</v>
      </c>
      <c r="V95" s="26"/>
      <c r="W95" s="3"/>
      <c r="X95" s="3"/>
      <c r="Y95" s="29"/>
      <c r="Z95" s="3"/>
      <c r="AA95" s="28"/>
      <c r="AB95" s="3"/>
      <c r="AC95" s="3"/>
      <c r="AD95" s="28"/>
      <c r="AE95" s="26">
        <v>0.005</v>
      </c>
      <c r="AF95" s="3">
        <v>0.49</v>
      </c>
      <c r="AG95" s="27">
        <f t="shared" si="86"/>
        <v>0.00245</v>
      </c>
      <c r="AH95" s="36"/>
      <c r="AI95" s="3"/>
      <c r="AJ95" s="27"/>
      <c r="AK95" s="37"/>
      <c r="AL95" s="28"/>
      <c r="AM95" s="28"/>
      <c r="AN95" s="37"/>
      <c r="AO95" s="28"/>
      <c r="AP95" s="27"/>
      <c r="AQ95" s="3">
        <v>0.015</v>
      </c>
      <c r="AR95" s="3">
        <v>0.5</v>
      </c>
      <c r="AS95" s="3">
        <f t="shared" si="87"/>
        <v>0.0075</v>
      </c>
      <c r="AT95" s="2">
        <f t="shared" si="88"/>
        <v>0.0106179984969597</v>
      </c>
      <c r="AU95" s="30">
        <f t="shared" si="89"/>
        <v>28.47</v>
      </c>
      <c r="AV95" s="1">
        <f t="shared" si="90"/>
        <v>0.3</v>
      </c>
      <c r="AW95" s="2">
        <f t="shared" si="95"/>
        <v>1.11925972118625</v>
      </c>
      <c r="AX95" s="1">
        <f t="shared" si="91"/>
        <v>680.075389892974</v>
      </c>
      <c r="AZ95" s="2">
        <f t="shared" si="96"/>
        <v>0.0082346739671623</v>
      </c>
      <c r="BA95" s="1">
        <f t="shared" si="92"/>
        <v>5.00348489528779</v>
      </c>
    </row>
    <row r="96" s="1" customFormat="1" spans="1:53">
      <c r="A96" s="13"/>
      <c r="B96" s="13"/>
      <c r="C96" s="16">
        <v>5</v>
      </c>
      <c r="D96" s="21">
        <v>15.957935483871</v>
      </c>
      <c r="E96" s="20">
        <f t="shared" si="93"/>
        <v>9.24166666666667</v>
      </c>
      <c r="F96" s="16" t="s">
        <v>75</v>
      </c>
      <c r="G96" s="13">
        <v>6</v>
      </c>
      <c r="H96" s="18">
        <f t="shared" si="76"/>
        <v>15.957935483871</v>
      </c>
      <c r="I96" s="18">
        <f t="shared" si="77"/>
        <v>289.107935483871</v>
      </c>
      <c r="J96" s="18">
        <f t="shared" si="78"/>
        <v>0.124656212882105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4"/>
        <v>0.605556477402381</v>
      </c>
      <c r="P96" s="18">
        <f t="shared" si="81"/>
        <v>0.0754863771592088</v>
      </c>
      <c r="Q96" s="25">
        <f t="shared" si="82"/>
        <v>0.0226459131477626</v>
      </c>
      <c r="R96" s="18">
        <f t="shared" si="83"/>
        <v>0.08541</v>
      </c>
      <c r="S96" s="26">
        <f t="shared" si="84"/>
        <v>0.265143579765398</v>
      </c>
      <c r="T96" s="3">
        <v>0.01</v>
      </c>
      <c r="U96" s="27">
        <f t="shared" si="85"/>
        <v>0.00265143579765398</v>
      </c>
      <c r="V96" s="26"/>
      <c r="W96" s="3"/>
      <c r="X96" s="3"/>
      <c r="Y96" s="29"/>
      <c r="Z96" s="3"/>
      <c r="AA96" s="28"/>
      <c r="AB96" s="3"/>
      <c r="AC96" s="3"/>
      <c r="AD96" s="28"/>
      <c r="AE96" s="26">
        <v>0.005</v>
      </c>
      <c r="AF96" s="3">
        <v>0.49</v>
      </c>
      <c r="AG96" s="27">
        <f t="shared" si="86"/>
        <v>0.00245</v>
      </c>
      <c r="AH96" s="36"/>
      <c r="AI96" s="3"/>
      <c r="AJ96" s="27"/>
      <c r="AK96" s="37"/>
      <c r="AL96" s="28"/>
      <c r="AM96" s="28"/>
      <c r="AN96" s="37"/>
      <c r="AO96" s="28"/>
      <c r="AP96" s="27"/>
      <c r="AQ96" s="3">
        <v>0.015</v>
      </c>
      <c r="AR96" s="3">
        <v>0.5</v>
      </c>
      <c r="AS96" s="3">
        <f t="shared" si="87"/>
        <v>0.0075</v>
      </c>
      <c r="AT96" s="2">
        <f t="shared" si="88"/>
        <v>0.012601435797654</v>
      </c>
      <c r="AU96" s="30">
        <f t="shared" si="89"/>
        <v>28.47</v>
      </c>
      <c r="AV96" s="1">
        <f t="shared" si="90"/>
        <v>0.3</v>
      </c>
      <c r="AW96" s="2">
        <f t="shared" si="95"/>
        <v>1.11925972118625</v>
      </c>
      <c r="AX96" s="1">
        <f t="shared" si="91"/>
        <v>807.113164100998</v>
      </c>
      <c r="AZ96" s="2">
        <f t="shared" si="96"/>
        <v>0.0082346739671623</v>
      </c>
      <c r="BA96" s="1">
        <f t="shared" si="92"/>
        <v>5.93813360310364</v>
      </c>
    </row>
    <row r="97" s="1" customFormat="1" spans="1:53">
      <c r="A97" s="13"/>
      <c r="B97" s="13"/>
      <c r="C97" s="16">
        <v>6</v>
      </c>
      <c r="D97" s="21">
        <v>21.0083666666667</v>
      </c>
      <c r="E97" s="20">
        <f t="shared" si="93"/>
        <v>15.957935483871</v>
      </c>
      <c r="F97" s="16" t="s">
        <v>73</v>
      </c>
      <c r="G97" s="13">
        <v>7</v>
      </c>
      <c r="H97" s="18">
        <f t="shared" si="76"/>
        <v>21.0083666666667</v>
      </c>
      <c r="I97" s="18">
        <f t="shared" si="77"/>
        <v>294.158366666667</v>
      </c>
      <c r="J97" s="18">
        <f t="shared" si="78"/>
        <v>0.222247766726034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4"/>
        <v>0.814770100243172</v>
      </c>
      <c r="P97" s="18">
        <f t="shared" si="81"/>
        <v>0.181080835174192</v>
      </c>
      <c r="Q97" s="25">
        <f t="shared" si="82"/>
        <v>0.0543242505522575</v>
      </c>
      <c r="R97" s="18">
        <f t="shared" si="83"/>
        <v>0.08541</v>
      </c>
      <c r="S97" s="26">
        <f t="shared" si="84"/>
        <v>0.636040868191752</v>
      </c>
      <c r="T97" s="3">
        <v>0.01</v>
      </c>
      <c r="U97" s="27">
        <f t="shared" si="85"/>
        <v>0.00636040868191752</v>
      </c>
      <c r="V97" s="26"/>
      <c r="W97" s="3"/>
      <c r="X97" s="3"/>
      <c r="Y97" s="29"/>
      <c r="Z97" s="3"/>
      <c r="AA97" s="28"/>
      <c r="AB97" s="3"/>
      <c r="AC97" s="3"/>
      <c r="AD97" s="28"/>
      <c r="AE97" s="26">
        <v>0.005</v>
      </c>
      <c r="AF97" s="3">
        <v>0.49</v>
      </c>
      <c r="AG97" s="27">
        <f t="shared" si="86"/>
        <v>0.00245</v>
      </c>
      <c r="AH97" s="36"/>
      <c r="AI97" s="3"/>
      <c r="AJ97" s="27"/>
      <c r="AK97" s="37"/>
      <c r="AL97" s="28"/>
      <c r="AM97" s="28"/>
      <c r="AN97" s="37"/>
      <c r="AO97" s="28"/>
      <c r="AP97" s="27"/>
      <c r="AQ97" s="3">
        <v>0.015</v>
      </c>
      <c r="AR97" s="3">
        <v>0.5</v>
      </c>
      <c r="AS97" s="3">
        <f t="shared" si="87"/>
        <v>0.0075</v>
      </c>
      <c r="AT97" s="2">
        <f t="shared" si="88"/>
        <v>0.0163104086819175</v>
      </c>
      <c r="AU97" s="30">
        <f t="shared" si="89"/>
        <v>28.47</v>
      </c>
      <c r="AV97" s="1">
        <f t="shared" si="90"/>
        <v>0.3</v>
      </c>
      <c r="AW97" s="2">
        <f t="shared" si="95"/>
        <v>1.11925972118625</v>
      </c>
      <c r="AX97" s="1">
        <f t="shared" si="91"/>
        <v>1044.67028761069</v>
      </c>
      <c r="AZ97" s="2">
        <f t="shared" si="96"/>
        <v>0.0082346739671623</v>
      </c>
      <c r="BA97" s="1">
        <f t="shared" si="92"/>
        <v>7.68590083143375</v>
      </c>
    </row>
    <row r="98" s="1" customFormat="1" spans="1:53">
      <c r="A98" s="13"/>
      <c r="B98" s="13"/>
      <c r="C98" s="16">
        <v>7</v>
      </c>
      <c r="D98" s="21">
        <v>21.6684193548387</v>
      </c>
      <c r="E98" s="20">
        <f t="shared" si="93"/>
        <v>21.0083666666667</v>
      </c>
      <c r="F98" s="16" t="s">
        <v>73</v>
      </c>
      <c r="G98" s="13">
        <v>8</v>
      </c>
      <c r="H98" s="18">
        <f t="shared" si="76"/>
        <v>21.6684193548387</v>
      </c>
      <c r="I98" s="18">
        <f t="shared" si="77"/>
        <v>294.818419354839</v>
      </c>
      <c r="J98" s="18">
        <f t="shared" si="78"/>
        <v>0.239343488221764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4"/>
        <v>0.91838926506898</v>
      </c>
      <c r="P98" s="18">
        <f t="shared" si="81"/>
        <v>0.219810490247032</v>
      </c>
      <c r="Q98" s="25">
        <f t="shared" si="82"/>
        <v>0.0659431470741096</v>
      </c>
      <c r="R98" s="18">
        <f t="shared" si="83"/>
        <v>0.08541</v>
      </c>
      <c r="S98" s="26">
        <f t="shared" si="84"/>
        <v>0.772077591313776</v>
      </c>
      <c r="T98" s="3">
        <v>0.01</v>
      </c>
      <c r="U98" s="27">
        <f t="shared" si="85"/>
        <v>0.00772077591313776</v>
      </c>
      <c r="V98" s="26"/>
      <c r="W98" s="3"/>
      <c r="X98" s="3"/>
      <c r="Y98" s="29"/>
      <c r="Z98" s="3"/>
      <c r="AA98" s="28"/>
      <c r="AB98" s="3"/>
      <c r="AC98" s="3"/>
      <c r="AD98" s="28"/>
      <c r="AE98" s="26">
        <v>0.005</v>
      </c>
      <c r="AF98" s="3">
        <v>0.49</v>
      </c>
      <c r="AG98" s="27">
        <f t="shared" si="86"/>
        <v>0.00245</v>
      </c>
      <c r="AH98" s="36"/>
      <c r="AI98" s="3"/>
      <c r="AJ98" s="27"/>
      <c r="AK98" s="37"/>
      <c r="AL98" s="28"/>
      <c r="AM98" s="28"/>
      <c r="AN98" s="37"/>
      <c r="AO98" s="28"/>
      <c r="AP98" s="27"/>
      <c r="AQ98" s="3">
        <v>0.015</v>
      </c>
      <c r="AR98" s="3">
        <v>0.5</v>
      </c>
      <c r="AS98" s="3">
        <f t="shared" si="87"/>
        <v>0.0075</v>
      </c>
      <c r="AT98" s="2">
        <f t="shared" si="88"/>
        <v>0.0176707759131378</v>
      </c>
      <c r="AU98" s="30">
        <f t="shared" si="89"/>
        <v>28.47</v>
      </c>
      <c r="AV98" s="1">
        <f t="shared" si="90"/>
        <v>0.3</v>
      </c>
      <c r="AW98" s="2">
        <f t="shared" si="95"/>
        <v>1.11925972118625</v>
      </c>
      <c r="AX98" s="1">
        <f t="shared" si="91"/>
        <v>1131.80085891701</v>
      </c>
      <c r="AZ98" s="2">
        <f t="shared" si="96"/>
        <v>0.0082346739671623</v>
      </c>
      <c r="BA98" s="1">
        <f t="shared" si="92"/>
        <v>8.32694225702859</v>
      </c>
    </row>
    <row r="99" s="1" customFormat="1" spans="1:53">
      <c r="A99" s="13"/>
      <c r="B99" s="13"/>
      <c r="C99" s="16">
        <v>8</v>
      </c>
      <c r="D99" s="21">
        <v>22.4995483870968</v>
      </c>
      <c r="E99" s="20">
        <f t="shared" si="93"/>
        <v>21.6684193548387</v>
      </c>
      <c r="F99" s="16" t="s">
        <v>73</v>
      </c>
      <c r="G99" s="13">
        <v>9</v>
      </c>
      <c r="H99" s="18">
        <f t="shared" si="76"/>
        <v>22.4995483870968</v>
      </c>
      <c r="I99" s="18">
        <f t="shared" si="77"/>
        <v>295.649548387097</v>
      </c>
      <c r="J99" s="18">
        <f t="shared" si="78"/>
        <v>0.262629264632709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4"/>
        <v>0.983278774821948</v>
      </c>
      <c r="P99" s="18">
        <f t="shared" si="81"/>
        <v>0.258237781560439</v>
      </c>
      <c r="Q99" s="25">
        <f t="shared" si="82"/>
        <v>0.0774713344681318</v>
      </c>
      <c r="R99" s="18">
        <f t="shared" si="83"/>
        <v>0.08541</v>
      </c>
      <c r="S99" s="26">
        <f t="shared" si="84"/>
        <v>0.907052271023672</v>
      </c>
      <c r="T99" s="3">
        <v>0.01</v>
      </c>
      <c r="U99" s="27">
        <f t="shared" si="85"/>
        <v>0.00907052271023672</v>
      </c>
      <c r="V99" s="26"/>
      <c r="W99" s="3"/>
      <c r="X99" s="3"/>
      <c r="Y99" s="29"/>
      <c r="Z99" s="3"/>
      <c r="AA99" s="28"/>
      <c r="AB99" s="3"/>
      <c r="AC99" s="3"/>
      <c r="AD99" s="28"/>
      <c r="AE99" s="26">
        <v>0.005</v>
      </c>
      <c r="AF99" s="3">
        <v>0.49</v>
      </c>
      <c r="AG99" s="27">
        <f t="shared" si="86"/>
        <v>0.00245</v>
      </c>
      <c r="AH99" s="36"/>
      <c r="AI99" s="3"/>
      <c r="AJ99" s="27"/>
      <c r="AK99" s="37"/>
      <c r="AL99" s="28"/>
      <c r="AM99" s="28"/>
      <c r="AN99" s="37"/>
      <c r="AO99" s="28"/>
      <c r="AP99" s="27"/>
      <c r="AQ99" s="3">
        <v>0.015</v>
      </c>
      <c r="AR99" s="3">
        <v>0.5</v>
      </c>
      <c r="AS99" s="3">
        <f t="shared" si="87"/>
        <v>0.0075</v>
      </c>
      <c r="AT99" s="2">
        <f t="shared" si="88"/>
        <v>0.0190205227102367</v>
      </c>
      <c r="AU99" s="30">
        <f t="shared" si="89"/>
        <v>28.47</v>
      </c>
      <c r="AV99" s="1">
        <f t="shared" si="90"/>
        <v>0.3</v>
      </c>
      <c r="AW99" s="2">
        <f t="shared" si="95"/>
        <v>1.11925972118625</v>
      </c>
      <c r="AX99" s="1">
        <f t="shared" si="91"/>
        <v>1218.2511988334</v>
      </c>
      <c r="AZ99" s="2">
        <f t="shared" si="96"/>
        <v>0.0082346739671623</v>
      </c>
      <c r="BA99" s="1">
        <f t="shared" si="92"/>
        <v>8.96297904999682</v>
      </c>
    </row>
    <row r="100" s="1" customFormat="1" spans="1:53">
      <c r="A100" s="13"/>
      <c r="B100" s="13"/>
      <c r="C100" s="16">
        <v>9</v>
      </c>
      <c r="D100" s="21">
        <v>17.6308333333333</v>
      </c>
      <c r="E100" s="20">
        <f t="shared" si="93"/>
        <v>22.4995483870968</v>
      </c>
      <c r="F100" s="16" t="s">
        <v>73</v>
      </c>
      <c r="G100" s="13">
        <v>10</v>
      </c>
      <c r="H100" s="18">
        <f t="shared" si="76"/>
        <v>17.6308333333333</v>
      </c>
      <c r="I100" s="18">
        <f t="shared" si="77"/>
        <v>290.780833333333</v>
      </c>
      <c r="J100" s="18">
        <f t="shared" si="78"/>
        <v>0.151308007208888</v>
      </c>
      <c r="K100" s="18">
        <f t="shared" si="79"/>
        <v>28.47</v>
      </c>
      <c r="L100" s="18">
        <f t="shared" si="80"/>
        <v>0.2847</v>
      </c>
      <c r="M100" s="13" t="s">
        <v>73</v>
      </c>
      <c r="N100" s="13"/>
      <c r="O100" s="18">
        <f t="shared" si="94"/>
        <v>1.00974099326151</v>
      </c>
      <c r="P100" s="18">
        <f t="shared" si="81"/>
        <v>0.152781897487522</v>
      </c>
      <c r="Q100" s="25">
        <f t="shared" si="82"/>
        <v>0.0458345692462566</v>
      </c>
      <c r="R100" s="18">
        <f t="shared" si="83"/>
        <v>0.08541</v>
      </c>
      <c r="S100" s="26">
        <f t="shared" si="84"/>
        <v>0.536641719309877</v>
      </c>
      <c r="T100" s="3">
        <v>0.01</v>
      </c>
      <c r="U100" s="27">
        <f t="shared" si="85"/>
        <v>0.00536641719309877</v>
      </c>
      <c r="V100" s="26"/>
      <c r="W100" s="3"/>
      <c r="X100" s="3"/>
      <c r="Y100" s="29"/>
      <c r="Z100" s="3"/>
      <c r="AA100" s="28"/>
      <c r="AB100" s="3"/>
      <c r="AC100" s="3"/>
      <c r="AD100" s="28"/>
      <c r="AE100" s="26">
        <v>0.005</v>
      </c>
      <c r="AF100" s="3">
        <v>0.49</v>
      </c>
      <c r="AG100" s="27">
        <f t="shared" si="86"/>
        <v>0.00245</v>
      </c>
      <c r="AH100" s="36"/>
      <c r="AI100" s="3"/>
      <c r="AJ100" s="27"/>
      <c r="AK100" s="37"/>
      <c r="AL100" s="28"/>
      <c r="AM100" s="28"/>
      <c r="AN100" s="37"/>
      <c r="AO100" s="28"/>
      <c r="AP100" s="27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0.0153164171930988</v>
      </c>
      <c r="AU100" s="30">
        <f t="shared" si="89"/>
        <v>28.47</v>
      </c>
      <c r="AV100" s="1">
        <f t="shared" si="90"/>
        <v>0.3</v>
      </c>
      <c r="AW100" s="2">
        <f t="shared" si="95"/>
        <v>1.11925972118625</v>
      </c>
      <c r="AX100" s="1">
        <f t="shared" si="91"/>
        <v>981.005826789542</v>
      </c>
      <c r="AZ100" s="2">
        <f t="shared" si="96"/>
        <v>0.0082346739671623</v>
      </c>
      <c r="BA100" s="1">
        <f t="shared" si="92"/>
        <v>7.21750545524555</v>
      </c>
    </row>
    <row r="101" s="1" customFormat="1" spans="1:53">
      <c r="A101" s="13"/>
      <c r="B101" s="13"/>
      <c r="C101" s="16">
        <v>10</v>
      </c>
      <c r="D101" s="21">
        <v>11.9272580645161</v>
      </c>
      <c r="E101" s="20">
        <f t="shared" si="93"/>
        <v>17.6308333333333</v>
      </c>
      <c r="F101" s="16" t="s">
        <v>73</v>
      </c>
      <c r="G101" s="13">
        <v>11</v>
      </c>
      <c r="H101" s="18">
        <f t="shared" si="76"/>
        <v>11.9272580645161</v>
      </c>
      <c r="I101" s="18">
        <f t="shared" si="77"/>
        <v>285.077258064516</v>
      </c>
      <c r="J101" s="18">
        <f t="shared" si="78"/>
        <v>0.077430408159426</v>
      </c>
      <c r="K101" s="18">
        <f t="shared" si="79"/>
        <v>28.47</v>
      </c>
      <c r="L101" s="18">
        <f t="shared" si="80"/>
        <v>0.2847</v>
      </c>
      <c r="M101" s="13" t="s">
        <v>75</v>
      </c>
      <c r="N101" s="18">
        <f>(O100-P100)*$C$22/100</f>
        <v>0.814111140985287</v>
      </c>
      <c r="O101" s="18">
        <f t="shared" si="94"/>
        <v>0.327547954788699</v>
      </c>
      <c r="P101" s="18">
        <f t="shared" si="81"/>
        <v>0.0253621718310742</v>
      </c>
      <c r="Q101" s="25">
        <f t="shared" si="82"/>
        <v>0.00760865154932226</v>
      </c>
      <c r="R101" s="18">
        <f t="shared" si="83"/>
        <v>0.08541</v>
      </c>
      <c r="S101" s="26">
        <f t="shared" si="84"/>
        <v>0.0890838490729687</v>
      </c>
      <c r="T101" s="3">
        <v>0.01</v>
      </c>
      <c r="U101" s="27">
        <f t="shared" si="85"/>
        <v>0.000890838490729687</v>
      </c>
      <c r="V101" s="26"/>
      <c r="W101" s="3"/>
      <c r="X101" s="3"/>
      <c r="Y101" s="29"/>
      <c r="Z101" s="3"/>
      <c r="AA101" s="28"/>
      <c r="AB101" s="3"/>
      <c r="AC101" s="3"/>
      <c r="AD101" s="28"/>
      <c r="AE101" s="26">
        <v>0.005</v>
      </c>
      <c r="AF101" s="3">
        <v>0.49</v>
      </c>
      <c r="AG101" s="27">
        <f t="shared" si="86"/>
        <v>0.00245</v>
      </c>
      <c r="AH101" s="36"/>
      <c r="AI101" s="3"/>
      <c r="AJ101" s="27"/>
      <c r="AK101" s="37"/>
      <c r="AL101" s="28"/>
      <c r="AM101" s="28"/>
      <c r="AN101" s="37"/>
      <c r="AO101" s="28"/>
      <c r="AP101" s="27"/>
      <c r="AQ101" s="3">
        <v>0.015</v>
      </c>
      <c r="AR101" s="3">
        <v>0.5</v>
      </c>
      <c r="AS101" s="3">
        <f t="shared" si="87"/>
        <v>0.0075</v>
      </c>
      <c r="AT101" s="2">
        <f t="shared" si="88"/>
        <v>0.0108408384907297</v>
      </c>
      <c r="AU101" s="30">
        <f t="shared" si="89"/>
        <v>28.47</v>
      </c>
      <c r="AV101" s="1">
        <f t="shared" si="90"/>
        <v>0.3</v>
      </c>
      <c r="AW101" s="2">
        <f t="shared" si="95"/>
        <v>1.11925972118625</v>
      </c>
      <c r="AX101" s="1">
        <f t="shared" si="91"/>
        <v>694.348135899695</v>
      </c>
      <c r="AZ101" s="2">
        <f t="shared" si="96"/>
        <v>0.0082346739671623</v>
      </c>
      <c r="BA101" s="1">
        <f t="shared" si="92"/>
        <v>5.10849306073566</v>
      </c>
    </row>
    <row r="102" s="1" customFormat="1" spans="1:54">
      <c r="A102" s="13"/>
      <c r="B102" s="13"/>
      <c r="C102" s="16">
        <v>11</v>
      </c>
      <c r="D102" s="21">
        <v>0.893933333333333</v>
      </c>
      <c r="E102" s="20">
        <f t="shared" si="93"/>
        <v>11.9272580645161</v>
      </c>
      <c r="F102" s="16" t="s">
        <v>75</v>
      </c>
      <c r="G102" s="13">
        <v>12</v>
      </c>
      <c r="H102" s="18">
        <f t="shared" si="76"/>
        <v>0.893933333333333</v>
      </c>
      <c r="I102" s="18">
        <f t="shared" si="77"/>
        <v>274.043933333333</v>
      </c>
      <c r="J102" s="18">
        <f t="shared" si="78"/>
        <v>0.0195751982536187</v>
      </c>
      <c r="K102" s="18">
        <f t="shared" si="79"/>
        <v>28.47</v>
      </c>
      <c r="L102" s="18">
        <f t="shared" si="80"/>
        <v>0.2847</v>
      </c>
      <c r="M102" s="13" t="s">
        <v>73</v>
      </c>
      <c r="N102" s="13"/>
      <c r="O102" s="18">
        <f t="shared" si="94"/>
        <v>0.586885782957625</v>
      </c>
      <c r="P102" s="18">
        <f t="shared" si="81"/>
        <v>0.0114884055536257</v>
      </c>
      <c r="Q102" s="25">
        <f t="shared" si="82"/>
        <v>0.00344652166608772</v>
      </c>
      <c r="R102" s="18">
        <f t="shared" si="83"/>
        <v>0.08541</v>
      </c>
      <c r="S102" s="26">
        <f t="shared" si="84"/>
        <v>0.0403526714212355</v>
      </c>
      <c r="T102" s="3">
        <v>0.01</v>
      </c>
      <c r="U102" s="27">
        <f t="shared" si="85"/>
        <v>0.000403526714212355</v>
      </c>
      <c r="V102" s="26"/>
      <c r="W102" s="3"/>
      <c r="X102" s="3"/>
      <c r="Y102" s="29"/>
      <c r="Z102" s="3"/>
      <c r="AA102" s="28"/>
      <c r="AB102" s="3"/>
      <c r="AC102" s="3"/>
      <c r="AD102" s="28"/>
      <c r="AE102" s="26">
        <v>0.005</v>
      </c>
      <c r="AF102" s="3">
        <v>0.49</v>
      </c>
      <c r="AG102" s="27">
        <f t="shared" si="86"/>
        <v>0.00245</v>
      </c>
      <c r="AH102" s="36"/>
      <c r="AI102" s="3"/>
      <c r="AJ102" s="27"/>
      <c r="AK102" s="37"/>
      <c r="AL102" s="28"/>
      <c r="AM102" s="28"/>
      <c r="AN102" s="37"/>
      <c r="AO102" s="28"/>
      <c r="AP102" s="27"/>
      <c r="AQ102" s="3">
        <v>0.015</v>
      </c>
      <c r="AR102" s="3">
        <v>0.5</v>
      </c>
      <c r="AS102" s="3">
        <f t="shared" si="87"/>
        <v>0.0075</v>
      </c>
      <c r="AT102" s="2">
        <f t="shared" si="88"/>
        <v>0.0103535267142124</v>
      </c>
      <c r="AU102" s="30">
        <f t="shared" si="89"/>
        <v>28.47</v>
      </c>
      <c r="AV102" s="1">
        <f t="shared" si="90"/>
        <v>0.3</v>
      </c>
      <c r="AW102" s="2">
        <f t="shared" si="95"/>
        <v>1.11925972118625</v>
      </c>
      <c r="AX102" s="1">
        <f t="shared" si="91"/>
        <v>663.136156870939</v>
      </c>
      <c r="AY102" s="1">
        <f>SUM(AX91:AX102)</f>
        <v>8706.36575974151</v>
      </c>
      <c r="AZ102" s="2">
        <f t="shared" si="96"/>
        <v>0.0082346739671623</v>
      </c>
      <c r="BA102" s="1">
        <f t="shared" si="92"/>
        <v>4.87885871733295</v>
      </c>
      <c r="BB102" s="1">
        <f>SUM(BA91:BA102)</f>
        <v>64.0549124687087</v>
      </c>
    </row>
    <row r="103" s="1" customFormat="1" spans="1:46">
      <c r="A103" s="13"/>
      <c r="B103" s="13"/>
      <c r="C103" s="16">
        <v>12</v>
      </c>
      <c r="D103" s="21">
        <v>-0.838193548387097</v>
      </c>
      <c r="E103" s="20">
        <f t="shared" si="93"/>
        <v>0.893933333333333</v>
      </c>
      <c r="F103" s="16" t="s">
        <v>73</v>
      </c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AT103" s="2"/>
    </row>
    <row r="104" s="1" customFormat="1" spans="19:46">
      <c r="S104" s="24" t="s">
        <v>43</v>
      </c>
      <c r="T104" s="24"/>
      <c r="U104" s="24"/>
      <c r="V104" s="24" t="s">
        <v>44</v>
      </c>
      <c r="W104" s="24"/>
      <c r="X104" s="24"/>
      <c r="Y104" s="24" t="s">
        <v>45</v>
      </c>
      <c r="Z104" s="24"/>
      <c r="AA104" s="24"/>
      <c r="AB104" s="24" t="s">
        <v>46</v>
      </c>
      <c r="AC104" s="24"/>
      <c r="AD104" s="24"/>
      <c r="AE104" s="24" t="s">
        <v>47</v>
      </c>
      <c r="AF104" s="24"/>
      <c r="AG104" s="24"/>
      <c r="AH104" s="24" t="s">
        <v>48</v>
      </c>
      <c r="AI104" s="24"/>
      <c r="AJ104" s="24"/>
      <c r="AK104" s="32" t="s">
        <v>78</v>
      </c>
      <c r="AL104" s="33"/>
      <c r="AM104" s="34"/>
      <c r="AN104" s="33" t="s">
        <v>79</v>
      </c>
      <c r="AO104" s="33"/>
      <c r="AP104" s="34"/>
      <c r="AQ104" s="24" t="s">
        <v>50</v>
      </c>
      <c r="AR104" s="24"/>
      <c r="AS104" s="24"/>
      <c r="AT104" s="2"/>
    </row>
    <row r="105" s="1" customFormat="1" spans="1:50">
      <c r="A105" s="15" t="s">
        <v>15</v>
      </c>
      <c r="B105" s="15"/>
      <c r="C105" s="16" t="s">
        <v>51</v>
      </c>
      <c r="D105" s="16" t="s">
        <v>52</v>
      </c>
      <c r="E105" s="16" t="s">
        <v>53</v>
      </c>
      <c r="F105" s="16" t="s">
        <v>54</v>
      </c>
      <c r="G105" s="13" t="s">
        <v>51</v>
      </c>
      <c r="H105" s="13" t="s">
        <v>53</v>
      </c>
      <c r="I105" s="13" t="s">
        <v>55</v>
      </c>
      <c r="J105" s="13" t="s">
        <v>56</v>
      </c>
      <c r="K105" s="23" t="s">
        <v>57</v>
      </c>
      <c r="L105" s="23" t="s">
        <v>58</v>
      </c>
      <c r="M105" s="13" t="s">
        <v>59</v>
      </c>
      <c r="N105" s="23" t="s">
        <v>60</v>
      </c>
      <c r="O105" s="13" t="s">
        <v>61</v>
      </c>
      <c r="P105" s="13" t="s">
        <v>62</v>
      </c>
      <c r="Q105" s="23" t="s">
        <v>63</v>
      </c>
      <c r="R105" s="23" t="s">
        <v>64</v>
      </c>
      <c r="S105" s="4" t="s">
        <v>65</v>
      </c>
      <c r="T105" s="3" t="s">
        <v>66</v>
      </c>
      <c r="U105" s="3"/>
      <c r="V105" s="4" t="s">
        <v>65</v>
      </c>
      <c r="W105" s="3" t="s">
        <v>66</v>
      </c>
      <c r="X105" s="3"/>
      <c r="Y105" s="4" t="s">
        <v>65</v>
      </c>
      <c r="Z105" s="3" t="s">
        <v>66</v>
      </c>
      <c r="AA105" s="3"/>
      <c r="AB105" s="4" t="s">
        <v>65</v>
      </c>
      <c r="AC105" s="3" t="s">
        <v>66</v>
      </c>
      <c r="AD105" s="3"/>
      <c r="AE105" s="4" t="s">
        <v>65</v>
      </c>
      <c r="AF105" s="3" t="s">
        <v>66</v>
      </c>
      <c r="AG105" s="3"/>
      <c r="AH105" s="4" t="s">
        <v>65</v>
      </c>
      <c r="AI105" s="3" t="s">
        <v>66</v>
      </c>
      <c r="AJ105" s="3"/>
      <c r="AK105" s="4" t="s">
        <v>65</v>
      </c>
      <c r="AL105" s="3" t="s">
        <v>66</v>
      </c>
      <c r="AM105" s="3"/>
      <c r="AN105" s="4" t="s">
        <v>65</v>
      </c>
      <c r="AO105" s="3" t="s">
        <v>66</v>
      </c>
      <c r="AP105" s="3"/>
      <c r="AQ105" s="35" t="s">
        <v>65</v>
      </c>
      <c r="AR105" s="35" t="s">
        <v>66</v>
      </c>
      <c r="AS105" s="35"/>
      <c r="AT105" s="2" t="s">
        <v>67</v>
      </c>
      <c r="AU105" s="1" t="s">
        <v>68</v>
      </c>
      <c r="AV105" s="1" t="s">
        <v>36</v>
      </c>
      <c r="AW105" s="1" t="s">
        <v>69</v>
      </c>
      <c r="AX105" s="1" t="s">
        <v>70</v>
      </c>
    </row>
    <row r="106" s="1" customFormat="1" spans="1:52">
      <c r="A106" s="13" t="s">
        <v>71</v>
      </c>
      <c r="B106" s="13">
        <f>F11</f>
        <v>910.8575</v>
      </c>
      <c r="C106" s="16" t="s">
        <v>72</v>
      </c>
      <c r="D106" s="17">
        <v>-3</v>
      </c>
      <c r="E106" s="16"/>
      <c r="F106" s="16"/>
      <c r="G106" s="13">
        <v>1</v>
      </c>
      <c r="H106" s="18">
        <f t="shared" ref="H106:H117" si="97">E107</f>
        <v>-3</v>
      </c>
      <c r="I106" s="18">
        <f t="shared" ref="I106:I117" si="98">H106+273.15</f>
        <v>270.15</v>
      </c>
      <c r="J106" s="18">
        <f t="shared" ref="J106:J117" si="99">EXP(($C$16*(I106-$C$14))/($C$17*I106*$C$14))</f>
        <v>0.0117298241675131</v>
      </c>
      <c r="K106" s="18">
        <f t="shared" ref="K106:K117" si="100">$B$106/12</f>
        <v>75.9047916666667</v>
      </c>
      <c r="L106" s="18">
        <f t="shared" ref="L106:L117" si="101">K106*$B$107/100</f>
        <v>0.759047916666667</v>
      </c>
      <c r="M106" s="13" t="s">
        <v>73</v>
      </c>
      <c r="N106" s="13"/>
      <c r="O106" s="18">
        <f>L106</f>
        <v>0.759047916666667</v>
      </c>
      <c r="P106" s="18">
        <f t="shared" ref="P106:P117" si="102">O106*J106</f>
        <v>0.00890349859721714</v>
      </c>
      <c r="Q106" s="25">
        <f t="shared" ref="Q106:Q117" si="103">P106*$B$108</f>
        <v>0.00231490963527646</v>
      </c>
      <c r="R106" s="18">
        <f t="shared" ref="R106:R117" si="104">L106*$B$108</f>
        <v>0.197352458333333</v>
      </c>
      <c r="S106" s="26">
        <f t="shared" ref="S106:S117" si="105">Q106/R106</f>
        <v>0.0117298241675131</v>
      </c>
      <c r="T106" s="3">
        <v>0.01</v>
      </c>
      <c r="U106" s="27">
        <f t="shared" ref="U106:U117" si="106">S106*T106</f>
        <v>0.000117298241675131</v>
      </c>
      <c r="V106" s="26"/>
      <c r="W106" s="3"/>
      <c r="X106" s="3"/>
      <c r="Y106" s="29"/>
      <c r="Z106" s="3"/>
      <c r="AA106" s="28"/>
      <c r="AB106" s="3"/>
      <c r="AC106" s="3"/>
      <c r="AD106" s="28"/>
      <c r="AE106" s="26">
        <v>0.001</v>
      </c>
      <c r="AF106" s="3">
        <v>0.49</v>
      </c>
      <c r="AG106" s="27">
        <f t="shared" ref="AG106:AG117" si="107">AF106*AE106</f>
        <v>0.00049</v>
      </c>
      <c r="AH106" s="36"/>
      <c r="AI106" s="3"/>
      <c r="AJ106" s="27"/>
      <c r="AK106" s="37"/>
      <c r="AL106" s="28"/>
      <c r="AM106" s="28"/>
      <c r="AN106" s="37"/>
      <c r="AO106" s="28"/>
      <c r="AP106" s="27"/>
      <c r="AQ106" s="3">
        <v>0.01</v>
      </c>
      <c r="AR106" s="3">
        <v>0.5</v>
      </c>
      <c r="AS106" s="3">
        <f t="shared" ref="AS106:AS117" si="108">AR106*AQ106</f>
        <v>0.005</v>
      </c>
      <c r="AT106" s="2">
        <f t="shared" ref="AT106:AT117" si="109">(AS106+AM106+AD106+AA106+U106+X106+AG106+AJ106+AP106)</f>
        <v>0.00560729824167513</v>
      </c>
      <c r="AU106" s="30">
        <f t="shared" ref="AU106:AU117" si="110">$B$106/12</f>
        <v>75.9047916666667</v>
      </c>
      <c r="AV106" s="1">
        <f t="shared" ref="AV106:AV117" si="111">$B$108</f>
        <v>0.26</v>
      </c>
      <c r="AW106" s="2">
        <f t="shared" ref="AW106:AW117" si="112">$E$11/12</f>
        <v>0.853179222175833</v>
      </c>
      <c r="AX106" s="1">
        <f t="shared" ref="AX106:AX117" si="113">AW106*10000*AV106*0.67*AU106*AT106</f>
        <v>632.57390101968</v>
      </c>
      <c r="AZ106" s="2"/>
    </row>
    <row r="107" s="1" customFormat="1" spans="1:52">
      <c r="A107" s="13" t="s">
        <v>74</v>
      </c>
      <c r="B107" s="13">
        <v>1</v>
      </c>
      <c r="C107" s="16">
        <v>1</v>
      </c>
      <c r="D107" s="19">
        <v>-6.48216129032258</v>
      </c>
      <c r="E107" s="20">
        <f t="shared" ref="E107:E118" si="114">D106</f>
        <v>-3</v>
      </c>
      <c r="F107" s="16" t="s">
        <v>73</v>
      </c>
      <c r="G107" s="13">
        <v>2</v>
      </c>
      <c r="H107" s="18">
        <f t="shared" si="97"/>
        <v>-6.48216129032258</v>
      </c>
      <c r="I107" s="18">
        <f t="shared" si="98"/>
        <v>266.667838709677</v>
      </c>
      <c r="J107" s="18">
        <f t="shared" si="99"/>
        <v>0.0073264746811091</v>
      </c>
      <c r="K107" s="18">
        <f t="shared" si="100"/>
        <v>75.9047916666667</v>
      </c>
      <c r="L107" s="18">
        <f t="shared" si="101"/>
        <v>0.759047916666667</v>
      </c>
      <c r="M107" s="13" t="s">
        <v>73</v>
      </c>
      <c r="N107" s="13"/>
      <c r="O107" s="18">
        <f t="shared" ref="O107:O117" si="115">L107+O106-P106-N107</f>
        <v>1.50919233473612</v>
      </c>
      <c r="P107" s="18">
        <f t="shared" si="102"/>
        <v>0.0110570594293681</v>
      </c>
      <c r="Q107" s="25">
        <f t="shared" si="103"/>
        <v>0.0028748354516357</v>
      </c>
      <c r="R107" s="18">
        <f t="shared" si="104"/>
        <v>0.197352458333333</v>
      </c>
      <c r="S107" s="26">
        <f t="shared" si="105"/>
        <v>0.0145670111024411</v>
      </c>
      <c r="T107" s="3">
        <v>0.01</v>
      </c>
      <c r="U107" s="27">
        <f t="shared" si="106"/>
        <v>0.000145670111024411</v>
      </c>
      <c r="V107" s="26"/>
      <c r="W107" s="3"/>
      <c r="X107" s="3"/>
      <c r="Y107" s="29"/>
      <c r="Z107" s="3"/>
      <c r="AA107" s="28"/>
      <c r="AB107" s="3"/>
      <c r="AC107" s="3"/>
      <c r="AD107" s="28"/>
      <c r="AE107" s="26">
        <v>0.001</v>
      </c>
      <c r="AF107" s="3">
        <v>0.49</v>
      </c>
      <c r="AG107" s="27">
        <f t="shared" si="107"/>
        <v>0.00049</v>
      </c>
      <c r="AH107" s="36"/>
      <c r="AI107" s="3"/>
      <c r="AJ107" s="27"/>
      <c r="AK107" s="37"/>
      <c r="AL107" s="28"/>
      <c r="AM107" s="28"/>
      <c r="AN107" s="37"/>
      <c r="AO107" s="28"/>
      <c r="AP107" s="27"/>
      <c r="AQ107" s="3">
        <v>0.01</v>
      </c>
      <c r="AR107" s="3">
        <v>0.5</v>
      </c>
      <c r="AS107" s="3">
        <f t="shared" si="108"/>
        <v>0.005</v>
      </c>
      <c r="AT107" s="2">
        <f t="shared" si="109"/>
        <v>0.00563567011102441</v>
      </c>
      <c r="AU107" s="30">
        <f t="shared" si="110"/>
        <v>75.9047916666667</v>
      </c>
      <c r="AV107" s="1">
        <f t="shared" si="111"/>
        <v>0.26</v>
      </c>
      <c r="AW107" s="2">
        <f t="shared" si="112"/>
        <v>0.853179222175833</v>
      </c>
      <c r="AX107" s="1">
        <f t="shared" si="113"/>
        <v>635.77460540528</v>
      </c>
      <c r="AZ107" s="2"/>
    </row>
    <row r="108" s="1" customFormat="1" spans="1:52">
      <c r="A108" s="13" t="s">
        <v>36</v>
      </c>
      <c r="B108" s="13">
        <v>0.26</v>
      </c>
      <c r="C108" s="16">
        <v>2</v>
      </c>
      <c r="D108" s="21">
        <v>-6.77382142857143</v>
      </c>
      <c r="E108" s="20">
        <f t="shared" si="114"/>
        <v>-6.48216129032258</v>
      </c>
      <c r="F108" s="16" t="s">
        <v>73</v>
      </c>
      <c r="G108" s="13">
        <v>3</v>
      </c>
      <c r="H108" s="18">
        <f t="shared" si="97"/>
        <v>-6.77382142857143</v>
      </c>
      <c r="I108" s="18">
        <f t="shared" si="98"/>
        <v>266.376178571429</v>
      </c>
      <c r="J108" s="18">
        <f t="shared" si="99"/>
        <v>0.00703935063606035</v>
      </c>
      <c r="K108" s="18">
        <f t="shared" si="100"/>
        <v>75.9047916666667</v>
      </c>
      <c r="L108" s="18">
        <f t="shared" si="101"/>
        <v>0.759047916666667</v>
      </c>
      <c r="M108" s="13" t="s">
        <v>73</v>
      </c>
      <c r="N108" s="13"/>
      <c r="O108" s="18">
        <f t="shared" si="115"/>
        <v>2.25718319197341</v>
      </c>
      <c r="P108" s="18">
        <f t="shared" si="102"/>
        <v>0.0158891039381228</v>
      </c>
      <c r="Q108" s="25">
        <f t="shared" si="103"/>
        <v>0.00413116702391193</v>
      </c>
      <c r="R108" s="18">
        <f t="shared" si="104"/>
        <v>0.197352458333333</v>
      </c>
      <c r="S108" s="26">
        <f t="shared" si="105"/>
        <v>0.0209329392640971</v>
      </c>
      <c r="T108" s="3">
        <v>0.01</v>
      </c>
      <c r="U108" s="27">
        <f t="shared" si="106"/>
        <v>0.000209329392640971</v>
      </c>
      <c r="V108" s="26"/>
      <c r="W108" s="3"/>
      <c r="X108" s="3"/>
      <c r="Y108" s="29"/>
      <c r="Z108" s="3"/>
      <c r="AA108" s="28"/>
      <c r="AB108" s="3"/>
      <c r="AC108" s="3"/>
      <c r="AD108" s="28"/>
      <c r="AE108" s="26">
        <v>0.001</v>
      </c>
      <c r="AF108" s="3">
        <v>0.49</v>
      </c>
      <c r="AG108" s="27">
        <f t="shared" si="107"/>
        <v>0.00049</v>
      </c>
      <c r="AH108" s="36"/>
      <c r="AI108" s="3"/>
      <c r="AJ108" s="27"/>
      <c r="AK108" s="37"/>
      <c r="AL108" s="28"/>
      <c r="AM108" s="28"/>
      <c r="AN108" s="37"/>
      <c r="AO108" s="28"/>
      <c r="AP108" s="27"/>
      <c r="AQ108" s="3">
        <v>0.01</v>
      </c>
      <c r="AR108" s="3">
        <v>0.5</v>
      </c>
      <c r="AS108" s="3">
        <f t="shared" si="108"/>
        <v>0.005</v>
      </c>
      <c r="AT108" s="2">
        <f t="shared" si="109"/>
        <v>0.00569932939264097</v>
      </c>
      <c r="AU108" s="30">
        <f t="shared" si="110"/>
        <v>75.9047916666667</v>
      </c>
      <c r="AV108" s="1">
        <f t="shared" si="111"/>
        <v>0.26</v>
      </c>
      <c r="AW108" s="2">
        <f t="shared" si="112"/>
        <v>0.853179222175833</v>
      </c>
      <c r="AX108" s="1">
        <f t="shared" si="113"/>
        <v>642.956174562598</v>
      </c>
      <c r="AZ108" s="2"/>
    </row>
    <row r="109" s="1" customFormat="1" spans="1:52">
      <c r="A109" s="13"/>
      <c r="B109" s="13"/>
      <c r="C109" s="16">
        <v>3</v>
      </c>
      <c r="D109" s="21">
        <v>0.83658064516129</v>
      </c>
      <c r="E109" s="20">
        <f t="shared" si="114"/>
        <v>-6.77382142857143</v>
      </c>
      <c r="F109" s="16" t="s">
        <v>73</v>
      </c>
      <c r="G109" s="13">
        <v>4</v>
      </c>
      <c r="H109" s="18">
        <f t="shared" si="97"/>
        <v>0.83658064516129</v>
      </c>
      <c r="I109" s="18">
        <f t="shared" si="98"/>
        <v>273.986580645161</v>
      </c>
      <c r="J109" s="18">
        <f t="shared" si="99"/>
        <v>0.0194301500943984</v>
      </c>
      <c r="K109" s="18">
        <f t="shared" si="100"/>
        <v>75.9047916666667</v>
      </c>
      <c r="L109" s="18">
        <f t="shared" si="101"/>
        <v>0.759047916666667</v>
      </c>
      <c r="M109" s="13" t="s">
        <v>73</v>
      </c>
      <c r="N109" s="13"/>
      <c r="O109" s="18">
        <f t="shared" si="115"/>
        <v>3.00034200470196</v>
      </c>
      <c r="P109" s="18">
        <f t="shared" si="102"/>
        <v>0.0582970954858873</v>
      </c>
      <c r="Q109" s="25">
        <f t="shared" si="103"/>
        <v>0.0151572448263307</v>
      </c>
      <c r="R109" s="18">
        <f t="shared" si="104"/>
        <v>0.197352458333333</v>
      </c>
      <c r="S109" s="26">
        <f t="shared" si="105"/>
        <v>0.0768029187694724</v>
      </c>
      <c r="T109" s="3">
        <v>0.01</v>
      </c>
      <c r="U109" s="27">
        <f t="shared" si="106"/>
        <v>0.000768029187694724</v>
      </c>
      <c r="V109" s="26"/>
      <c r="W109" s="3"/>
      <c r="X109" s="3"/>
      <c r="Y109" s="29"/>
      <c r="Z109" s="3"/>
      <c r="AA109" s="28"/>
      <c r="AB109" s="3"/>
      <c r="AC109" s="3"/>
      <c r="AD109" s="28"/>
      <c r="AE109" s="26">
        <v>0.001</v>
      </c>
      <c r="AF109" s="3">
        <v>0.49</v>
      </c>
      <c r="AG109" s="27">
        <f t="shared" si="107"/>
        <v>0.00049</v>
      </c>
      <c r="AH109" s="36"/>
      <c r="AI109" s="3"/>
      <c r="AJ109" s="27"/>
      <c r="AK109" s="37"/>
      <c r="AL109" s="28"/>
      <c r="AM109" s="28"/>
      <c r="AN109" s="37"/>
      <c r="AO109" s="28"/>
      <c r="AP109" s="27"/>
      <c r="AQ109" s="3">
        <v>0.01</v>
      </c>
      <c r="AR109" s="3">
        <v>0.5</v>
      </c>
      <c r="AS109" s="3">
        <f t="shared" si="108"/>
        <v>0.005</v>
      </c>
      <c r="AT109" s="2">
        <f t="shared" si="109"/>
        <v>0.00625802918769472</v>
      </c>
      <c r="AU109" s="30">
        <f t="shared" si="110"/>
        <v>75.9047916666667</v>
      </c>
      <c r="AV109" s="1">
        <f t="shared" si="111"/>
        <v>0.26</v>
      </c>
      <c r="AW109" s="2">
        <f t="shared" si="112"/>
        <v>0.853179222175833</v>
      </c>
      <c r="AX109" s="1">
        <f t="shared" si="113"/>
        <v>705.984551799488</v>
      </c>
      <c r="AZ109" s="2"/>
    </row>
    <row r="110" s="1" customFormat="1" spans="1:52">
      <c r="A110" s="13"/>
      <c r="B110" s="13"/>
      <c r="C110" s="16">
        <v>4</v>
      </c>
      <c r="D110" s="21">
        <v>9.24166666666667</v>
      </c>
      <c r="E110" s="20">
        <f t="shared" si="114"/>
        <v>0.83658064516129</v>
      </c>
      <c r="F110" s="16" t="s">
        <v>73</v>
      </c>
      <c r="G110" s="13">
        <v>5</v>
      </c>
      <c r="H110" s="18">
        <f t="shared" si="97"/>
        <v>9.24166666666667</v>
      </c>
      <c r="I110" s="18">
        <f t="shared" si="98"/>
        <v>282.391666666667</v>
      </c>
      <c r="J110" s="18">
        <f t="shared" si="99"/>
        <v>0.0559557222020804</v>
      </c>
      <c r="K110" s="18">
        <f t="shared" si="100"/>
        <v>75.9047916666667</v>
      </c>
      <c r="L110" s="18">
        <f t="shared" si="101"/>
        <v>0.759047916666667</v>
      </c>
      <c r="M110" s="13" t="s">
        <v>75</v>
      </c>
      <c r="N110" s="18">
        <f>(O109-P109)*$C$22/100</f>
        <v>2.79494266375527</v>
      </c>
      <c r="O110" s="18">
        <f t="shared" si="115"/>
        <v>0.90615016212747</v>
      </c>
      <c r="P110" s="18">
        <f t="shared" si="102"/>
        <v>0.0507042867453748</v>
      </c>
      <c r="Q110" s="25">
        <f t="shared" si="103"/>
        <v>0.0131831145537975</v>
      </c>
      <c r="R110" s="18">
        <f t="shared" si="104"/>
        <v>0.197352458333333</v>
      </c>
      <c r="S110" s="26">
        <f t="shared" si="105"/>
        <v>0.0667998496959731</v>
      </c>
      <c r="T110" s="3">
        <v>0.01</v>
      </c>
      <c r="U110" s="27">
        <f t="shared" si="106"/>
        <v>0.000667998496959731</v>
      </c>
      <c r="V110" s="26"/>
      <c r="W110" s="3"/>
      <c r="X110" s="3"/>
      <c r="Y110" s="29"/>
      <c r="Z110" s="3"/>
      <c r="AA110" s="28"/>
      <c r="AB110" s="3"/>
      <c r="AC110" s="3"/>
      <c r="AD110" s="28"/>
      <c r="AE110" s="26">
        <v>0.005</v>
      </c>
      <c r="AF110" s="3">
        <v>0.49</v>
      </c>
      <c r="AG110" s="27">
        <f t="shared" si="107"/>
        <v>0.00245</v>
      </c>
      <c r="AH110" s="36"/>
      <c r="AI110" s="3"/>
      <c r="AJ110" s="27"/>
      <c r="AK110" s="37"/>
      <c r="AL110" s="28"/>
      <c r="AM110" s="28"/>
      <c r="AN110" s="37"/>
      <c r="AO110" s="28"/>
      <c r="AP110" s="27"/>
      <c r="AQ110" s="3">
        <v>0.015</v>
      </c>
      <c r="AR110" s="3">
        <v>0.5</v>
      </c>
      <c r="AS110" s="3">
        <f t="shared" si="108"/>
        <v>0.0075</v>
      </c>
      <c r="AT110" s="2">
        <f t="shared" si="109"/>
        <v>0.0106179984969597</v>
      </c>
      <c r="AU110" s="30">
        <f t="shared" si="110"/>
        <v>75.9047916666667</v>
      </c>
      <c r="AV110" s="1">
        <f t="shared" si="111"/>
        <v>0.26</v>
      </c>
      <c r="AW110" s="2">
        <f t="shared" si="112"/>
        <v>0.853179222175833</v>
      </c>
      <c r="AX110" s="1">
        <f t="shared" si="113"/>
        <v>1197.84403125245</v>
      </c>
      <c r="AZ110" s="2"/>
    </row>
    <row r="111" s="1" customFormat="1" spans="1:52">
      <c r="A111" s="13"/>
      <c r="B111" s="13"/>
      <c r="C111" s="16">
        <v>5</v>
      </c>
      <c r="D111" s="21">
        <v>15.957935483871</v>
      </c>
      <c r="E111" s="20">
        <f t="shared" si="114"/>
        <v>9.24166666666667</v>
      </c>
      <c r="F111" s="16" t="s">
        <v>75</v>
      </c>
      <c r="G111" s="13">
        <v>6</v>
      </c>
      <c r="H111" s="18">
        <f t="shared" si="97"/>
        <v>15.957935483871</v>
      </c>
      <c r="I111" s="18">
        <f t="shared" si="98"/>
        <v>289.107935483871</v>
      </c>
      <c r="J111" s="18">
        <f t="shared" si="99"/>
        <v>0.124656212882105</v>
      </c>
      <c r="K111" s="18">
        <f t="shared" si="100"/>
        <v>75.9047916666667</v>
      </c>
      <c r="L111" s="18">
        <f t="shared" si="101"/>
        <v>0.759047916666667</v>
      </c>
      <c r="M111" s="13" t="s">
        <v>73</v>
      </c>
      <c r="N111" s="13"/>
      <c r="O111" s="18">
        <f t="shared" si="115"/>
        <v>1.61449379204876</v>
      </c>
      <c r="P111" s="18">
        <f t="shared" si="102"/>
        <v>0.201256681838467</v>
      </c>
      <c r="Q111" s="25">
        <f t="shared" si="103"/>
        <v>0.0523267372780016</v>
      </c>
      <c r="R111" s="18">
        <f t="shared" si="104"/>
        <v>0.197352458333333</v>
      </c>
      <c r="S111" s="26">
        <f t="shared" si="105"/>
        <v>0.265143579765398</v>
      </c>
      <c r="T111" s="3">
        <v>0.01</v>
      </c>
      <c r="U111" s="27">
        <f t="shared" si="106"/>
        <v>0.00265143579765398</v>
      </c>
      <c r="V111" s="26"/>
      <c r="W111" s="3"/>
      <c r="X111" s="3"/>
      <c r="Y111" s="29"/>
      <c r="Z111" s="3"/>
      <c r="AA111" s="28"/>
      <c r="AB111" s="3"/>
      <c r="AC111" s="3"/>
      <c r="AD111" s="28"/>
      <c r="AE111" s="26">
        <v>0.005</v>
      </c>
      <c r="AF111" s="3">
        <v>0.49</v>
      </c>
      <c r="AG111" s="27">
        <f t="shared" si="107"/>
        <v>0.00245</v>
      </c>
      <c r="AH111" s="36"/>
      <c r="AI111" s="3"/>
      <c r="AJ111" s="27"/>
      <c r="AK111" s="37"/>
      <c r="AL111" s="28"/>
      <c r="AM111" s="28"/>
      <c r="AN111" s="37"/>
      <c r="AO111" s="28"/>
      <c r="AP111" s="27"/>
      <c r="AQ111" s="3">
        <v>0.015</v>
      </c>
      <c r="AR111" s="3">
        <v>0.5</v>
      </c>
      <c r="AS111" s="3">
        <f t="shared" si="108"/>
        <v>0.0075</v>
      </c>
      <c r="AT111" s="2">
        <f t="shared" si="109"/>
        <v>0.012601435797654</v>
      </c>
      <c r="AU111" s="30">
        <f t="shared" si="110"/>
        <v>75.9047916666667</v>
      </c>
      <c r="AV111" s="1">
        <f t="shared" si="111"/>
        <v>0.26</v>
      </c>
      <c r="AW111" s="2">
        <f t="shared" si="112"/>
        <v>0.853179222175833</v>
      </c>
      <c r="AX111" s="1">
        <f t="shared" si="113"/>
        <v>1421.60075269862</v>
      </c>
      <c r="AZ111" s="2"/>
    </row>
    <row r="112" s="1" customFormat="1" spans="1:52">
      <c r="A112" s="13"/>
      <c r="B112" s="13"/>
      <c r="C112" s="16">
        <v>6</v>
      </c>
      <c r="D112" s="21">
        <v>21.0083666666667</v>
      </c>
      <c r="E112" s="20">
        <f t="shared" si="114"/>
        <v>15.957935483871</v>
      </c>
      <c r="F112" s="16" t="s">
        <v>73</v>
      </c>
      <c r="G112" s="13">
        <v>7</v>
      </c>
      <c r="H112" s="18">
        <f t="shared" si="97"/>
        <v>21.0083666666667</v>
      </c>
      <c r="I112" s="18">
        <f t="shared" si="98"/>
        <v>294.158366666667</v>
      </c>
      <c r="J112" s="18">
        <f t="shared" si="99"/>
        <v>0.222247766726034</v>
      </c>
      <c r="K112" s="18">
        <f t="shared" si="100"/>
        <v>75.9047916666667</v>
      </c>
      <c r="L112" s="18">
        <f t="shared" si="101"/>
        <v>0.759047916666667</v>
      </c>
      <c r="M112" s="13" t="s">
        <v>73</v>
      </c>
      <c r="N112" s="13"/>
      <c r="O112" s="18">
        <f t="shared" si="115"/>
        <v>2.17228502687696</v>
      </c>
      <c r="P112" s="18">
        <f t="shared" si="102"/>
        <v>0.482785495915807</v>
      </c>
      <c r="Q112" s="25">
        <f t="shared" si="103"/>
        <v>0.12552422893811</v>
      </c>
      <c r="R112" s="18">
        <f t="shared" si="104"/>
        <v>0.197352458333333</v>
      </c>
      <c r="S112" s="26">
        <f t="shared" si="105"/>
        <v>0.636040868191752</v>
      </c>
      <c r="T112" s="3">
        <v>0.01</v>
      </c>
      <c r="U112" s="27">
        <f t="shared" si="106"/>
        <v>0.00636040868191752</v>
      </c>
      <c r="V112" s="26"/>
      <c r="W112" s="3"/>
      <c r="X112" s="3"/>
      <c r="Y112" s="29"/>
      <c r="Z112" s="3"/>
      <c r="AA112" s="28"/>
      <c r="AB112" s="3"/>
      <c r="AC112" s="3"/>
      <c r="AD112" s="28"/>
      <c r="AE112" s="26">
        <v>0.005</v>
      </c>
      <c r="AF112" s="3">
        <v>0.49</v>
      </c>
      <c r="AG112" s="27">
        <f t="shared" si="107"/>
        <v>0.00245</v>
      </c>
      <c r="AH112" s="36"/>
      <c r="AI112" s="3"/>
      <c r="AJ112" s="27"/>
      <c r="AK112" s="37"/>
      <c r="AL112" s="28"/>
      <c r="AM112" s="28"/>
      <c r="AN112" s="37"/>
      <c r="AO112" s="28"/>
      <c r="AP112" s="27"/>
      <c r="AQ112" s="3">
        <v>0.015</v>
      </c>
      <c r="AR112" s="3">
        <v>0.5</v>
      </c>
      <c r="AS112" s="3">
        <f t="shared" si="108"/>
        <v>0.0075</v>
      </c>
      <c r="AT112" s="2">
        <f t="shared" si="109"/>
        <v>0.0163104086819175</v>
      </c>
      <c r="AU112" s="30">
        <f t="shared" si="110"/>
        <v>75.9047916666667</v>
      </c>
      <c r="AV112" s="1">
        <f t="shared" si="111"/>
        <v>0.26</v>
      </c>
      <c r="AW112" s="2">
        <f t="shared" si="112"/>
        <v>0.853179222175833</v>
      </c>
      <c r="AX112" s="1">
        <f t="shared" si="113"/>
        <v>1840.01963199724</v>
      </c>
      <c r="AZ112" s="2"/>
    </row>
    <row r="113" s="1" customFormat="1" spans="1:52">
      <c r="A113" s="13"/>
      <c r="B113" s="13"/>
      <c r="C113" s="16">
        <v>7</v>
      </c>
      <c r="D113" s="21">
        <v>21.6684193548387</v>
      </c>
      <c r="E113" s="20">
        <f t="shared" si="114"/>
        <v>21.0083666666667</v>
      </c>
      <c r="F113" s="16" t="s">
        <v>73</v>
      </c>
      <c r="G113" s="13">
        <v>8</v>
      </c>
      <c r="H113" s="18">
        <f t="shared" si="97"/>
        <v>21.6684193548387</v>
      </c>
      <c r="I113" s="18">
        <f t="shared" si="98"/>
        <v>294.818419354839</v>
      </c>
      <c r="J113" s="18">
        <f t="shared" si="99"/>
        <v>0.239343488221764</v>
      </c>
      <c r="K113" s="18">
        <f t="shared" si="100"/>
        <v>75.9047916666667</v>
      </c>
      <c r="L113" s="18">
        <f t="shared" si="101"/>
        <v>0.759047916666667</v>
      </c>
      <c r="M113" s="13" t="s">
        <v>73</v>
      </c>
      <c r="N113" s="13"/>
      <c r="O113" s="18">
        <f t="shared" si="115"/>
        <v>2.44854744762782</v>
      </c>
      <c r="P113" s="18">
        <f t="shared" si="102"/>
        <v>0.58604388719174</v>
      </c>
      <c r="Q113" s="25">
        <f t="shared" si="103"/>
        <v>0.152371410669852</v>
      </c>
      <c r="R113" s="18">
        <f t="shared" si="104"/>
        <v>0.197352458333333</v>
      </c>
      <c r="S113" s="26">
        <f t="shared" si="105"/>
        <v>0.772077591313776</v>
      </c>
      <c r="T113" s="3">
        <v>0.01</v>
      </c>
      <c r="U113" s="27">
        <f t="shared" si="106"/>
        <v>0.00772077591313776</v>
      </c>
      <c r="V113" s="26"/>
      <c r="W113" s="3"/>
      <c r="X113" s="3"/>
      <c r="Y113" s="29"/>
      <c r="Z113" s="3"/>
      <c r="AA113" s="28"/>
      <c r="AB113" s="3"/>
      <c r="AC113" s="3"/>
      <c r="AD113" s="28"/>
      <c r="AE113" s="26">
        <v>0.005</v>
      </c>
      <c r="AF113" s="3">
        <v>0.49</v>
      </c>
      <c r="AG113" s="27">
        <f t="shared" si="107"/>
        <v>0.00245</v>
      </c>
      <c r="AH113" s="36"/>
      <c r="AI113" s="3"/>
      <c r="AJ113" s="27"/>
      <c r="AK113" s="37"/>
      <c r="AL113" s="28"/>
      <c r="AM113" s="28"/>
      <c r="AN113" s="37"/>
      <c r="AO113" s="28"/>
      <c r="AP113" s="27"/>
      <c r="AQ113" s="3">
        <v>0.015</v>
      </c>
      <c r="AR113" s="3">
        <v>0.5</v>
      </c>
      <c r="AS113" s="3">
        <f t="shared" si="108"/>
        <v>0.0075</v>
      </c>
      <c r="AT113" s="2">
        <f t="shared" si="109"/>
        <v>0.0176707759131378</v>
      </c>
      <c r="AU113" s="30">
        <f t="shared" si="110"/>
        <v>75.9047916666667</v>
      </c>
      <c r="AV113" s="1">
        <f t="shared" si="111"/>
        <v>0.26</v>
      </c>
      <c r="AW113" s="2">
        <f t="shared" si="112"/>
        <v>0.853179222175833</v>
      </c>
      <c r="AX113" s="1">
        <f t="shared" si="113"/>
        <v>1993.4861981015</v>
      </c>
      <c r="AZ113" s="2"/>
    </row>
    <row r="114" s="1" customFormat="1" spans="1:52">
      <c r="A114" s="13"/>
      <c r="B114" s="13"/>
      <c r="C114" s="16">
        <v>8</v>
      </c>
      <c r="D114" s="21">
        <v>22.4995483870968</v>
      </c>
      <c r="E114" s="20">
        <f t="shared" si="114"/>
        <v>21.6684193548387</v>
      </c>
      <c r="F114" s="16" t="s">
        <v>73</v>
      </c>
      <c r="G114" s="13">
        <v>9</v>
      </c>
      <c r="H114" s="18">
        <f t="shared" si="97"/>
        <v>22.4995483870968</v>
      </c>
      <c r="I114" s="18">
        <f t="shared" si="98"/>
        <v>295.649548387097</v>
      </c>
      <c r="J114" s="18">
        <f t="shared" si="99"/>
        <v>0.262629264632709</v>
      </c>
      <c r="K114" s="18">
        <f t="shared" si="100"/>
        <v>75.9047916666667</v>
      </c>
      <c r="L114" s="18">
        <f t="shared" si="101"/>
        <v>0.759047916666667</v>
      </c>
      <c r="M114" s="13" t="s">
        <v>73</v>
      </c>
      <c r="N114" s="13"/>
      <c r="O114" s="18">
        <f t="shared" si="115"/>
        <v>2.62155147710275</v>
      </c>
      <c r="P114" s="18">
        <f t="shared" si="102"/>
        <v>0.688496136628287</v>
      </c>
      <c r="Q114" s="25">
        <f t="shared" si="103"/>
        <v>0.179008995523355</v>
      </c>
      <c r="R114" s="18">
        <f t="shared" si="104"/>
        <v>0.197352458333333</v>
      </c>
      <c r="S114" s="26">
        <f t="shared" si="105"/>
        <v>0.907052271023672</v>
      </c>
      <c r="T114" s="3">
        <v>0.01</v>
      </c>
      <c r="U114" s="27">
        <f t="shared" si="106"/>
        <v>0.00907052271023672</v>
      </c>
      <c r="V114" s="26"/>
      <c r="W114" s="3"/>
      <c r="X114" s="3"/>
      <c r="Y114" s="29"/>
      <c r="Z114" s="3"/>
      <c r="AA114" s="28"/>
      <c r="AB114" s="3"/>
      <c r="AC114" s="3"/>
      <c r="AD114" s="28"/>
      <c r="AE114" s="26">
        <v>0.005</v>
      </c>
      <c r="AF114" s="3">
        <v>0.49</v>
      </c>
      <c r="AG114" s="27">
        <f t="shared" si="107"/>
        <v>0.00245</v>
      </c>
      <c r="AH114" s="36"/>
      <c r="AI114" s="3"/>
      <c r="AJ114" s="27"/>
      <c r="AK114" s="37"/>
      <c r="AL114" s="28"/>
      <c r="AM114" s="28"/>
      <c r="AN114" s="37"/>
      <c r="AO114" s="28"/>
      <c r="AP114" s="27"/>
      <c r="AQ114" s="3">
        <v>0.015</v>
      </c>
      <c r="AR114" s="3">
        <v>0.5</v>
      </c>
      <c r="AS114" s="3">
        <f t="shared" si="108"/>
        <v>0.0075</v>
      </c>
      <c r="AT114" s="2">
        <f t="shared" si="109"/>
        <v>0.0190205227102367</v>
      </c>
      <c r="AU114" s="30">
        <f t="shared" si="110"/>
        <v>75.9047916666667</v>
      </c>
      <c r="AV114" s="1">
        <f t="shared" si="111"/>
        <v>0.26</v>
      </c>
      <c r="AW114" s="2">
        <f t="shared" si="112"/>
        <v>0.853179222175833</v>
      </c>
      <c r="AX114" s="1">
        <f t="shared" si="113"/>
        <v>2145.75464540539</v>
      </c>
      <c r="AZ114" s="2"/>
    </row>
    <row r="115" s="1" customFormat="1" spans="1:52">
      <c r="A115" s="13"/>
      <c r="B115" s="13"/>
      <c r="C115" s="16">
        <v>9</v>
      </c>
      <c r="D115" s="21">
        <v>17.6308333333333</v>
      </c>
      <c r="E115" s="20">
        <f t="shared" si="114"/>
        <v>22.4995483870968</v>
      </c>
      <c r="F115" s="16" t="s">
        <v>73</v>
      </c>
      <c r="G115" s="13">
        <v>10</v>
      </c>
      <c r="H115" s="18">
        <f t="shared" si="97"/>
        <v>17.6308333333333</v>
      </c>
      <c r="I115" s="18">
        <f t="shared" si="98"/>
        <v>290.780833333333</v>
      </c>
      <c r="J115" s="18">
        <f t="shared" si="99"/>
        <v>0.151308007208888</v>
      </c>
      <c r="K115" s="18">
        <f t="shared" si="100"/>
        <v>75.9047916666667</v>
      </c>
      <c r="L115" s="18">
        <f t="shared" si="101"/>
        <v>0.759047916666667</v>
      </c>
      <c r="M115" s="13" t="s">
        <v>73</v>
      </c>
      <c r="N115" s="13"/>
      <c r="O115" s="18">
        <f t="shared" si="115"/>
        <v>2.69210325714113</v>
      </c>
      <c r="P115" s="18">
        <f t="shared" si="102"/>
        <v>0.407336779038581</v>
      </c>
      <c r="Q115" s="25">
        <f t="shared" si="103"/>
        <v>0.105907562550031</v>
      </c>
      <c r="R115" s="18">
        <f t="shared" si="104"/>
        <v>0.197352458333333</v>
      </c>
      <c r="S115" s="26">
        <f t="shared" si="105"/>
        <v>0.536641719309878</v>
      </c>
      <c r="T115" s="3">
        <v>0.01</v>
      </c>
      <c r="U115" s="27">
        <f t="shared" si="106"/>
        <v>0.00536641719309878</v>
      </c>
      <c r="V115" s="26"/>
      <c r="W115" s="3"/>
      <c r="X115" s="3"/>
      <c r="Y115" s="29"/>
      <c r="Z115" s="3"/>
      <c r="AA115" s="28"/>
      <c r="AB115" s="3"/>
      <c r="AC115" s="3"/>
      <c r="AD115" s="28"/>
      <c r="AE115" s="26">
        <v>0.005</v>
      </c>
      <c r="AF115" s="3">
        <v>0.49</v>
      </c>
      <c r="AG115" s="27">
        <f t="shared" si="107"/>
        <v>0.00245</v>
      </c>
      <c r="AH115" s="36"/>
      <c r="AI115" s="3"/>
      <c r="AJ115" s="27"/>
      <c r="AK115" s="37"/>
      <c r="AL115" s="28"/>
      <c r="AM115" s="28"/>
      <c r="AN115" s="37"/>
      <c r="AO115" s="28"/>
      <c r="AP115" s="27"/>
      <c r="AQ115" s="3">
        <v>0.015</v>
      </c>
      <c r="AR115" s="3">
        <v>0.5</v>
      </c>
      <c r="AS115" s="3">
        <f t="shared" si="108"/>
        <v>0.0075</v>
      </c>
      <c r="AT115" s="2">
        <f t="shared" si="109"/>
        <v>0.0153164171930988</v>
      </c>
      <c r="AU115" s="30">
        <f t="shared" si="110"/>
        <v>75.9047916666667</v>
      </c>
      <c r="AV115" s="1">
        <f t="shared" si="111"/>
        <v>0.26</v>
      </c>
      <c r="AW115" s="2">
        <f t="shared" si="112"/>
        <v>0.853179222175833</v>
      </c>
      <c r="AX115" s="1">
        <f t="shared" si="113"/>
        <v>1727.88486645379</v>
      </c>
      <c r="AZ115" s="2"/>
    </row>
    <row r="116" s="1" customFormat="1" spans="1:52">
      <c r="A116" s="13"/>
      <c r="B116" s="13"/>
      <c r="C116" s="16">
        <v>10</v>
      </c>
      <c r="D116" s="21">
        <v>11.9272580645161</v>
      </c>
      <c r="E116" s="20">
        <f t="shared" si="114"/>
        <v>17.6308333333333</v>
      </c>
      <c r="F116" s="16" t="s">
        <v>73</v>
      </c>
      <c r="G116" s="13">
        <v>11</v>
      </c>
      <c r="H116" s="18">
        <f t="shared" si="97"/>
        <v>11.9272580645161</v>
      </c>
      <c r="I116" s="18">
        <f t="shared" si="98"/>
        <v>285.077258064516</v>
      </c>
      <c r="J116" s="18">
        <f t="shared" si="99"/>
        <v>0.077430408159426</v>
      </c>
      <c r="K116" s="18">
        <f t="shared" si="100"/>
        <v>75.9047916666667</v>
      </c>
      <c r="L116" s="18">
        <f t="shared" si="101"/>
        <v>0.759047916666667</v>
      </c>
      <c r="M116" s="13" t="s">
        <v>75</v>
      </c>
      <c r="N116" s="18">
        <f>(O115-P115)*$C$22/100</f>
        <v>2.17052815419742</v>
      </c>
      <c r="O116" s="18">
        <f t="shared" si="115"/>
        <v>0.873286240571794</v>
      </c>
      <c r="P116" s="18">
        <f t="shared" si="102"/>
        <v>0.0676189100474847</v>
      </c>
      <c r="Q116" s="25">
        <f t="shared" si="103"/>
        <v>0.017580916612346</v>
      </c>
      <c r="R116" s="18">
        <f t="shared" si="104"/>
        <v>0.197352458333333</v>
      </c>
      <c r="S116" s="26">
        <f t="shared" si="105"/>
        <v>0.0890838490729688</v>
      </c>
      <c r="T116" s="3">
        <v>0.01</v>
      </c>
      <c r="U116" s="27">
        <f t="shared" si="106"/>
        <v>0.000890838490729688</v>
      </c>
      <c r="V116" s="26"/>
      <c r="W116" s="3"/>
      <c r="X116" s="3"/>
      <c r="Y116" s="29"/>
      <c r="Z116" s="3"/>
      <c r="AA116" s="28"/>
      <c r="AB116" s="3"/>
      <c r="AC116" s="3"/>
      <c r="AD116" s="28"/>
      <c r="AE116" s="26">
        <v>0.005</v>
      </c>
      <c r="AF116" s="3">
        <v>0.49</v>
      </c>
      <c r="AG116" s="27">
        <f t="shared" si="107"/>
        <v>0.00245</v>
      </c>
      <c r="AH116" s="36"/>
      <c r="AI116" s="3"/>
      <c r="AJ116" s="27"/>
      <c r="AK116" s="37"/>
      <c r="AL116" s="28"/>
      <c r="AM116" s="28"/>
      <c r="AN116" s="37"/>
      <c r="AO116" s="28"/>
      <c r="AP116" s="27"/>
      <c r="AQ116" s="3">
        <v>0.015</v>
      </c>
      <c r="AR116" s="3">
        <v>0.5</v>
      </c>
      <c r="AS116" s="3">
        <f t="shared" si="108"/>
        <v>0.0075</v>
      </c>
      <c r="AT116" s="2">
        <f t="shared" si="109"/>
        <v>0.0108408384907297</v>
      </c>
      <c r="AU116" s="30">
        <f t="shared" si="110"/>
        <v>75.9047916666667</v>
      </c>
      <c r="AV116" s="1">
        <f t="shared" si="111"/>
        <v>0.26</v>
      </c>
      <c r="AW116" s="2">
        <f t="shared" si="112"/>
        <v>0.853179222175833</v>
      </c>
      <c r="AX116" s="1">
        <f t="shared" si="113"/>
        <v>1222.98319062774</v>
      </c>
      <c r="AZ116" s="2"/>
    </row>
    <row r="117" s="1" customFormat="1" spans="1:52">
      <c r="A117" s="13"/>
      <c r="B117" s="13"/>
      <c r="C117" s="16">
        <v>11</v>
      </c>
      <c r="D117" s="21">
        <v>0.893933333333333</v>
      </c>
      <c r="E117" s="20">
        <f t="shared" si="114"/>
        <v>11.9272580645161</v>
      </c>
      <c r="F117" s="16" t="s">
        <v>75</v>
      </c>
      <c r="G117" s="13">
        <v>12</v>
      </c>
      <c r="H117" s="18">
        <f t="shared" si="97"/>
        <v>0.893933333333333</v>
      </c>
      <c r="I117" s="18">
        <f t="shared" si="98"/>
        <v>274.043933333333</v>
      </c>
      <c r="J117" s="18">
        <f t="shared" si="99"/>
        <v>0.0195751982536187</v>
      </c>
      <c r="K117" s="18">
        <f t="shared" si="100"/>
        <v>75.9047916666667</v>
      </c>
      <c r="L117" s="18">
        <f t="shared" si="101"/>
        <v>0.759047916666667</v>
      </c>
      <c r="M117" s="13" t="s">
        <v>73</v>
      </c>
      <c r="N117" s="13"/>
      <c r="O117" s="18">
        <f t="shared" si="115"/>
        <v>1.56471524719098</v>
      </c>
      <c r="P117" s="18">
        <f t="shared" si="102"/>
        <v>0.0306296111742234</v>
      </c>
      <c r="Q117" s="25">
        <f t="shared" si="103"/>
        <v>0.00796369890529807</v>
      </c>
      <c r="R117" s="18">
        <f t="shared" si="104"/>
        <v>0.197352458333333</v>
      </c>
      <c r="S117" s="26">
        <f t="shared" si="105"/>
        <v>0.0403526714212355</v>
      </c>
      <c r="T117" s="3">
        <v>0.01</v>
      </c>
      <c r="U117" s="27">
        <f t="shared" si="106"/>
        <v>0.000403526714212355</v>
      </c>
      <c r="V117" s="26"/>
      <c r="W117" s="3"/>
      <c r="X117" s="3"/>
      <c r="Y117" s="29"/>
      <c r="Z117" s="3"/>
      <c r="AA117" s="28"/>
      <c r="AB117" s="3"/>
      <c r="AC117" s="3"/>
      <c r="AD117" s="28"/>
      <c r="AE117" s="26">
        <v>0.005</v>
      </c>
      <c r="AF117" s="3">
        <v>0.49</v>
      </c>
      <c r="AG117" s="27">
        <f t="shared" si="107"/>
        <v>0.00245</v>
      </c>
      <c r="AH117" s="36"/>
      <c r="AI117" s="3"/>
      <c r="AJ117" s="27"/>
      <c r="AK117" s="37"/>
      <c r="AL117" s="28"/>
      <c r="AM117" s="28"/>
      <c r="AN117" s="37"/>
      <c r="AO117" s="28"/>
      <c r="AP117" s="27"/>
      <c r="AQ117" s="3">
        <v>0.015</v>
      </c>
      <c r="AR117" s="3">
        <v>0.5</v>
      </c>
      <c r="AS117" s="3">
        <f t="shared" si="108"/>
        <v>0.0075</v>
      </c>
      <c r="AT117" s="2">
        <f t="shared" si="109"/>
        <v>0.0103535267142124</v>
      </c>
      <c r="AU117" s="30">
        <f t="shared" si="110"/>
        <v>75.9047916666667</v>
      </c>
      <c r="AV117" s="1">
        <f t="shared" si="111"/>
        <v>0.26</v>
      </c>
      <c r="AW117" s="2">
        <f t="shared" si="112"/>
        <v>0.853179222175833</v>
      </c>
      <c r="AX117" s="1">
        <f t="shared" si="113"/>
        <v>1168.00828146502</v>
      </c>
      <c r="AY117" s="1">
        <f>SUM(AX106:AX117)</f>
        <v>15334.8708307888</v>
      </c>
      <c r="AZ117" s="2"/>
    </row>
    <row r="118" s="1" customFormat="1" spans="1:46">
      <c r="A118" s="13"/>
      <c r="B118" s="13"/>
      <c r="C118" s="16">
        <v>12</v>
      </c>
      <c r="D118" s="21">
        <v>-0.838193548387097</v>
      </c>
      <c r="E118" s="20">
        <f t="shared" si="114"/>
        <v>0.893933333333333</v>
      </c>
      <c r="F118" s="16" t="s">
        <v>73</v>
      </c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AT118" s="2"/>
    </row>
  </sheetData>
  <mergeCells count="72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41:U41"/>
    <mergeCell ref="V41:X41"/>
    <mergeCell ref="Y41:AA41"/>
    <mergeCell ref="AB41:AD41"/>
    <mergeCell ref="AE41:AG41"/>
    <mergeCell ref="AH41:AJ41"/>
    <mergeCell ref="AK41:AM41"/>
    <mergeCell ref="AN41:AP41"/>
    <mergeCell ref="A42:B42"/>
    <mergeCell ref="S57:U57"/>
    <mergeCell ref="A58:B58"/>
    <mergeCell ref="S73:U73"/>
    <mergeCell ref="V73:X73"/>
    <mergeCell ref="Y73:AA73"/>
    <mergeCell ref="AB73:AD73"/>
    <mergeCell ref="AE73:AG73"/>
    <mergeCell ref="AH73:AJ73"/>
    <mergeCell ref="AK73:AM73"/>
    <mergeCell ref="AN73:AP73"/>
    <mergeCell ref="AQ73:AS73"/>
    <mergeCell ref="A74:B74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Q89:AS89"/>
    <mergeCell ref="A90:B90"/>
    <mergeCell ref="S104:U104"/>
    <mergeCell ref="V104:X104"/>
    <mergeCell ref="Y104:AA104"/>
    <mergeCell ref="AB104:AD104"/>
    <mergeCell ref="AE104:AG104"/>
    <mergeCell ref="AH104:AJ104"/>
    <mergeCell ref="AK104:AM104"/>
    <mergeCell ref="AN104:AP104"/>
    <mergeCell ref="AQ104:AS104"/>
    <mergeCell ref="A105:B105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31</vt:i4>
      </vt:variant>
    </vt:vector>
  </HeadingPairs>
  <TitlesOfParts>
    <vt:vector size="31" baseType="lpstr">
      <vt:lpstr>北京</vt:lpstr>
      <vt:lpstr>天津</vt:lpstr>
      <vt:lpstr>河北</vt:lpstr>
      <vt:lpstr>山西</vt:lpstr>
      <vt:lpstr>内蒙</vt:lpstr>
      <vt:lpstr>辽宁</vt:lpstr>
      <vt:lpstr>吉林</vt:lpstr>
      <vt:lpstr>黑龙江</vt:lpstr>
      <vt:lpstr>上海</vt:lpstr>
      <vt:lpstr>江苏</vt:lpstr>
      <vt:lpstr>浙江</vt:lpstr>
      <vt:lpstr>安徽</vt:lpstr>
      <vt:lpstr>福建</vt:lpstr>
      <vt:lpstr>江西</vt:lpstr>
      <vt:lpstr>山东</vt:lpstr>
      <vt:lpstr>河南</vt:lpstr>
      <vt:lpstr>湖北</vt:lpstr>
      <vt:lpstr>湖南</vt:lpstr>
      <vt:lpstr>广东</vt:lpstr>
      <vt:lpstr>广西</vt:lpstr>
      <vt:lpstr>海南</vt:lpstr>
      <vt:lpstr>重庆</vt:lpstr>
      <vt:lpstr>四川</vt:lpstr>
      <vt:lpstr>贵州</vt:lpstr>
      <vt:lpstr>云南</vt:lpstr>
      <vt:lpstr>西藏</vt:lpstr>
      <vt:lpstr>陕西</vt:lpstr>
      <vt:lpstr>甘肃</vt:lpstr>
      <vt:lpstr>青海</vt:lpstr>
      <vt:lpstr>宁夏</vt:lpstr>
      <vt:lpstr>新疆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对方正在学习中</cp:lastModifiedBy>
  <dcterms:created xsi:type="dcterms:W3CDTF">2022-08-28T10:18:00Z</dcterms:created>
  <dcterms:modified xsi:type="dcterms:W3CDTF">2023-01-03T16:49:27Z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E5CB9F350BCB4979B8E88C5644A5A3A7</vt:lpwstr>
  </property>
  <property fmtid="{D5CDD505-2E9C-101B-9397-08002B2CF9AE}" pid="3" name="KSOProductBuildVer">
    <vt:lpwstr>2052-11.1.0.12980</vt:lpwstr>
  </property>
</Properties>
</file>