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K:\Github\GlobalPowerUpdate-Kow\data\asia\china\raw\"/>
    </mc:Choice>
  </mc:AlternateContent>
  <xr:revisionPtr revIDLastSave="0" documentId="13_ncr:1_{893969F3-6222-4F01-A122-02204162259A}" xr6:coauthVersionLast="47" xr6:coauthVersionMax="47" xr10:uidLastSave="{00000000-0000-0000-0000-000000000000}"/>
  <bookViews>
    <workbookView xWindow="11085" yWindow="540" windowWidth="22755" windowHeight="16770" xr2:uid="{00000000-000D-0000-FFFF-FFFF00000000}"/>
  </bookViews>
  <sheets>
    <sheet name="source_data" sheetId="1" r:id="rId1"/>
    <sheet name="iea_recalc" sheetId="2" r:id="rId2"/>
    <sheet name="monthly_calculation" sheetId="3" r:id="rId3"/>
    <sheet name="clean_version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2" l="1"/>
  <c r="N19" i="2"/>
  <c r="O18" i="1"/>
  <c r="O19" i="1"/>
  <c r="O20" i="1"/>
  <c r="O21" i="1"/>
  <c r="O22" i="1"/>
  <c r="O23" i="1"/>
  <c r="O24" i="1"/>
  <c r="O25" i="1"/>
  <c r="O26" i="1"/>
  <c r="O27" i="1"/>
  <c r="O28" i="1"/>
  <c r="O29" i="1"/>
  <c r="Q18" i="1"/>
  <c r="Q19" i="1"/>
  <c r="Q20" i="1"/>
  <c r="Q21" i="1"/>
  <c r="Q22" i="1"/>
  <c r="Q23" i="1"/>
  <c r="Q24" i="1"/>
  <c r="Q25" i="1"/>
  <c r="Q26" i="1"/>
  <c r="Q27" i="1"/>
  <c r="Q28" i="1"/>
  <c r="Q29" i="1"/>
  <c r="R18" i="1"/>
  <c r="R19" i="1"/>
  <c r="R20" i="1"/>
  <c r="R21" i="1"/>
  <c r="R22" i="1"/>
  <c r="R23" i="1"/>
  <c r="R24" i="1"/>
  <c r="R25" i="1"/>
  <c r="R26" i="1"/>
  <c r="R27" i="1"/>
  <c r="R28" i="1"/>
  <c r="R29" i="1"/>
  <c r="T18" i="1"/>
  <c r="T19" i="1"/>
  <c r="T20" i="1"/>
  <c r="T21" i="1"/>
  <c r="T22" i="1"/>
  <c r="T23" i="1"/>
  <c r="T24" i="1"/>
  <c r="T25" i="1"/>
  <c r="T26" i="1"/>
  <c r="T27" i="1"/>
  <c r="T28" i="1"/>
  <c r="T29" i="1"/>
  <c r="U18" i="1"/>
  <c r="U19" i="1"/>
  <c r="U20" i="1"/>
  <c r="U21" i="1"/>
  <c r="U22" i="1"/>
  <c r="U23" i="1"/>
  <c r="U24" i="1"/>
  <c r="U25" i="1"/>
  <c r="U26" i="1"/>
  <c r="U27" i="1"/>
  <c r="U28" i="1"/>
  <c r="U29" i="1"/>
  <c r="W18" i="1"/>
  <c r="W19" i="1"/>
  <c r="W20" i="1"/>
  <c r="W21" i="1"/>
  <c r="W22" i="1"/>
  <c r="W23" i="1"/>
  <c r="W24" i="1"/>
  <c r="W25" i="1"/>
  <c r="W26" i="1"/>
  <c r="W27" i="1"/>
  <c r="W28" i="1"/>
  <c r="W30" i="1"/>
  <c r="N18" i="1"/>
  <c r="X18" i="1"/>
  <c r="N19" i="1"/>
  <c r="X19" i="1"/>
  <c r="N20" i="1"/>
  <c r="X20" i="1"/>
  <c r="N21" i="1"/>
  <c r="X21" i="1"/>
  <c r="N22" i="1"/>
  <c r="X22" i="1"/>
  <c r="N23" i="1"/>
  <c r="X23" i="1"/>
  <c r="N24" i="1"/>
  <c r="X24" i="1"/>
  <c r="N25" i="1"/>
  <c r="X25" i="1"/>
  <c r="N26" i="1"/>
  <c r="X26" i="1"/>
  <c r="N27" i="1"/>
  <c r="X27" i="1"/>
  <c r="N28" i="1"/>
  <c r="X28" i="1"/>
  <c r="X30" i="1"/>
  <c r="N29" i="1"/>
  <c r="S18" i="1"/>
  <c r="S20" i="1"/>
  <c r="S21" i="1"/>
  <c r="S22" i="1"/>
  <c r="S23" i="1"/>
  <c r="S24" i="1"/>
  <c r="S25" i="1"/>
  <c r="S26" i="1"/>
  <c r="S27" i="1"/>
  <c r="S19" i="1"/>
  <c r="W42" i="1"/>
  <c r="W43" i="1"/>
  <c r="U42" i="1"/>
  <c r="N42" i="1"/>
  <c r="N43" i="1"/>
  <c r="N41" i="1"/>
  <c r="H29" i="3"/>
  <c r="F60" i="3"/>
  <c r="F75" i="3"/>
  <c r="E92" i="3"/>
  <c r="C29" i="3"/>
  <c r="G60" i="3"/>
  <c r="G75" i="3"/>
  <c r="F92" i="3"/>
  <c r="I29" i="3"/>
  <c r="H60" i="3"/>
  <c r="H75" i="3"/>
  <c r="G92" i="3"/>
  <c r="K29" i="3"/>
  <c r="I60" i="3"/>
  <c r="I75" i="3"/>
  <c r="H92" i="3"/>
  <c r="E29" i="3"/>
  <c r="F29" i="3"/>
  <c r="G29" i="3"/>
  <c r="P35" i="3"/>
  <c r="P36" i="3"/>
  <c r="P37" i="3"/>
  <c r="P38" i="3"/>
  <c r="P39" i="3"/>
  <c r="P40" i="3"/>
  <c r="P41" i="3"/>
  <c r="P42" i="3"/>
  <c r="P43" i="3"/>
  <c r="P44" i="3"/>
  <c r="P45" i="3"/>
  <c r="P47" i="3"/>
  <c r="D60" i="3"/>
  <c r="E60" i="3"/>
  <c r="E75" i="3"/>
  <c r="I92" i="3"/>
  <c r="L92" i="3"/>
  <c r="B60" i="3"/>
  <c r="B92" i="3"/>
  <c r="C60" i="3"/>
  <c r="C92" i="3"/>
  <c r="D92" i="3"/>
  <c r="J92" i="3"/>
  <c r="L106" i="3"/>
  <c r="K92" i="3"/>
  <c r="K106" i="3"/>
  <c r="I106" i="3"/>
  <c r="H106" i="3"/>
  <c r="G106" i="3"/>
  <c r="F106" i="3"/>
  <c r="E106" i="3"/>
  <c r="D106" i="3"/>
  <c r="C106" i="3"/>
  <c r="B106" i="3"/>
  <c r="H28" i="3"/>
  <c r="F59" i="3"/>
  <c r="F74" i="3"/>
  <c r="E91" i="3"/>
  <c r="C28" i="3"/>
  <c r="G59" i="3"/>
  <c r="G74" i="3"/>
  <c r="F91" i="3"/>
  <c r="I28" i="3"/>
  <c r="H59" i="3"/>
  <c r="H74" i="3"/>
  <c r="G91" i="3"/>
  <c r="K28" i="3"/>
  <c r="I59" i="3"/>
  <c r="I74" i="3"/>
  <c r="H91" i="3"/>
  <c r="E28" i="3"/>
  <c r="F28" i="3"/>
  <c r="G28" i="3"/>
  <c r="D59" i="3"/>
  <c r="E59" i="3"/>
  <c r="E74" i="3"/>
  <c r="I91" i="3"/>
  <c r="L91" i="3"/>
  <c r="B59" i="3"/>
  <c r="B91" i="3"/>
  <c r="C59" i="3"/>
  <c r="C91" i="3"/>
  <c r="D91" i="3"/>
  <c r="J91" i="3"/>
  <c r="L105" i="3"/>
  <c r="K91" i="3"/>
  <c r="K105" i="3"/>
  <c r="I105" i="3"/>
  <c r="H105" i="3"/>
  <c r="G105" i="3"/>
  <c r="F105" i="3"/>
  <c r="E105" i="3"/>
  <c r="D105" i="3"/>
  <c r="C105" i="3"/>
  <c r="B105" i="3"/>
  <c r="H27" i="3"/>
  <c r="F58" i="3"/>
  <c r="F73" i="3"/>
  <c r="E90" i="3"/>
  <c r="C27" i="3"/>
  <c r="G58" i="3"/>
  <c r="G73" i="3"/>
  <c r="F90" i="3"/>
  <c r="I27" i="3"/>
  <c r="H58" i="3"/>
  <c r="H73" i="3"/>
  <c r="G90" i="3"/>
  <c r="K27" i="3"/>
  <c r="I58" i="3"/>
  <c r="I73" i="3"/>
  <c r="H90" i="3"/>
  <c r="E27" i="3"/>
  <c r="F27" i="3"/>
  <c r="G27" i="3"/>
  <c r="D58" i="3"/>
  <c r="E58" i="3"/>
  <c r="E73" i="3"/>
  <c r="I90" i="3"/>
  <c r="L90" i="3"/>
  <c r="B58" i="3"/>
  <c r="B90" i="3"/>
  <c r="C58" i="3"/>
  <c r="C90" i="3"/>
  <c r="D90" i="3"/>
  <c r="J90" i="3"/>
  <c r="L104" i="3"/>
  <c r="K90" i="3"/>
  <c r="K104" i="3"/>
  <c r="I104" i="3"/>
  <c r="H104" i="3"/>
  <c r="G104" i="3"/>
  <c r="F104" i="3"/>
  <c r="E104" i="3"/>
  <c r="D104" i="3"/>
  <c r="C104" i="3"/>
  <c r="B104" i="3"/>
  <c r="H26" i="3"/>
  <c r="F57" i="3"/>
  <c r="F72" i="3"/>
  <c r="E89" i="3"/>
  <c r="C26" i="3"/>
  <c r="G57" i="3"/>
  <c r="G72" i="3"/>
  <c r="F89" i="3"/>
  <c r="I26" i="3"/>
  <c r="H57" i="3"/>
  <c r="H72" i="3"/>
  <c r="G89" i="3"/>
  <c r="K26" i="3"/>
  <c r="I57" i="3"/>
  <c r="I72" i="3"/>
  <c r="H89" i="3"/>
  <c r="E26" i="3"/>
  <c r="F26" i="3"/>
  <c r="G26" i="3"/>
  <c r="D57" i="3"/>
  <c r="E57" i="3"/>
  <c r="E72" i="3"/>
  <c r="I89" i="3"/>
  <c r="L89" i="3"/>
  <c r="B57" i="3"/>
  <c r="B89" i="3"/>
  <c r="C57" i="3"/>
  <c r="C89" i="3"/>
  <c r="D89" i="3"/>
  <c r="J89" i="3"/>
  <c r="L103" i="3"/>
  <c r="K89" i="3"/>
  <c r="K103" i="3"/>
  <c r="I103" i="3"/>
  <c r="H103" i="3"/>
  <c r="G103" i="3"/>
  <c r="F103" i="3"/>
  <c r="E103" i="3"/>
  <c r="D103" i="3"/>
  <c r="C103" i="3"/>
  <c r="B103" i="3"/>
  <c r="H25" i="3"/>
  <c r="F56" i="3"/>
  <c r="F71" i="3"/>
  <c r="E88" i="3"/>
  <c r="C25" i="3"/>
  <c r="G56" i="3"/>
  <c r="G71" i="3"/>
  <c r="F88" i="3"/>
  <c r="I25" i="3"/>
  <c r="H56" i="3"/>
  <c r="H71" i="3"/>
  <c r="G88" i="3"/>
  <c r="K25" i="3"/>
  <c r="I56" i="3"/>
  <c r="I71" i="3"/>
  <c r="H88" i="3"/>
  <c r="E25" i="3"/>
  <c r="F25" i="3"/>
  <c r="G25" i="3"/>
  <c r="D56" i="3"/>
  <c r="E56" i="3"/>
  <c r="E71" i="3"/>
  <c r="I88" i="3"/>
  <c r="L88" i="3"/>
  <c r="B56" i="3"/>
  <c r="B88" i="3"/>
  <c r="C56" i="3"/>
  <c r="C88" i="3"/>
  <c r="D88" i="3"/>
  <c r="J88" i="3"/>
  <c r="L102" i="3"/>
  <c r="K88" i="3"/>
  <c r="K102" i="3"/>
  <c r="I102" i="3"/>
  <c r="H102" i="3"/>
  <c r="G102" i="3"/>
  <c r="F102" i="3"/>
  <c r="E102" i="3"/>
  <c r="D102" i="3"/>
  <c r="C102" i="3"/>
  <c r="B102" i="3"/>
  <c r="H24" i="3"/>
  <c r="F55" i="3"/>
  <c r="F70" i="3"/>
  <c r="E87" i="3"/>
  <c r="C24" i="3"/>
  <c r="G55" i="3"/>
  <c r="G70" i="3"/>
  <c r="F87" i="3"/>
  <c r="I24" i="3"/>
  <c r="H55" i="3"/>
  <c r="H70" i="3"/>
  <c r="G87" i="3"/>
  <c r="K24" i="3"/>
  <c r="I55" i="3"/>
  <c r="I70" i="3"/>
  <c r="H87" i="3"/>
  <c r="E24" i="3"/>
  <c r="F24" i="3"/>
  <c r="G24" i="3"/>
  <c r="D55" i="3"/>
  <c r="E55" i="3"/>
  <c r="E70" i="3"/>
  <c r="I87" i="3"/>
  <c r="L87" i="3"/>
  <c r="B55" i="3"/>
  <c r="B87" i="3"/>
  <c r="C55" i="3"/>
  <c r="C87" i="3"/>
  <c r="D87" i="3"/>
  <c r="J87" i="3"/>
  <c r="L101" i="3"/>
  <c r="K87" i="3"/>
  <c r="K101" i="3"/>
  <c r="I101" i="3"/>
  <c r="H101" i="3"/>
  <c r="G101" i="3"/>
  <c r="F101" i="3"/>
  <c r="E101" i="3"/>
  <c r="D101" i="3"/>
  <c r="C101" i="3"/>
  <c r="B101" i="3"/>
  <c r="H23" i="3"/>
  <c r="F54" i="3"/>
  <c r="F69" i="3"/>
  <c r="E86" i="3"/>
  <c r="C23" i="3"/>
  <c r="G54" i="3"/>
  <c r="G69" i="3"/>
  <c r="F86" i="3"/>
  <c r="I23" i="3"/>
  <c r="H54" i="3"/>
  <c r="H69" i="3"/>
  <c r="G86" i="3"/>
  <c r="K23" i="3"/>
  <c r="I54" i="3"/>
  <c r="I69" i="3"/>
  <c r="H86" i="3"/>
  <c r="E23" i="3"/>
  <c r="F23" i="3"/>
  <c r="G23" i="3"/>
  <c r="D54" i="3"/>
  <c r="E54" i="3"/>
  <c r="E69" i="3"/>
  <c r="I86" i="3"/>
  <c r="L86" i="3"/>
  <c r="B54" i="3"/>
  <c r="B86" i="3"/>
  <c r="C54" i="3"/>
  <c r="C86" i="3"/>
  <c r="D86" i="3"/>
  <c r="J86" i="3"/>
  <c r="L100" i="3"/>
  <c r="K86" i="3"/>
  <c r="K100" i="3"/>
  <c r="I100" i="3"/>
  <c r="H100" i="3"/>
  <c r="G100" i="3"/>
  <c r="F100" i="3"/>
  <c r="E100" i="3"/>
  <c r="D100" i="3"/>
  <c r="C100" i="3"/>
  <c r="B100" i="3"/>
  <c r="H22" i="3"/>
  <c r="F53" i="3"/>
  <c r="F68" i="3"/>
  <c r="E85" i="3"/>
  <c r="C22" i="3"/>
  <c r="G53" i="3"/>
  <c r="G68" i="3"/>
  <c r="F85" i="3"/>
  <c r="I22" i="3"/>
  <c r="H53" i="3"/>
  <c r="H68" i="3"/>
  <c r="G85" i="3"/>
  <c r="K22" i="3"/>
  <c r="I53" i="3"/>
  <c r="I68" i="3"/>
  <c r="H85" i="3"/>
  <c r="E22" i="3"/>
  <c r="F22" i="3"/>
  <c r="G22" i="3"/>
  <c r="D53" i="3"/>
  <c r="E53" i="3"/>
  <c r="E68" i="3"/>
  <c r="I85" i="3"/>
  <c r="L85" i="3"/>
  <c r="B53" i="3"/>
  <c r="B85" i="3"/>
  <c r="C53" i="3"/>
  <c r="C85" i="3"/>
  <c r="D85" i="3"/>
  <c r="J85" i="3"/>
  <c r="L99" i="3"/>
  <c r="K85" i="3"/>
  <c r="K99" i="3"/>
  <c r="I99" i="3"/>
  <c r="H99" i="3"/>
  <c r="G99" i="3"/>
  <c r="F99" i="3"/>
  <c r="E99" i="3"/>
  <c r="D99" i="3"/>
  <c r="C99" i="3"/>
  <c r="B99" i="3"/>
  <c r="H21" i="3"/>
  <c r="F52" i="3"/>
  <c r="F67" i="3"/>
  <c r="E84" i="3"/>
  <c r="C21" i="3"/>
  <c r="G52" i="3"/>
  <c r="G67" i="3"/>
  <c r="F84" i="3"/>
  <c r="I21" i="3"/>
  <c r="H52" i="3"/>
  <c r="H67" i="3"/>
  <c r="G84" i="3"/>
  <c r="K21" i="3"/>
  <c r="I52" i="3"/>
  <c r="I67" i="3"/>
  <c r="H84" i="3"/>
  <c r="E21" i="3"/>
  <c r="F21" i="3"/>
  <c r="G21" i="3"/>
  <c r="D52" i="3"/>
  <c r="E52" i="3"/>
  <c r="E67" i="3"/>
  <c r="I84" i="3"/>
  <c r="L84" i="3"/>
  <c r="B52" i="3"/>
  <c r="B84" i="3"/>
  <c r="C52" i="3"/>
  <c r="C84" i="3"/>
  <c r="D84" i="3"/>
  <c r="J84" i="3"/>
  <c r="L98" i="3"/>
  <c r="K84" i="3"/>
  <c r="K98" i="3"/>
  <c r="I98" i="3"/>
  <c r="H98" i="3"/>
  <c r="G98" i="3"/>
  <c r="F98" i="3"/>
  <c r="E98" i="3"/>
  <c r="D98" i="3"/>
  <c r="C98" i="3"/>
  <c r="B98" i="3"/>
  <c r="H20" i="3"/>
  <c r="F51" i="3"/>
  <c r="F66" i="3"/>
  <c r="E83" i="3"/>
  <c r="C20" i="3"/>
  <c r="G51" i="3"/>
  <c r="G66" i="3"/>
  <c r="F83" i="3"/>
  <c r="I20" i="3"/>
  <c r="H51" i="3"/>
  <c r="H66" i="3"/>
  <c r="G83" i="3"/>
  <c r="K20" i="3"/>
  <c r="I51" i="3"/>
  <c r="I66" i="3"/>
  <c r="H83" i="3"/>
  <c r="E20" i="3"/>
  <c r="F20" i="3"/>
  <c r="G20" i="3"/>
  <c r="D51" i="3"/>
  <c r="E51" i="3"/>
  <c r="E66" i="3"/>
  <c r="I83" i="3"/>
  <c r="L83" i="3"/>
  <c r="B51" i="3"/>
  <c r="B83" i="3"/>
  <c r="C51" i="3"/>
  <c r="C83" i="3"/>
  <c r="D83" i="3"/>
  <c r="J83" i="3"/>
  <c r="L97" i="3"/>
  <c r="K83" i="3"/>
  <c r="K97" i="3"/>
  <c r="I97" i="3"/>
  <c r="H97" i="3"/>
  <c r="G97" i="3"/>
  <c r="F97" i="3"/>
  <c r="E97" i="3"/>
  <c r="D97" i="3"/>
  <c r="C97" i="3"/>
  <c r="B97" i="3"/>
  <c r="H19" i="3"/>
  <c r="F50" i="3"/>
  <c r="F64" i="3"/>
  <c r="F65" i="3"/>
  <c r="E82" i="3"/>
  <c r="C19" i="3"/>
  <c r="G50" i="3"/>
  <c r="G64" i="3"/>
  <c r="G65" i="3"/>
  <c r="F82" i="3"/>
  <c r="I19" i="3"/>
  <c r="H50" i="3"/>
  <c r="H64" i="3"/>
  <c r="H65" i="3"/>
  <c r="G82" i="3"/>
  <c r="K19" i="3"/>
  <c r="I50" i="3"/>
  <c r="I64" i="3"/>
  <c r="I65" i="3"/>
  <c r="H82" i="3"/>
  <c r="E19" i="3"/>
  <c r="F19" i="3"/>
  <c r="G19" i="3"/>
  <c r="D50" i="3"/>
  <c r="E50" i="3"/>
  <c r="E64" i="3"/>
  <c r="E65" i="3"/>
  <c r="I82" i="3"/>
  <c r="L82" i="3"/>
  <c r="B50" i="3"/>
  <c r="B64" i="3"/>
  <c r="B65" i="3"/>
  <c r="B82" i="3"/>
  <c r="C50" i="3"/>
  <c r="C64" i="3"/>
  <c r="C65" i="3"/>
  <c r="C82" i="3"/>
  <c r="D64" i="3"/>
  <c r="D65" i="3"/>
  <c r="D82" i="3"/>
  <c r="J82" i="3"/>
  <c r="L96" i="3"/>
  <c r="K82" i="3"/>
  <c r="K96" i="3"/>
  <c r="I96" i="3"/>
  <c r="H96" i="3"/>
  <c r="G96" i="3"/>
  <c r="F96" i="3"/>
  <c r="E96" i="3"/>
  <c r="D96" i="3"/>
  <c r="C96" i="3"/>
  <c r="B96" i="3"/>
  <c r="E81" i="3"/>
  <c r="F81" i="3"/>
  <c r="G81" i="3"/>
  <c r="H81" i="3"/>
  <c r="I81" i="3"/>
  <c r="L81" i="3"/>
  <c r="B81" i="3"/>
  <c r="C81" i="3"/>
  <c r="D81" i="3"/>
  <c r="J81" i="3"/>
  <c r="L95" i="3"/>
  <c r="K81" i="3"/>
  <c r="K95" i="3"/>
  <c r="I95" i="3"/>
  <c r="H95" i="3"/>
  <c r="G95" i="3"/>
  <c r="F95" i="3"/>
  <c r="E95" i="3"/>
  <c r="D95" i="3"/>
  <c r="C95" i="3"/>
  <c r="B95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B29" i="3"/>
  <c r="J60" i="3"/>
  <c r="B28" i="3"/>
  <c r="J59" i="3"/>
  <c r="B27" i="3"/>
  <c r="J58" i="3"/>
  <c r="B26" i="3"/>
  <c r="J57" i="3"/>
  <c r="B25" i="3"/>
  <c r="J56" i="3"/>
  <c r="B24" i="3"/>
  <c r="J55" i="3"/>
  <c r="B23" i="3"/>
  <c r="J54" i="3"/>
  <c r="B22" i="3"/>
  <c r="J53" i="3"/>
  <c r="B21" i="3"/>
  <c r="J52" i="3"/>
  <c r="B20" i="3"/>
  <c r="J51" i="3"/>
  <c r="B19" i="3"/>
  <c r="J50" i="3"/>
  <c r="K45" i="2"/>
  <c r="J45" i="2"/>
  <c r="I45" i="2"/>
  <c r="H45" i="2"/>
  <c r="G45" i="2"/>
  <c r="K44" i="2"/>
  <c r="J44" i="2"/>
  <c r="I44" i="2"/>
  <c r="H44" i="2"/>
  <c r="G44" i="2"/>
  <c r="K43" i="2"/>
  <c r="J43" i="2"/>
  <c r="I43" i="2"/>
  <c r="H43" i="2"/>
  <c r="G43" i="2"/>
  <c r="K42" i="2"/>
  <c r="J42" i="2"/>
  <c r="I42" i="2"/>
  <c r="H42" i="2"/>
  <c r="G42" i="2"/>
  <c r="K41" i="2"/>
  <c r="J41" i="2"/>
  <c r="I41" i="2"/>
  <c r="H41" i="2"/>
  <c r="G41" i="2"/>
  <c r="K40" i="2"/>
  <c r="J40" i="2"/>
  <c r="I40" i="2"/>
  <c r="H40" i="2"/>
  <c r="G40" i="2"/>
  <c r="K39" i="2"/>
  <c r="J39" i="2"/>
  <c r="I39" i="2"/>
  <c r="H39" i="2"/>
  <c r="G39" i="2"/>
  <c r="K38" i="2"/>
  <c r="J38" i="2"/>
  <c r="I38" i="2"/>
  <c r="H38" i="2"/>
  <c r="G38" i="2"/>
  <c r="K37" i="2"/>
  <c r="J37" i="2"/>
  <c r="I37" i="2"/>
  <c r="H37" i="2"/>
  <c r="G37" i="2"/>
  <c r="K36" i="2"/>
  <c r="J36" i="2"/>
  <c r="I36" i="2"/>
  <c r="H36" i="2"/>
  <c r="G36" i="2"/>
  <c r="K35" i="2"/>
  <c r="J35" i="2"/>
  <c r="I35" i="2"/>
  <c r="H35" i="2"/>
  <c r="G35" i="2"/>
  <c r="K34" i="2"/>
  <c r="J34" i="2"/>
  <c r="I34" i="2"/>
  <c r="H34" i="2"/>
  <c r="G34" i="2"/>
  <c r="N30" i="2"/>
  <c r="M30" i="2"/>
  <c r="L30" i="2"/>
  <c r="K30" i="2"/>
  <c r="J30" i="2"/>
  <c r="I30" i="2"/>
  <c r="H30" i="2"/>
  <c r="G30" i="2"/>
  <c r="F30" i="2"/>
  <c r="N29" i="2"/>
  <c r="M29" i="2"/>
  <c r="L29" i="2"/>
  <c r="K29" i="2"/>
  <c r="J29" i="2"/>
  <c r="I29" i="2"/>
  <c r="H29" i="2"/>
  <c r="G29" i="2"/>
  <c r="F29" i="2"/>
  <c r="N28" i="2"/>
  <c r="M28" i="2"/>
  <c r="L28" i="2"/>
  <c r="K28" i="2"/>
  <c r="J28" i="2"/>
  <c r="I28" i="2"/>
  <c r="H28" i="2"/>
  <c r="G28" i="2"/>
  <c r="F28" i="2"/>
  <c r="N27" i="2"/>
  <c r="M27" i="2"/>
  <c r="L27" i="2"/>
  <c r="K27" i="2"/>
  <c r="J27" i="2"/>
  <c r="I27" i="2"/>
  <c r="H27" i="2"/>
  <c r="G27" i="2"/>
  <c r="F27" i="2"/>
  <c r="N26" i="2"/>
  <c r="M26" i="2"/>
  <c r="L26" i="2"/>
  <c r="K26" i="2"/>
  <c r="J26" i="2"/>
  <c r="I26" i="2"/>
  <c r="H26" i="2"/>
  <c r="G26" i="2"/>
  <c r="F26" i="2"/>
  <c r="N25" i="2"/>
  <c r="M25" i="2"/>
  <c r="L25" i="2"/>
  <c r="K25" i="2"/>
  <c r="J25" i="2"/>
  <c r="I25" i="2"/>
  <c r="H25" i="2"/>
  <c r="G25" i="2"/>
  <c r="F25" i="2"/>
  <c r="N24" i="2"/>
  <c r="M24" i="2"/>
  <c r="L24" i="2"/>
  <c r="K24" i="2"/>
  <c r="J24" i="2"/>
  <c r="I24" i="2"/>
  <c r="H24" i="2"/>
  <c r="G24" i="2"/>
  <c r="F24" i="2"/>
  <c r="N23" i="2"/>
  <c r="M23" i="2"/>
  <c r="L23" i="2"/>
  <c r="K23" i="2"/>
  <c r="J23" i="2"/>
  <c r="I23" i="2"/>
  <c r="H23" i="2"/>
  <c r="G23" i="2"/>
  <c r="F23" i="2"/>
  <c r="N22" i="2"/>
  <c r="M22" i="2"/>
  <c r="L22" i="2"/>
  <c r="K22" i="2"/>
  <c r="J22" i="2"/>
  <c r="I22" i="2"/>
  <c r="H22" i="2"/>
  <c r="G22" i="2"/>
  <c r="F22" i="2"/>
  <c r="N21" i="2"/>
  <c r="M21" i="2"/>
  <c r="L21" i="2"/>
  <c r="K21" i="2"/>
  <c r="J21" i="2"/>
  <c r="I21" i="2"/>
  <c r="H21" i="2"/>
  <c r="G21" i="2"/>
  <c r="F21" i="2"/>
  <c r="N20" i="2"/>
  <c r="M20" i="2"/>
  <c r="L20" i="2"/>
  <c r="K20" i="2"/>
  <c r="J20" i="2"/>
  <c r="I20" i="2"/>
  <c r="H20" i="2"/>
  <c r="G20" i="2"/>
  <c r="F20" i="2"/>
  <c r="M19" i="2"/>
  <c r="L19" i="2"/>
  <c r="K19" i="2"/>
  <c r="I19" i="2"/>
  <c r="H19" i="2"/>
  <c r="G19" i="2"/>
  <c r="F19" i="2"/>
  <c r="U58" i="1"/>
  <c r="T58" i="1"/>
  <c r="S58" i="1"/>
  <c r="R58" i="1"/>
  <c r="Q58" i="1"/>
  <c r="P58" i="1"/>
  <c r="O58" i="1"/>
  <c r="N58" i="1"/>
  <c r="U57" i="1"/>
  <c r="U41" i="1"/>
  <c r="AG57" i="1"/>
  <c r="T57" i="1"/>
  <c r="T41" i="1"/>
  <c r="AF57" i="1"/>
  <c r="S57" i="1"/>
  <c r="S41" i="1"/>
  <c r="AE57" i="1"/>
  <c r="R57" i="1"/>
  <c r="R41" i="1"/>
  <c r="AD57" i="1"/>
  <c r="Q57" i="1"/>
  <c r="Q41" i="1"/>
  <c r="AC57" i="1"/>
  <c r="P57" i="1"/>
  <c r="P41" i="1"/>
  <c r="AB57" i="1"/>
  <c r="O57" i="1"/>
  <c r="O41" i="1"/>
  <c r="AA57" i="1"/>
  <c r="N57" i="1"/>
  <c r="Z57" i="1"/>
  <c r="U56" i="1"/>
  <c r="U40" i="1"/>
  <c r="AG56" i="1"/>
  <c r="T56" i="1"/>
  <c r="T40" i="1"/>
  <c r="AF56" i="1"/>
  <c r="S56" i="1"/>
  <c r="S40" i="1"/>
  <c r="AE56" i="1"/>
  <c r="R56" i="1"/>
  <c r="R40" i="1"/>
  <c r="AD56" i="1"/>
  <c r="Q56" i="1"/>
  <c r="Q40" i="1"/>
  <c r="AC56" i="1"/>
  <c r="P56" i="1"/>
  <c r="P40" i="1"/>
  <c r="AB56" i="1"/>
  <c r="O56" i="1"/>
  <c r="O40" i="1"/>
  <c r="AA56" i="1"/>
  <c r="N56" i="1"/>
  <c r="N40" i="1"/>
  <c r="Z56" i="1"/>
  <c r="U55" i="1"/>
  <c r="U39" i="1"/>
  <c r="AG55" i="1"/>
  <c r="T55" i="1"/>
  <c r="T39" i="1"/>
  <c r="AF55" i="1"/>
  <c r="S55" i="1"/>
  <c r="S39" i="1"/>
  <c r="AE55" i="1"/>
  <c r="R55" i="1"/>
  <c r="R39" i="1"/>
  <c r="AD55" i="1"/>
  <c r="Q55" i="1"/>
  <c r="Q39" i="1"/>
  <c r="AC55" i="1"/>
  <c r="P55" i="1"/>
  <c r="P39" i="1"/>
  <c r="AB55" i="1"/>
  <c r="O55" i="1"/>
  <c r="O39" i="1"/>
  <c r="AA55" i="1"/>
  <c r="N55" i="1"/>
  <c r="N39" i="1"/>
  <c r="Z55" i="1"/>
  <c r="U54" i="1"/>
  <c r="U38" i="1"/>
  <c r="AG54" i="1"/>
  <c r="T54" i="1"/>
  <c r="T38" i="1"/>
  <c r="AF54" i="1"/>
  <c r="S54" i="1"/>
  <c r="S38" i="1"/>
  <c r="AE54" i="1"/>
  <c r="R54" i="1"/>
  <c r="R38" i="1"/>
  <c r="AD54" i="1"/>
  <c r="Q54" i="1"/>
  <c r="Q38" i="1"/>
  <c r="AC54" i="1"/>
  <c r="P54" i="1"/>
  <c r="P38" i="1"/>
  <c r="AB54" i="1"/>
  <c r="O54" i="1"/>
  <c r="O38" i="1"/>
  <c r="AA54" i="1"/>
  <c r="N54" i="1"/>
  <c r="N38" i="1"/>
  <c r="Z54" i="1"/>
  <c r="U53" i="1"/>
  <c r="U37" i="1"/>
  <c r="AG53" i="1"/>
  <c r="T53" i="1"/>
  <c r="T37" i="1"/>
  <c r="AF53" i="1"/>
  <c r="S53" i="1"/>
  <c r="S37" i="1"/>
  <c r="AE53" i="1"/>
  <c r="R53" i="1"/>
  <c r="R37" i="1"/>
  <c r="AD53" i="1"/>
  <c r="Q53" i="1"/>
  <c r="Q37" i="1"/>
  <c r="AC53" i="1"/>
  <c r="P53" i="1"/>
  <c r="P37" i="1"/>
  <c r="AB53" i="1"/>
  <c r="O53" i="1"/>
  <c r="O37" i="1"/>
  <c r="AA53" i="1"/>
  <c r="N53" i="1"/>
  <c r="N37" i="1"/>
  <c r="Z53" i="1"/>
  <c r="U52" i="1"/>
  <c r="U36" i="1"/>
  <c r="AG52" i="1"/>
  <c r="T52" i="1"/>
  <c r="T36" i="1"/>
  <c r="AF52" i="1"/>
  <c r="S52" i="1"/>
  <c r="S36" i="1"/>
  <c r="AE52" i="1"/>
  <c r="R52" i="1"/>
  <c r="R36" i="1"/>
  <c r="AD52" i="1"/>
  <c r="Q52" i="1"/>
  <c r="Q36" i="1"/>
  <c r="AC52" i="1"/>
  <c r="P52" i="1"/>
  <c r="P36" i="1"/>
  <c r="AB52" i="1"/>
  <c r="O52" i="1"/>
  <c r="O36" i="1"/>
  <c r="AA52" i="1"/>
  <c r="N52" i="1"/>
  <c r="N36" i="1"/>
  <c r="Z52" i="1"/>
  <c r="U51" i="1"/>
  <c r="U35" i="1"/>
  <c r="AG51" i="1"/>
  <c r="T51" i="1"/>
  <c r="T35" i="1"/>
  <c r="AF51" i="1"/>
  <c r="S51" i="1"/>
  <c r="S35" i="1"/>
  <c r="AE51" i="1"/>
  <c r="R51" i="1"/>
  <c r="R35" i="1"/>
  <c r="AD51" i="1"/>
  <c r="Q51" i="1"/>
  <c r="Q35" i="1"/>
  <c r="AC51" i="1"/>
  <c r="P51" i="1"/>
  <c r="P35" i="1"/>
  <c r="AB51" i="1"/>
  <c r="O51" i="1"/>
  <c r="O35" i="1"/>
  <c r="AA51" i="1"/>
  <c r="N51" i="1"/>
  <c r="N35" i="1"/>
  <c r="Z51" i="1"/>
  <c r="U50" i="1"/>
  <c r="U34" i="1"/>
  <c r="AG50" i="1"/>
  <c r="T50" i="1"/>
  <c r="T34" i="1"/>
  <c r="AF50" i="1"/>
  <c r="S50" i="1"/>
  <c r="S34" i="1"/>
  <c r="AE50" i="1"/>
  <c r="R50" i="1"/>
  <c r="R34" i="1"/>
  <c r="AD50" i="1"/>
  <c r="Q50" i="1"/>
  <c r="Q34" i="1"/>
  <c r="AC50" i="1"/>
  <c r="P50" i="1"/>
  <c r="P34" i="1"/>
  <c r="AB50" i="1"/>
  <c r="O50" i="1"/>
  <c r="O34" i="1"/>
  <c r="AA50" i="1"/>
  <c r="N50" i="1"/>
  <c r="N34" i="1"/>
  <c r="Z50" i="1"/>
  <c r="U49" i="1"/>
  <c r="U33" i="1"/>
  <c r="AG49" i="1"/>
  <c r="T49" i="1"/>
  <c r="T33" i="1"/>
  <c r="AF49" i="1"/>
  <c r="S49" i="1"/>
  <c r="S33" i="1"/>
  <c r="AE49" i="1"/>
  <c r="R49" i="1"/>
  <c r="R33" i="1"/>
  <c r="AD49" i="1"/>
  <c r="Q49" i="1"/>
  <c r="Q33" i="1"/>
  <c r="AC49" i="1"/>
  <c r="P49" i="1"/>
  <c r="P33" i="1"/>
  <c r="AB49" i="1"/>
  <c r="O49" i="1"/>
  <c r="O33" i="1"/>
  <c r="AA49" i="1"/>
  <c r="N49" i="1"/>
  <c r="N33" i="1"/>
  <c r="Z49" i="1"/>
  <c r="O43" i="1"/>
  <c r="Q43" i="1"/>
  <c r="T43" i="1"/>
  <c r="U43" i="1"/>
  <c r="X43" i="1"/>
  <c r="V43" i="1"/>
  <c r="S43" i="1"/>
  <c r="R43" i="1"/>
  <c r="P43" i="1"/>
  <c r="O42" i="1"/>
  <c r="Q42" i="1"/>
  <c r="T42" i="1"/>
  <c r="X42" i="1"/>
  <c r="V42" i="1"/>
  <c r="S42" i="1"/>
  <c r="R42" i="1"/>
  <c r="P42" i="1"/>
  <c r="W41" i="1"/>
  <c r="X41" i="1"/>
  <c r="V41" i="1"/>
  <c r="W40" i="1"/>
  <c r="X40" i="1"/>
  <c r="V40" i="1"/>
  <c r="W39" i="1"/>
  <c r="X39" i="1"/>
  <c r="V39" i="1"/>
  <c r="W38" i="1"/>
  <c r="X38" i="1"/>
  <c r="V38" i="1"/>
  <c r="W37" i="1"/>
  <c r="X37" i="1"/>
  <c r="V37" i="1"/>
  <c r="W36" i="1"/>
  <c r="X36" i="1"/>
  <c r="V36" i="1"/>
  <c r="W35" i="1"/>
  <c r="X35" i="1"/>
  <c r="V35" i="1"/>
  <c r="W34" i="1"/>
  <c r="X34" i="1"/>
  <c r="V34" i="1"/>
  <c r="W33" i="1"/>
  <c r="X33" i="1"/>
  <c r="V33" i="1"/>
  <c r="AI28" i="1"/>
  <c r="AH28" i="1"/>
  <c r="AG28" i="1"/>
  <c r="AF28" i="1"/>
  <c r="AE28" i="1"/>
  <c r="AD28" i="1"/>
  <c r="AC28" i="1"/>
  <c r="AB28" i="1"/>
  <c r="AA28" i="1"/>
  <c r="Z28" i="1"/>
  <c r="AI27" i="1"/>
  <c r="AH27" i="1"/>
  <c r="AG27" i="1"/>
  <c r="AF27" i="1"/>
  <c r="AE27" i="1"/>
  <c r="AD27" i="1"/>
  <c r="AC27" i="1"/>
  <c r="AB27" i="1"/>
  <c r="AA27" i="1"/>
  <c r="Z27" i="1"/>
  <c r="AI26" i="1"/>
  <c r="AH26" i="1"/>
  <c r="AG26" i="1"/>
  <c r="AF26" i="1"/>
  <c r="AE26" i="1"/>
  <c r="AD26" i="1"/>
  <c r="AC26" i="1"/>
  <c r="AB26" i="1"/>
  <c r="AA26" i="1"/>
  <c r="Z26" i="1"/>
  <c r="AI25" i="1"/>
  <c r="AH25" i="1"/>
  <c r="AG25" i="1"/>
  <c r="AF25" i="1"/>
  <c r="AE25" i="1"/>
  <c r="AD25" i="1"/>
  <c r="AC25" i="1"/>
  <c r="AB25" i="1"/>
  <c r="AA25" i="1"/>
  <c r="Z25" i="1"/>
  <c r="AI24" i="1"/>
  <c r="AH24" i="1"/>
  <c r="AG24" i="1"/>
  <c r="AF24" i="1"/>
  <c r="AE24" i="1"/>
  <c r="AD24" i="1"/>
  <c r="AC24" i="1"/>
  <c r="AB24" i="1"/>
  <c r="AA24" i="1"/>
  <c r="Z24" i="1"/>
  <c r="AI23" i="1"/>
  <c r="AH23" i="1"/>
  <c r="AG23" i="1"/>
  <c r="AF23" i="1"/>
  <c r="AE23" i="1"/>
  <c r="AD23" i="1"/>
  <c r="AC23" i="1"/>
  <c r="AB23" i="1"/>
  <c r="AA23" i="1"/>
  <c r="Z23" i="1"/>
  <c r="AI22" i="1"/>
  <c r="AH22" i="1"/>
  <c r="AG22" i="1"/>
  <c r="AF22" i="1"/>
  <c r="AE22" i="1"/>
  <c r="AD22" i="1"/>
  <c r="AC22" i="1"/>
  <c r="AB22" i="1"/>
  <c r="AA22" i="1"/>
  <c r="Z22" i="1"/>
</calcChain>
</file>

<file path=xl/sharedStrings.xml><?xml version="1.0" encoding="utf-8"?>
<sst xmlns="http://schemas.openxmlformats.org/spreadsheetml/2006/main" count="474" uniqueCount="122">
  <si>
    <t>装机容量（亿千瓦）</t>
  </si>
  <si>
    <t>数据源</t>
  </si>
  <si>
    <t>copied from cleaned data</t>
  </si>
  <si>
    <t>月份</t>
  </si>
  <si>
    <t>总发电设备（亿千瓦）</t>
  </si>
  <si>
    <t>水电（亿千瓦）</t>
  </si>
  <si>
    <t>常规水电（亿千瓦）</t>
  </si>
  <si>
    <t>火电（亿千瓦）</t>
  </si>
  <si>
    <t>燃煤（亿千瓦）</t>
  </si>
  <si>
    <t>燃气（万千瓦）</t>
  </si>
  <si>
    <t>核电（万千瓦）</t>
  </si>
  <si>
    <t>风电（亿千瓦）</t>
  </si>
  <si>
    <t>太阳能（亿千瓦）</t>
  </si>
  <si>
    <t>calculated value</t>
  </si>
  <si>
    <t>https://www.cec.org.cn/detail/index.html?3-294515</t>
  </si>
  <si>
    <t>ratio used for calculation</t>
  </si>
  <si>
    <t>https://www.cec.org.cn/detail/index.html?3-295599</t>
  </si>
  <si>
    <t>data used for further calculation</t>
  </si>
  <si>
    <t>https://cec.org.cn/detail/index.html?3-296559</t>
  </si>
  <si>
    <t>https://cec.org.cn/detail/index.html?3-297603</t>
  </si>
  <si>
    <t>https://www.cec.org.cn/detail/index.html?3-298756</t>
  </si>
  <si>
    <t>http://www.chinapower.com.cn/sj/zxfb/20210820/96931.html</t>
  </si>
  <si>
    <t>https://www.cec.org.cn/detail/index.html?3-300994</t>
  </si>
  <si>
    <t>https://www.cec.org.cn/detail/index.html?3-302143</t>
  </si>
  <si>
    <t>发电设备利用小时数（小时）</t>
  </si>
  <si>
    <t>月度总发电量（亿千瓦时）</t>
  </si>
  <si>
    <t>ratio总发电量比6000千瓦以上</t>
  </si>
  <si>
    <t>总发电设备</t>
  </si>
  <si>
    <t>水电</t>
  </si>
  <si>
    <t>火电</t>
  </si>
  <si>
    <t>燃煤</t>
  </si>
  <si>
    <t>燃气</t>
  </si>
  <si>
    <t>核电</t>
  </si>
  <si>
    <t>并网风电</t>
  </si>
  <si>
    <t>太阳能</t>
  </si>
  <si>
    <t>其他</t>
  </si>
  <si>
    <t>ave2021</t>
  </si>
  <si>
    <t>6000千瓦及以上装机容量</t>
  </si>
  <si>
    <t>6000千瓦及以上月度总发电量（亿千瓦时）</t>
  </si>
  <si>
    <t>并网风电（亿千瓦）</t>
  </si>
  <si>
    <t>并网太阳能（亿千瓦）</t>
  </si>
  <si>
    <t>规模以上电厂发电量</t>
  </si>
  <si>
    <t>月度规模以上电厂发电量</t>
  </si>
  <si>
    <t>ratio规模以上电厂发电量比6000千瓦以上</t>
  </si>
  <si>
    <t>总发电量（亿千瓦时）</t>
  </si>
  <si>
    <t>水电（亿千瓦时）</t>
  </si>
  <si>
    <t>火电（亿千瓦时）</t>
  </si>
  <si>
    <t>核电（亿千瓦时）</t>
  </si>
  <si>
    <t>6000千瓦及以上风电（亿千瓦时）</t>
  </si>
  <si>
    <t>yearmonth</t>
  </si>
  <si>
    <t>year</t>
  </si>
  <si>
    <t>month</t>
  </si>
  <si>
    <t>datasource</t>
  </si>
  <si>
    <t>unit</t>
  </si>
  <si>
    <t>CONVENTIONAL THERMAL</t>
  </si>
  <si>
    <t xml:space="preserve">  Coal</t>
  </si>
  <si>
    <t xml:space="preserve">  Oil</t>
  </si>
  <si>
    <t xml:space="preserve">  Natural Gas</t>
  </si>
  <si>
    <t xml:space="preserve">  Combustible Renewables</t>
  </si>
  <si>
    <t xml:space="preserve">  Other Combustibles</t>
  </si>
  <si>
    <t>Nuclear</t>
  </si>
  <si>
    <t>Hydro</t>
  </si>
  <si>
    <t>Wind</t>
  </si>
  <si>
    <t>Solar</t>
  </si>
  <si>
    <t>Geothermal</t>
  </si>
  <si>
    <t>Other Renewables</t>
  </si>
  <si>
    <t>Non-Specified</t>
  </si>
  <si>
    <t>RENEWABLES</t>
  </si>
  <si>
    <t>NON-RENEWABLES</t>
  </si>
  <si>
    <t>TOTAL NET PRODUCTION</t>
  </si>
  <si>
    <t>2021-01</t>
  </si>
  <si>
    <t>IEA</t>
  </si>
  <si>
    <t>GWh</t>
  </si>
  <si>
    <t>2021-02</t>
  </si>
  <si>
    <t>2021-03</t>
  </si>
  <si>
    <t>2021-04</t>
  </si>
  <si>
    <t>2021-05</t>
  </si>
  <si>
    <t>coal</t>
  </si>
  <si>
    <t>gas</t>
  </si>
  <si>
    <t>oil</t>
  </si>
  <si>
    <t>other_thermal</t>
  </si>
  <si>
    <t>nuclear</t>
  </si>
  <si>
    <t>hydro</t>
  </si>
  <si>
    <t>wind</t>
  </si>
  <si>
    <t>solar</t>
  </si>
  <si>
    <t>other</t>
  </si>
  <si>
    <t>ratio to conventional thermal</t>
  </si>
  <si>
    <t>2021-06</t>
  </si>
  <si>
    <t>2021-07</t>
  </si>
  <si>
    <t>2021-08</t>
  </si>
  <si>
    <t>2021-09</t>
  </si>
  <si>
    <t>2021-10</t>
  </si>
  <si>
    <t>2021-11</t>
  </si>
  <si>
    <t>2021-12</t>
  </si>
  <si>
    <t>ratio oil vs (oil+other_thermal)</t>
  </si>
  <si>
    <t>average</t>
  </si>
  <si>
    <t>ZDL_recalc</t>
  </si>
  <si>
    <t>other_non_thermal</t>
  </si>
  <si>
    <t>ZDL_recalc_Jan&amp;Feb</t>
  </si>
  <si>
    <t>ZDL_aggregate</t>
  </si>
  <si>
    <t>total</t>
  </si>
  <si>
    <t>fossil</t>
  </si>
  <si>
    <t>low.carbon</t>
  </si>
  <si>
    <t>percentage</t>
  </si>
  <si>
    <t>coal.perc</t>
  </si>
  <si>
    <t>gas.perc</t>
  </si>
  <si>
    <t>oil.perc</t>
  </si>
  <si>
    <t>nuclear.perc</t>
  </si>
  <si>
    <t>hydro.perc</t>
  </si>
  <si>
    <t>wind.perc</t>
  </si>
  <si>
    <t>solar.perc</t>
  </si>
  <si>
    <t>other.perc</t>
  </si>
  <si>
    <t>fossil.perc</t>
  </si>
  <si>
    <t>low.carbon.perc</t>
  </si>
  <si>
    <t>total.prod</t>
  </si>
  <si>
    <t>全口径发电量：8.38万亿千瓦时</t>
  </si>
  <si>
    <t>全国全口径火电发电量5.65万亿千瓦时</t>
  </si>
  <si>
    <t>全国非化石能源发电量2.73万亿千瓦时</t>
  </si>
  <si>
    <t>2021TOTAL</t>
  </si>
  <si>
    <t>煤电发电量XX万亿千瓦时</t>
  </si>
  <si>
    <t>全年统计局比较</t>
  </si>
  <si>
    <t xml:space="preserve">  Combustible Renewables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</si>
</sst>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 "/>
    <numFmt numFmtId="177" formatCode="0.0_ "/>
    <numFmt numFmtId="178" formatCode="###\ ###\ ##0"/>
    <numFmt numFmtId="179" formatCode="0.000_ "/>
    <numFmt numFmtId="180" formatCode="0.00_ "/>
  </numFmts>
  <fonts count="16" x14ac:knownFonts="1">
    <font>
      <sz val="11"/>
      <color theme="1"/>
      <name val="宋体"/>
      <charset val="134"/>
      <scheme val="minor"/>
    </font>
    <font>
      <sz val="11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8" tint="-0.249977111117893"/>
      <name val="宋体"/>
      <family val="2"/>
      <scheme val="minor"/>
    </font>
    <font>
      <b/>
      <sz val="11"/>
      <color theme="8" tint="-0.249977111117893"/>
      <name val="宋体"/>
      <family val="2"/>
      <scheme val="minor"/>
    </font>
    <font>
      <b/>
      <sz val="11"/>
      <color theme="9" tint="-0.499984740745262"/>
      <name val="宋体"/>
      <family val="2"/>
      <scheme val="minor"/>
    </font>
    <font>
      <b/>
      <sz val="11"/>
      <color theme="9" tint="-0.249977111117893"/>
      <name val="宋体"/>
      <family val="2"/>
      <scheme val="minor"/>
    </font>
    <font>
      <sz val="11"/>
      <color theme="5" tint="-0.249977111117893"/>
      <name val="宋体"/>
      <family val="2"/>
      <scheme val="minor"/>
    </font>
    <font>
      <u/>
      <sz val="11"/>
      <color rgb="FF0000FF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苹方-简"/>
      <family val="2"/>
    </font>
    <font>
      <b/>
      <sz val="12"/>
      <name val="苹方-简"/>
      <family val="2"/>
    </font>
    <font>
      <sz val="12"/>
      <name val="苹方-简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CEC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rgb="FF66CCFF"/>
      </right>
      <top style="hair">
        <color rgb="FF66CCFF"/>
      </top>
      <bottom/>
      <diagonal/>
    </border>
    <border>
      <left/>
      <right style="hair">
        <color rgb="FF66CCFF"/>
      </right>
      <top/>
      <bottom/>
      <diagonal/>
    </border>
    <border>
      <left/>
      <right style="hair">
        <color rgb="FF66CCFF"/>
      </right>
      <top style="thin">
        <color rgb="FF66CCFF"/>
      </top>
      <bottom/>
      <diagonal/>
    </border>
    <border>
      <left/>
      <right style="hair">
        <color rgb="FF66CCFF"/>
      </right>
      <top/>
      <bottom style="thin">
        <color rgb="FF66CCFF"/>
      </bottom>
      <diagonal/>
    </border>
    <border>
      <left/>
      <right/>
      <top/>
      <bottom style="thin">
        <color rgb="FF66CCFF"/>
      </bottom>
      <diagonal/>
    </border>
    <border>
      <left/>
      <right style="hair">
        <color rgb="FF66CCFF"/>
      </right>
      <top style="thin">
        <color rgb="FF66CCFF"/>
      </top>
      <bottom style="thin">
        <color rgb="FF66CCFF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 applyBorder="1">
      <alignment vertical="center"/>
    </xf>
    <xf numFmtId="0" fontId="1" fillId="0" borderId="0" xfId="0" applyFont="1" applyFill="1" applyBorder="1" applyAlignment="1">
      <alignment horizontal="right" vertical="center"/>
    </xf>
    <xf numFmtId="177" fontId="0" fillId="0" borderId="0" xfId="0" applyNumberFormat="1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3" fillId="0" borderId="0" xfId="0" applyFont="1">
      <alignment vertical="center"/>
    </xf>
    <xf numFmtId="180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7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7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177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177" fontId="4" fillId="0" borderId="0" xfId="0" applyNumberFormat="1" applyFont="1" applyFill="1" applyAlignment="1">
      <alignment vertical="center"/>
    </xf>
    <xf numFmtId="177" fontId="7" fillId="0" borderId="0" xfId="0" applyNumberFormat="1" applyFont="1" applyFill="1" applyAlignment="1">
      <alignment vertical="center"/>
    </xf>
    <xf numFmtId="0" fontId="5" fillId="4" borderId="0" xfId="0" applyFont="1" applyFill="1" applyAlignment="1">
      <alignment vertical="center"/>
    </xf>
    <xf numFmtId="177" fontId="5" fillId="4" borderId="0" xfId="0" applyNumberFormat="1" applyFont="1" applyFill="1" applyAlignment="1">
      <alignment vertical="center"/>
    </xf>
    <xf numFmtId="177" fontId="7" fillId="4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Alignment="1">
      <alignment horizontal="right" vertical="center"/>
    </xf>
    <xf numFmtId="177" fontId="6" fillId="4" borderId="0" xfId="0" applyNumberFormat="1" applyFont="1" applyFill="1" applyAlignment="1">
      <alignment vertical="center"/>
    </xf>
    <xf numFmtId="180" fontId="4" fillId="0" borderId="0" xfId="0" applyNumberFormat="1" applyFont="1" applyFill="1" applyAlignment="1">
      <alignment vertical="center"/>
    </xf>
    <xf numFmtId="179" fontId="8" fillId="0" borderId="0" xfId="0" applyNumberFormat="1" applyFont="1" applyFill="1" applyAlignment="1">
      <alignment vertical="center"/>
    </xf>
    <xf numFmtId="179" fontId="4" fillId="0" borderId="0" xfId="0" applyNumberFormat="1" applyFont="1" applyFill="1" applyAlignment="1">
      <alignment vertical="center"/>
    </xf>
    <xf numFmtId="0" fontId="9" fillId="0" borderId="0" xfId="1" applyFill="1" applyAlignment="1">
      <alignment vertical="center"/>
    </xf>
    <xf numFmtId="177" fontId="11" fillId="4" borderId="0" xfId="0" applyNumberFormat="1" applyFont="1" applyFill="1" applyAlignment="1">
      <alignment vertical="center"/>
    </xf>
    <xf numFmtId="0" fontId="12" fillId="0" borderId="0" xfId="0" applyFont="1">
      <alignment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3" borderId="9" xfId="0" quotePrefix="1" applyNumberFormat="1" applyFont="1" applyFill="1" applyBorder="1" applyAlignment="1">
      <alignment horizontal="center" vertical="center"/>
    </xf>
    <xf numFmtId="0" fontId="15" fillId="0" borderId="9" xfId="0" quotePrefix="1" applyNumberFormat="1" applyFont="1" applyFill="1" applyBorder="1" applyAlignment="1">
      <alignment horizontal="center" vertical="center"/>
    </xf>
    <xf numFmtId="178" fontId="14" fillId="3" borderId="9" xfId="0" applyNumberFormat="1" applyFont="1" applyFill="1" applyBorder="1" applyAlignment="1">
      <alignment horizontal="center" vertical="center"/>
    </xf>
    <xf numFmtId="178" fontId="14" fillId="3" borderId="10" xfId="0" applyNumberFormat="1" applyFont="1" applyFill="1" applyBorder="1" applyAlignment="1">
      <alignment horizontal="center" vertical="center"/>
    </xf>
    <xf numFmtId="178" fontId="14" fillId="3" borderId="13" xfId="0" applyNumberFormat="1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8" fontId="14" fillId="0" borderId="12" xfId="0" applyNumberFormat="1" applyFont="1" applyFill="1" applyBorder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179" fontId="13" fillId="5" borderId="0" xfId="0" applyNumberFormat="1" applyFont="1" applyFill="1" applyAlignment="1">
      <alignment horizontal="center" vertical="center"/>
    </xf>
    <xf numFmtId="179" fontId="13" fillId="0" borderId="0" xfId="0" applyNumberFormat="1" applyFont="1" applyAlignment="1">
      <alignment horizontal="center" vertical="center"/>
    </xf>
    <xf numFmtId="0" fontId="14" fillId="0" borderId="8" xfId="0" quotePrefix="1" applyNumberFormat="1" applyFont="1" applyFill="1" applyBorder="1" applyAlignment="1">
      <alignment horizontal="center" vertical="center"/>
    </xf>
    <xf numFmtId="0" fontId="14" fillId="0" borderId="9" xfId="0" quotePrefix="1" applyNumberFormat="1" applyFont="1" applyFill="1" applyBorder="1" applyAlignment="1">
      <alignment horizontal="center" vertical="center"/>
    </xf>
    <xf numFmtId="0" fontId="14" fillId="0" borderId="11" xfId="0" quotePrefix="1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c.org.cn/detail/index.html?3-2945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4"/>
  <sheetViews>
    <sheetView tabSelected="1" topLeftCell="A7" zoomScaleNormal="100" workbookViewId="0">
      <selection activeCell="E19" sqref="E19"/>
    </sheetView>
  </sheetViews>
  <sheetFormatPr defaultColWidth="9" defaultRowHeight="13.5" x14ac:dyDescent="0.15"/>
  <cols>
    <col min="1" max="1" width="29.625" style="23" bestFit="1" customWidth="1"/>
    <col min="2" max="2" width="36.25" style="23" bestFit="1" customWidth="1"/>
    <col min="3" max="3" width="17.25" style="23" bestFit="1" customWidth="1"/>
    <col min="4" max="4" width="19.25" style="23" bestFit="1" customWidth="1"/>
    <col min="5" max="5" width="17.25" style="23" bestFit="1" customWidth="1"/>
    <col min="6" max="7" width="15.125" style="23" bestFit="1" customWidth="1"/>
    <col min="8" max="8" width="17.25" style="23" bestFit="1" customWidth="1"/>
    <col min="9" max="9" width="32" style="23" bestFit="1" customWidth="1"/>
    <col min="10" max="10" width="21.375" style="23" bestFit="1" customWidth="1"/>
    <col min="11" max="11" width="17.25" style="23" bestFit="1" customWidth="1"/>
    <col min="12" max="12" width="9" style="23"/>
    <col min="13" max="13" width="43.5" style="23" bestFit="1" customWidth="1"/>
    <col min="14" max="14" width="62.75" style="23" bestFit="1" customWidth="1"/>
    <col min="15" max="15" width="17.25" style="23" bestFit="1" customWidth="1"/>
    <col min="16" max="16" width="2.5" style="23" bestFit="1" customWidth="1"/>
    <col min="17" max="17" width="17.25" style="23" bestFit="1" customWidth="1"/>
    <col min="18" max="18" width="9.625" style="23" bestFit="1" customWidth="1"/>
    <col min="19" max="19" width="8.5" style="23" bestFit="1" customWidth="1"/>
    <col min="20" max="20" width="17.25" style="23" bestFit="1" customWidth="1"/>
    <col min="21" max="21" width="42" style="23" bestFit="1" customWidth="1"/>
    <col min="22" max="22" width="5.5" style="23" bestFit="1" customWidth="1"/>
    <col min="23" max="24" width="8.5" style="23" bestFit="1" customWidth="1"/>
    <col min="25" max="25" width="43.125" style="23" bestFit="1" customWidth="1"/>
    <col min="26" max="26" width="21.375" style="23" bestFit="1" customWidth="1"/>
    <col min="27" max="27" width="17.25" style="23" bestFit="1" customWidth="1"/>
    <col min="28" max="28" width="8.5" style="23" bestFit="1" customWidth="1"/>
    <col min="29" max="29" width="17.25" style="23" bestFit="1" customWidth="1"/>
    <col min="30" max="31" width="8.5" style="23" bestFit="1" customWidth="1"/>
    <col min="32" max="32" width="17.25" style="23" bestFit="1" customWidth="1"/>
    <col min="33" max="33" width="32" style="23" bestFit="1" customWidth="1"/>
    <col min="34" max="35" width="8.5" style="23" bestFit="1" customWidth="1"/>
    <col min="36" max="16384" width="9" style="23"/>
  </cols>
  <sheetData>
    <row r="1" spans="1:25" x14ac:dyDescent="0.15">
      <c r="A1" s="24" t="s">
        <v>0</v>
      </c>
      <c r="M1" s="24" t="s">
        <v>1</v>
      </c>
      <c r="U1" s="23" t="s">
        <v>2</v>
      </c>
    </row>
    <row r="2" spans="1:25" x14ac:dyDescent="0.15">
      <c r="A2" s="25" t="s">
        <v>3</v>
      </c>
      <c r="B2" s="23" t="s">
        <v>4</v>
      </c>
      <c r="C2" s="23" t="s">
        <v>5</v>
      </c>
      <c r="D2" s="23" t="s">
        <v>6</v>
      </c>
      <c r="E2" s="23" t="s">
        <v>7</v>
      </c>
      <c r="F2" s="23" t="s">
        <v>8</v>
      </c>
      <c r="G2" s="23" t="s">
        <v>9</v>
      </c>
      <c r="H2" s="23" t="s">
        <v>10</v>
      </c>
      <c r="I2" s="23" t="s">
        <v>11</v>
      </c>
      <c r="K2" s="23" t="s">
        <v>12</v>
      </c>
      <c r="M2" s="25" t="s">
        <v>3</v>
      </c>
      <c r="U2" s="28" t="s">
        <v>13</v>
      </c>
    </row>
    <row r="3" spans="1:25" x14ac:dyDescent="0.15">
      <c r="A3" s="25">
        <v>202102</v>
      </c>
      <c r="B3" s="23">
        <v>22.2</v>
      </c>
      <c r="C3" s="23">
        <v>3.7</v>
      </c>
      <c r="D3" s="23">
        <v>3.4</v>
      </c>
      <c r="E3" s="23">
        <v>12.6</v>
      </c>
      <c r="F3" s="23">
        <v>10.8</v>
      </c>
      <c r="G3" s="23">
        <v>10204</v>
      </c>
      <c r="H3" s="23">
        <v>5104</v>
      </c>
      <c r="I3" s="23">
        <v>2.8</v>
      </c>
      <c r="K3" s="23">
        <v>2.6</v>
      </c>
      <c r="M3" s="25">
        <v>202102</v>
      </c>
      <c r="N3" s="40" t="s">
        <v>14</v>
      </c>
      <c r="U3" s="34" t="s">
        <v>15</v>
      </c>
    </row>
    <row r="4" spans="1:25" x14ac:dyDescent="0.15">
      <c r="A4" s="25">
        <v>202103</v>
      </c>
      <c r="B4" s="23">
        <v>22.3</v>
      </c>
      <c r="C4" s="23">
        <v>3.7</v>
      </c>
      <c r="D4" s="23">
        <v>3.4</v>
      </c>
      <c r="E4" s="23">
        <v>12.6</v>
      </c>
      <c r="F4" s="23">
        <v>10.9</v>
      </c>
      <c r="G4" s="23">
        <v>10420</v>
      </c>
      <c r="H4" s="23">
        <v>5104</v>
      </c>
      <c r="I4" s="23">
        <v>2.9</v>
      </c>
      <c r="K4" s="23">
        <v>2.6</v>
      </c>
      <c r="M4" s="25">
        <v>202103</v>
      </c>
      <c r="N4" s="23" t="s">
        <v>16</v>
      </c>
      <c r="U4" s="31" t="s">
        <v>17</v>
      </c>
    </row>
    <row r="5" spans="1:25" x14ac:dyDescent="0.15">
      <c r="A5" s="25">
        <v>202104</v>
      </c>
      <c r="B5" s="23">
        <v>22.3</v>
      </c>
      <c r="C5" s="23">
        <v>3.7</v>
      </c>
      <c r="D5" s="23">
        <v>3.4</v>
      </c>
      <c r="E5" s="23">
        <v>12.6</v>
      </c>
      <c r="F5" s="23">
        <v>10.8</v>
      </c>
      <c r="G5" s="23">
        <v>10528</v>
      </c>
      <c r="H5" s="23">
        <v>5104</v>
      </c>
      <c r="I5" s="23">
        <v>2.9</v>
      </c>
      <c r="K5" s="23">
        <v>2.6</v>
      </c>
      <c r="M5" s="25">
        <v>202104</v>
      </c>
      <c r="N5" s="23" t="s">
        <v>18</v>
      </c>
    </row>
    <row r="6" spans="1:25" x14ac:dyDescent="0.15">
      <c r="A6" s="25">
        <v>202105</v>
      </c>
      <c r="B6" s="23">
        <v>22.4</v>
      </c>
      <c r="C6" s="23">
        <v>3.7</v>
      </c>
      <c r="D6" s="23">
        <v>3.4</v>
      </c>
      <c r="E6" s="23">
        <v>12.6</v>
      </c>
      <c r="F6" s="23">
        <v>10.9</v>
      </c>
      <c r="G6" s="23">
        <v>10574</v>
      </c>
      <c r="H6" s="23">
        <v>5104</v>
      </c>
      <c r="I6" s="23">
        <v>2.9</v>
      </c>
      <c r="K6" s="23">
        <v>2.6</v>
      </c>
      <c r="M6" s="25">
        <v>202105</v>
      </c>
      <c r="N6" s="23" t="s">
        <v>19</v>
      </c>
    </row>
    <row r="7" spans="1:25" x14ac:dyDescent="0.15">
      <c r="A7" s="25">
        <v>202106</v>
      </c>
      <c r="B7" s="23">
        <v>22.6</v>
      </c>
      <c r="C7" s="23">
        <v>3.8</v>
      </c>
      <c r="D7" s="23">
        <v>3.5</v>
      </c>
      <c r="E7" s="23">
        <v>12.7</v>
      </c>
      <c r="F7" s="23">
        <v>10.9</v>
      </c>
      <c r="G7" s="23">
        <v>10588</v>
      </c>
      <c r="H7" s="23">
        <v>5216</v>
      </c>
      <c r="I7" s="23">
        <v>2.9</v>
      </c>
      <c r="K7" s="23">
        <v>2.7</v>
      </c>
      <c r="M7" s="25">
        <v>202106</v>
      </c>
      <c r="N7" s="23" t="s">
        <v>20</v>
      </c>
    </row>
    <row r="8" spans="1:25" x14ac:dyDescent="0.15">
      <c r="A8" s="25">
        <v>202107</v>
      </c>
      <c r="B8" s="23">
        <v>22.7</v>
      </c>
      <c r="C8" s="23">
        <v>3.8</v>
      </c>
      <c r="D8" s="23">
        <v>3.5</v>
      </c>
      <c r="E8" s="23">
        <v>12.7</v>
      </c>
      <c r="F8" s="23">
        <v>10.9</v>
      </c>
      <c r="G8" s="23">
        <v>10638</v>
      </c>
      <c r="H8" s="23">
        <v>5326</v>
      </c>
      <c r="I8" s="23">
        <v>2.9</v>
      </c>
      <c r="K8" s="23">
        <v>2.7</v>
      </c>
      <c r="M8" s="25">
        <v>202107</v>
      </c>
      <c r="N8" s="23" t="s">
        <v>21</v>
      </c>
    </row>
    <row r="9" spans="1:25" x14ac:dyDescent="0.15">
      <c r="A9" s="25">
        <v>202108</v>
      </c>
      <c r="B9" s="23">
        <v>22.8</v>
      </c>
      <c r="C9" s="23">
        <v>3.8</v>
      </c>
      <c r="D9" s="23">
        <v>3.5</v>
      </c>
      <c r="E9" s="23">
        <v>12.8</v>
      </c>
      <c r="F9" s="23">
        <v>10.9</v>
      </c>
      <c r="G9" s="23">
        <v>10656</v>
      </c>
      <c r="H9" s="23">
        <v>5326</v>
      </c>
      <c r="I9" s="23">
        <v>3</v>
      </c>
      <c r="K9" s="23">
        <v>2.8</v>
      </c>
      <c r="M9" s="25">
        <v>202108</v>
      </c>
      <c r="N9" s="23" t="s">
        <v>22</v>
      </c>
    </row>
    <row r="10" spans="1:25" x14ac:dyDescent="0.15">
      <c r="A10" s="25">
        <v>202109</v>
      </c>
      <c r="B10" s="23">
        <v>22.9</v>
      </c>
      <c r="C10" s="23">
        <v>3.8</v>
      </c>
      <c r="D10" s="23">
        <v>3.5</v>
      </c>
      <c r="E10" s="23">
        <v>12.8</v>
      </c>
      <c r="F10" s="23">
        <v>11</v>
      </c>
      <c r="G10" s="23">
        <v>10657</v>
      </c>
      <c r="H10" s="23">
        <v>5326</v>
      </c>
      <c r="I10" s="23">
        <v>3</v>
      </c>
      <c r="K10" s="23">
        <v>2.8</v>
      </c>
      <c r="M10" s="25">
        <v>202109</v>
      </c>
      <c r="N10" s="23" t="s">
        <v>23</v>
      </c>
    </row>
    <row r="11" spans="1:25" x14ac:dyDescent="0.15">
      <c r="A11" s="25">
        <v>202110</v>
      </c>
      <c r="B11" s="23">
        <v>23</v>
      </c>
      <c r="C11" s="23">
        <v>3.8</v>
      </c>
      <c r="D11" s="23">
        <v>3.5</v>
      </c>
      <c r="E11" s="23">
        <v>12.8</v>
      </c>
      <c r="F11" s="23">
        <v>11</v>
      </c>
      <c r="G11" s="23">
        <v>10701</v>
      </c>
      <c r="H11" s="23">
        <v>5326</v>
      </c>
      <c r="I11" s="23">
        <v>3</v>
      </c>
      <c r="K11" s="23">
        <v>2.8</v>
      </c>
      <c r="M11" s="25">
        <v>202110</v>
      </c>
    </row>
    <row r="12" spans="1:25" x14ac:dyDescent="0.15">
      <c r="A12" s="25">
        <v>202111</v>
      </c>
      <c r="B12" s="23">
        <v>23.2</v>
      </c>
      <c r="C12" s="23">
        <v>3.9</v>
      </c>
      <c r="D12" s="23">
        <v>3.5</v>
      </c>
      <c r="E12" s="23">
        <v>12.9</v>
      </c>
      <c r="F12" s="23">
        <v>11</v>
      </c>
      <c r="G12" s="23">
        <v>10704</v>
      </c>
      <c r="H12" s="23">
        <v>5326</v>
      </c>
      <c r="I12" s="23">
        <v>3</v>
      </c>
      <c r="K12" s="23">
        <v>2.9</v>
      </c>
      <c r="M12" s="25">
        <v>202111</v>
      </c>
    </row>
    <row r="13" spans="1:25" x14ac:dyDescent="0.15">
      <c r="A13" s="25">
        <v>202112</v>
      </c>
      <c r="B13" s="23">
        <v>23.8</v>
      </c>
      <c r="C13" s="23">
        <v>3.9</v>
      </c>
      <c r="D13" s="23">
        <v>3.5</v>
      </c>
      <c r="E13" s="23">
        <v>13</v>
      </c>
      <c r="F13" s="23">
        <v>11.1</v>
      </c>
      <c r="H13" s="23">
        <v>5326</v>
      </c>
      <c r="I13" s="23">
        <v>3.3</v>
      </c>
      <c r="K13" s="23">
        <v>3.1</v>
      </c>
      <c r="M13" s="25">
        <v>202112</v>
      </c>
    </row>
    <row r="16" spans="1:25" x14ac:dyDescent="0.15">
      <c r="A16" s="24" t="s">
        <v>24</v>
      </c>
      <c r="M16" s="24" t="s">
        <v>25</v>
      </c>
      <c r="Y16" s="24" t="s">
        <v>26</v>
      </c>
    </row>
    <row r="17" spans="1:35" x14ac:dyDescent="0.15">
      <c r="A17" s="25" t="s">
        <v>3</v>
      </c>
      <c r="B17" s="23" t="s">
        <v>27</v>
      </c>
      <c r="C17" s="23" t="s">
        <v>28</v>
      </c>
      <c r="E17" s="23" t="s">
        <v>29</v>
      </c>
      <c r="F17" s="23" t="s">
        <v>30</v>
      </c>
      <c r="G17" s="23" t="s">
        <v>31</v>
      </c>
      <c r="H17" s="23" t="s">
        <v>32</v>
      </c>
      <c r="I17" s="23" t="s">
        <v>33</v>
      </c>
      <c r="K17" s="23" t="s">
        <v>34</v>
      </c>
      <c r="M17" s="25" t="s">
        <v>3</v>
      </c>
      <c r="N17" s="23" t="s">
        <v>27</v>
      </c>
      <c r="O17" s="26" t="s">
        <v>28</v>
      </c>
      <c r="Q17" s="23" t="s">
        <v>29</v>
      </c>
      <c r="R17" s="23" t="s">
        <v>30</v>
      </c>
      <c r="S17" s="23" t="s">
        <v>31</v>
      </c>
      <c r="T17" s="23" t="s">
        <v>32</v>
      </c>
      <c r="U17" s="23" t="s">
        <v>33</v>
      </c>
      <c r="W17" s="31" t="s">
        <v>34</v>
      </c>
      <c r="X17" s="35" t="s">
        <v>35</v>
      </c>
      <c r="Y17" s="25" t="s">
        <v>3</v>
      </c>
      <c r="Z17" s="23" t="s">
        <v>27</v>
      </c>
      <c r="AA17" s="23" t="s">
        <v>28</v>
      </c>
      <c r="AC17" s="23" t="s">
        <v>29</v>
      </c>
      <c r="AD17" s="23" t="s">
        <v>30</v>
      </c>
      <c r="AE17" s="23" t="s">
        <v>31</v>
      </c>
      <c r="AF17" s="23" t="s">
        <v>32</v>
      </c>
      <c r="AG17" s="23" t="s">
        <v>33</v>
      </c>
      <c r="AI17" s="23" t="s">
        <v>34</v>
      </c>
    </row>
    <row r="18" spans="1:35" x14ac:dyDescent="0.15">
      <c r="A18" s="25">
        <v>202102</v>
      </c>
      <c r="B18" s="23">
        <v>604</v>
      </c>
      <c r="C18" s="23">
        <v>401</v>
      </c>
      <c r="E18" s="23">
        <v>732</v>
      </c>
      <c r="F18" s="58">
        <v>762</v>
      </c>
      <c r="G18" s="23">
        <v>379</v>
      </c>
      <c r="H18" s="23">
        <v>1147</v>
      </c>
      <c r="I18" s="23">
        <v>419</v>
      </c>
      <c r="K18" s="23">
        <v>192</v>
      </c>
      <c r="M18" s="25">
        <v>202102</v>
      </c>
      <c r="N18" s="27">
        <f>B3*B18</f>
        <v>13408.8</v>
      </c>
      <c r="O18" s="36">
        <f>C3*C18</f>
        <v>1483.7</v>
      </c>
      <c r="P18" s="28"/>
      <c r="Q18" s="27">
        <f>E3*E18</f>
        <v>9223.1999999999989</v>
      </c>
      <c r="R18" s="27">
        <f t="shared" ref="R18:U18" si="0">F3*F18</f>
        <v>8229.6</v>
      </c>
      <c r="S18" s="27">
        <f>G3*G18/10000</f>
        <v>386.73160000000001</v>
      </c>
      <c r="T18" s="27">
        <f>H3*H18/10000</f>
        <v>585.42880000000002</v>
      </c>
      <c r="U18" s="27">
        <f t="shared" si="0"/>
        <v>1173.1999999999998</v>
      </c>
      <c r="V18" s="27"/>
      <c r="W18" s="36">
        <f t="shared" ref="W18" si="1">K3*K18</f>
        <v>499.20000000000005</v>
      </c>
      <c r="X18" s="27">
        <f t="shared" ref="X18:X28" si="2">N18-O18-Q18-T18-U18</f>
        <v>943.27119999999968</v>
      </c>
      <c r="Y18" s="25">
        <v>202102</v>
      </c>
    </row>
    <row r="19" spans="1:35" x14ac:dyDescent="0.15">
      <c r="A19" s="25">
        <v>202103</v>
      </c>
      <c r="B19" s="23">
        <v>915</v>
      </c>
      <c r="C19" s="23">
        <v>600</v>
      </c>
      <c r="E19" s="23">
        <v>1116</v>
      </c>
      <c r="F19" s="58">
        <v>1160</v>
      </c>
      <c r="G19" s="23">
        <v>620</v>
      </c>
      <c r="H19" s="23">
        <v>1817</v>
      </c>
      <c r="I19" s="23">
        <v>619</v>
      </c>
      <c r="K19" s="23">
        <v>300</v>
      </c>
      <c r="M19" s="25">
        <v>202103</v>
      </c>
      <c r="N19" s="27">
        <f>B4*(B19-B18)</f>
        <v>6935.3</v>
      </c>
      <c r="O19" s="36">
        <f>C4*(C19-C18)</f>
        <v>736.30000000000007</v>
      </c>
      <c r="P19" s="27"/>
      <c r="Q19" s="27">
        <f t="shared" ref="Q19" si="3">E4*(E19-E18)</f>
        <v>4838.3999999999996</v>
      </c>
      <c r="R19" s="27">
        <f t="shared" ref="R19" si="4">F4*(F19-F18)</f>
        <v>4338.2</v>
      </c>
      <c r="S19" s="27">
        <f>G4*(G19-G18)/10000</f>
        <v>251.12200000000001</v>
      </c>
      <c r="T19" s="27">
        <f>H4*(H19-H18)/10000</f>
        <v>341.96800000000002</v>
      </c>
      <c r="U19" s="27">
        <f t="shared" ref="U19" si="5">I4*(I19-I18)</f>
        <v>580</v>
      </c>
      <c r="V19" s="27"/>
      <c r="W19" s="36">
        <f t="shared" ref="W19:W28" si="6">K4*(K19-K18)</f>
        <v>280.8</v>
      </c>
      <c r="X19" s="27">
        <f t="shared" si="2"/>
        <v>438.63200000000029</v>
      </c>
      <c r="Y19" s="25">
        <v>202103</v>
      </c>
    </row>
    <row r="20" spans="1:35" x14ac:dyDescent="0.15">
      <c r="A20" s="25">
        <v>202104</v>
      </c>
      <c r="B20" s="23">
        <v>1214</v>
      </c>
      <c r="C20" s="23">
        <v>843</v>
      </c>
      <c r="E20" s="23">
        <v>1465</v>
      </c>
      <c r="F20" s="23">
        <v>1518</v>
      </c>
      <c r="G20" s="23">
        <v>859</v>
      </c>
      <c r="H20" s="23">
        <v>2450</v>
      </c>
      <c r="I20" s="23">
        <v>823</v>
      </c>
      <c r="K20" s="23">
        <v>409</v>
      </c>
      <c r="M20" s="25">
        <v>202104</v>
      </c>
      <c r="N20" s="27">
        <f t="shared" ref="N20:O20" si="7">B5*(B20-B19)</f>
        <v>6667.7</v>
      </c>
      <c r="O20" s="36">
        <f t="shared" si="7"/>
        <v>899.1</v>
      </c>
      <c r="P20" s="28"/>
      <c r="Q20" s="27">
        <f t="shared" ref="Q20:Q28" si="8">E5*(E20-E19)</f>
        <v>4397.3999999999996</v>
      </c>
      <c r="R20" s="27">
        <f t="shared" ref="R20:R28" si="9">F5*(F20-F19)</f>
        <v>3866.4</v>
      </c>
      <c r="S20" s="27">
        <f t="shared" ref="S20:S27" si="10">G5*(G20-G19)/10000</f>
        <v>251.61920000000001</v>
      </c>
      <c r="T20" s="27">
        <f t="shared" ref="T20:T28" si="11">H5*(H20-H19)/10000</f>
        <v>323.08319999999998</v>
      </c>
      <c r="U20" s="27">
        <f t="shared" ref="U20:U28" si="12">I5*(I20-I19)</f>
        <v>591.6</v>
      </c>
      <c r="V20" s="28"/>
      <c r="W20" s="36">
        <f t="shared" si="6"/>
        <v>283.40000000000003</v>
      </c>
      <c r="X20" s="27">
        <f t="shared" si="2"/>
        <v>456.51679999999976</v>
      </c>
      <c r="Y20" s="25">
        <v>202104</v>
      </c>
    </row>
    <row r="21" spans="1:35" x14ac:dyDescent="0.15">
      <c r="A21" s="25">
        <v>202105</v>
      </c>
      <c r="B21" s="23">
        <v>1528</v>
      </c>
      <c r="C21" s="23">
        <v>1144</v>
      </c>
      <c r="E21" s="23">
        <v>1813</v>
      </c>
      <c r="F21" s="23">
        <v>1871</v>
      </c>
      <c r="G21" s="23">
        <v>1108</v>
      </c>
      <c r="H21" s="23">
        <v>3121</v>
      </c>
      <c r="I21" s="23">
        <v>1053</v>
      </c>
      <c r="K21" s="23">
        <v>541</v>
      </c>
      <c r="M21" s="25">
        <v>202105</v>
      </c>
      <c r="N21" s="27">
        <f t="shared" ref="N21:O21" si="13">B6*(B21-B20)</f>
        <v>7033.5999999999995</v>
      </c>
      <c r="O21" s="36">
        <f t="shared" si="13"/>
        <v>1113.7</v>
      </c>
      <c r="P21" s="28"/>
      <c r="Q21" s="27">
        <f t="shared" si="8"/>
        <v>4384.8</v>
      </c>
      <c r="R21" s="27">
        <f t="shared" si="9"/>
        <v>3847.7000000000003</v>
      </c>
      <c r="S21" s="27">
        <f t="shared" si="10"/>
        <v>263.29259999999999</v>
      </c>
      <c r="T21" s="27">
        <f t="shared" si="11"/>
        <v>342.47840000000002</v>
      </c>
      <c r="U21" s="27">
        <f t="shared" si="12"/>
        <v>667</v>
      </c>
      <c r="V21" s="28"/>
      <c r="W21" s="36">
        <f t="shared" si="6"/>
        <v>343.2</v>
      </c>
      <c r="X21" s="27">
        <f t="shared" si="2"/>
        <v>525.62159999999949</v>
      </c>
      <c r="Y21" s="25">
        <v>202105</v>
      </c>
    </row>
    <row r="22" spans="1:35" x14ac:dyDescent="0.15">
      <c r="A22" s="25">
        <v>202106</v>
      </c>
      <c r="B22" s="23">
        <v>1853</v>
      </c>
      <c r="C22" s="23">
        <v>1496</v>
      </c>
      <c r="E22" s="23">
        <v>2186</v>
      </c>
      <c r="F22" s="23">
        <v>2257</v>
      </c>
      <c r="G22" s="23">
        <v>1328</v>
      </c>
      <c r="H22" s="23">
        <v>3805</v>
      </c>
      <c r="I22" s="23">
        <v>1212</v>
      </c>
      <c r="K22" s="23">
        <v>660</v>
      </c>
      <c r="M22" s="25">
        <v>202106</v>
      </c>
      <c r="N22" s="27">
        <f t="shared" ref="N22:O22" si="14">B7*(B22-B21)</f>
        <v>7345.0000000000009</v>
      </c>
      <c r="O22" s="36">
        <f t="shared" si="14"/>
        <v>1337.6</v>
      </c>
      <c r="P22" s="28"/>
      <c r="Q22" s="27">
        <f t="shared" si="8"/>
        <v>4737.0999999999995</v>
      </c>
      <c r="R22" s="27">
        <f t="shared" si="9"/>
        <v>4207.4000000000005</v>
      </c>
      <c r="S22" s="27">
        <f t="shared" si="10"/>
        <v>232.93600000000001</v>
      </c>
      <c r="T22" s="27">
        <f t="shared" si="11"/>
        <v>356.77440000000001</v>
      </c>
      <c r="U22" s="27">
        <f t="shared" si="12"/>
        <v>461.09999999999997</v>
      </c>
      <c r="V22" s="28"/>
      <c r="W22" s="36">
        <f t="shared" si="6"/>
        <v>321.3</v>
      </c>
      <c r="X22" s="27">
        <f t="shared" si="2"/>
        <v>452.42560000000202</v>
      </c>
      <c r="Y22" s="25">
        <v>202106</v>
      </c>
      <c r="Z22" s="37">
        <f t="shared" ref="Z22:AI22" si="15">N22/N37</f>
        <v>1.0660377358490567</v>
      </c>
      <c r="AA22" s="37">
        <f t="shared" si="15"/>
        <v>1.1515151515151516</v>
      </c>
      <c r="AB22" s="37" t="e">
        <f t="shared" si="15"/>
        <v>#DIV/0!</v>
      </c>
      <c r="AC22" s="37">
        <f t="shared" si="15"/>
        <v>1.0079365079365077</v>
      </c>
      <c r="AD22" s="37">
        <f t="shared" si="15"/>
        <v>1.0092592592592593</v>
      </c>
      <c r="AE22" s="37">
        <f t="shared" si="15"/>
        <v>1.0147594402913551</v>
      </c>
      <c r="AF22" s="37">
        <f t="shared" si="15"/>
        <v>1</v>
      </c>
      <c r="AG22" s="37">
        <f t="shared" si="15"/>
        <v>1</v>
      </c>
      <c r="AH22" s="37" t="e">
        <f t="shared" si="15"/>
        <v>#DIV/0!</v>
      </c>
      <c r="AI22" s="37">
        <f t="shared" si="15"/>
        <v>1.4210526315789473</v>
      </c>
    </row>
    <row r="23" spans="1:35" x14ac:dyDescent="0.15">
      <c r="A23" s="25">
        <v>202107</v>
      </c>
      <c r="B23" s="23">
        <v>2212</v>
      </c>
      <c r="C23" s="23">
        <v>1933</v>
      </c>
      <c r="E23" s="23">
        <v>2589</v>
      </c>
      <c r="F23" s="23">
        <v>2675</v>
      </c>
      <c r="G23" s="23">
        <v>1590</v>
      </c>
      <c r="H23" s="23">
        <v>4532</v>
      </c>
      <c r="I23" s="23">
        <v>1371</v>
      </c>
      <c r="K23" s="23">
        <v>780</v>
      </c>
      <c r="M23" s="25">
        <v>202107</v>
      </c>
      <c r="N23" s="27">
        <f t="shared" ref="N23:O23" si="16">B8*(B23-B22)</f>
        <v>8149.3</v>
      </c>
      <c r="O23" s="36">
        <f t="shared" si="16"/>
        <v>1660.6</v>
      </c>
      <c r="P23" s="28"/>
      <c r="Q23" s="27">
        <f t="shared" si="8"/>
        <v>5118.0999999999995</v>
      </c>
      <c r="R23" s="27">
        <f t="shared" si="9"/>
        <v>4556.2</v>
      </c>
      <c r="S23" s="27">
        <f t="shared" si="10"/>
        <v>278.71559999999999</v>
      </c>
      <c r="T23" s="27">
        <f t="shared" si="11"/>
        <v>387.2002</v>
      </c>
      <c r="U23" s="27">
        <f t="shared" si="12"/>
        <v>461.09999999999997</v>
      </c>
      <c r="V23" s="28"/>
      <c r="W23" s="36">
        <f t="shared" si="6"/>
        <v>324</v>
      </c>
      <c r="X23" s="27">
        <f t="shared" si="2"/>
        <v>522.29980000000137</v>
      </c>
      <c r="Y23" s="25">
        <v>202107</v>
      </c>
      <c r="Z23" s="37">
        <f t="shared" ref="Z23:AI23" si="17">N23/N38</f>
        <v>1.0657276995305165</v>
      </c>
      <c r="AA23" s="37">
        <f t="shared" si="17"/>
        <v>1.1176470588235294</v>
      </c>
      <c r="AB23" s="37" t="e">
        <f t="shared" si="17"/>
        <v>#DIV/0!</v>
      </c>
      <c r="AC23" s="37">
        <f t="shared" si="17"/>
        <v>1.0079365079365077</v>
      </c>
      <c r="AD23" s="37">
        <f t="shared" si="17"/>
        <v>1</v>
      </c>
      <c r="AE23" s="37">
        <f t="shared" si="17"/>
        <v>1.0141086749285033</v>
      </c>
      <c r="AF23" s="37">
        <f t="shared" si="17"/>
        <v>1</v>
      </c>
      <c r="AG23" s="37">
        <f t="shared" si="17"/>
        <v>1</v>
      </c>
      <c r="AH23" s="37" t="e">
        <f t="shared" si="17"/>
        <v>#DIV/0!</v>
      </c>
      <c r="AI23" s="37">
        <f t="shared" si="17"/>
        <v>1.4210526315789473</v>
      </c>
    </row>
    <row r="24" spans="1:35" x14ac:dyDescent="0.15">
      <c r="A24" s="25">
        <v>202108</v>
      </c>
      <c r="B24" s="23">
        <v>2560</v>
      </c>
      <c r="C24" s="23">
        <v>2360</v>
      </c>
      <c r="E24" s="23">
        <v>2988</v>
      </c>
      <c r="F24" s="23">
        <v>3089</v>
      </c>
      <c r="G24" s="23">
        <v>1849</v>
      </c>
      <c r="H24" s="23">
        <v>5219</v>
      </c>
      <c r="I24" s="23">
        <v>1500</v>
      </c>
      <c r="K24" s="23">
        <v>896</v>
      </c>
      <c r="M24" s="25">
        <v>202108</v>
      </c>
      <c r="N24" s="27">
        <f t="shared" ref="N24:O24" si="18">B9*(B24-B23)</f>
        <v>7934.4000000000005</v>
      </c>
      <c r="O24" s="36">
        <f t="shared" si="18"/>
        <v>1622.6</v>
      </c>
      <c r="P24" s="28"/>
      <c r="Q24" s="27">
        <f t="shared" si="8"/>
        <v>5107.2000000000007</v>
      </c>
      <c r="R24" s="27">
        <f t="shared" si="9"/>
        <v>4512.6000000000004</v>
      </c>
      <c r="S24" s="27">
        <f t="shared" si="10"/>
        <v>275.99040000000002</v>
      </c>
      <c r="T24" s="27">
        <f t="shared" si="11"/>
        <v>365.89620000000002</v>
      </c>
      <c r="U24" s="27">
        <f t="shared" si="12"/>
        <v>387</v>
      </c>
      <c r="V24" s="28"/>
      <c r="W24" s="36">
        <f t="shared" si="6"/>
        <v>324.79999999999995</v>
      </c>
      <c r="X24" s="27">
        <f t="shared" si="2"/>
        <v>451.70380000000034</v>
      </c>
      <c r="Y24" s="25">
        <v>202108</v>
      </c>
      <c r="Z24" s="37">
        <f t="shared" ref="Z24:AI24" si="19">N24/N39</f>
        <v>1.0654205607476637</v>
      </c>
      <c r="AA24" s="37">
        <f t="shared" si="19"/>
        <v>1.1176470588235294</v>
      </c>
      <c r="AB24" s="37" t="e">
        <f t="shared" si="19"/>
        <v>#DIV/0!</v>
      </c>
      <c r="AC24" s="37">
        <f t="shared" si="19"/>
        <v>1.0078740157480317</v>
      </c>
      <c r="AD24" s="37">
        <f t="shared" si="19"/>
        <v>1</v>
      </c>
      <c r="AE24" s="37">
        <f t="shared" si="19"/>
        <v>1.0148571428571429</v>
      </c>
      <c r="AF24" s="37">
        <f t="shared" si="19"/>
        <v>1</v>
      </c>
      <c r="AG24" s="37">
        <f t="shared" si="19"/>
        <v>1</v>
      </c>
      <c r="AH24" s="37" t="e">
        <f t="shared" si="19"/>
        <v>#DIV/0!</v>
      </c>
      <c r="AI24" s="37">
        <f t="shared" si="19"/>
        <v>1.4736842105263157</v>
      </c>
    </row>
    <row r="25" spans="1:35" x14ac:dyDescent="0.15">
      <c r="A25" s="25">
        <v>202109</v>
      </c>
      <c r="B25" s="23">
        <v>2880</v>
      </c>
      <c r="C25" s="23">
        <v>2794</v>
      </c>
      <c r="E25" s="23">
        <v>3339</v>
      </c>
      <c r="F25" s="23">
        <v>3450</v>
      </c>
      <c r="G25" s="23">
        <v>2074</v>
      </c>
      <c r="H25" s="23">
        <v>5842</v>
      </c>
      <c r="I25" s="23">
        <v>1640</v>
      </c>
      <c r="K25" s="23">
        <v>1006</v>
      </c>
      <c r="M25" s="25">
        <v>202109</v>
      </c>
      <c r="N25" s="27">
        <f t="shared" ref="N25:O25" si="20">B10*(B25-B24)</f>
        <v>7328</v>
      </c>
      <c r="O25" s="36">
        <f t="shared" si="20"/>
        <v>1649.1999999999998</v>
      </c>
      <c r="P25" s="28"/>
      <c r="Q25" s="27">
        <f t="shared" si="8"/>
        <v>4492.8</v>
      </c>
      <c r="R25" s="27">
        <f t="shared" si="9"/>
        <v>3971</v>
      </c>
      <c r="S25" s="27">
        <f t="shared" si="10"/>
        <v>239.7825</v>
      </c>
      <c r="T25" s="27">
        <f t="shared" si="11"/>
        <v>331.8098</v>
      </c>
      <c r="U25" s="27">
        <f t="shared" si="12"/>
        <v>420</v>
      </c>
      <c r="V25" s="28"/>
      <c r="W25" s="36">
        <f t="shared" si="6"/>
        <v>308</v>
      </c>
      <c r="X25" s="27">
        <f t="shared" si="2"/>
        <v>434.1902</v>
      </c>
      <c r="Y25" s="25">
        <v>202109</v>
      </c>
      <c r="Z25" s="37">
        <f t="shared" ref="Z25:AI25" si="21">N25/N40</f>
        <v>1.0651162790697675</v>
      </c>
      <c r="AA25" s="37">
        <f t="shared" si="21"/>
        <v>1.1176470588235294</v>
      </c>
      <c r="AB25" s="37" t="e">
        <f t="shared" si="21"/>
        <v>#DIV/0!</v>
      </c>
      <c r="AC25" s="37">
        <f t="shared" si="21"/>
        <v>1.0078740157480315</v>
      </c>
      <c r="AD25" s="37">
        <f t="shared" si="21"/>
        <v>1</v>
      </c>
      <c r="AE25" s="37">
        <f t="shared" si="21"/>
        <v>1.0149523809523811</v>
      </c>
      <c r="AF25" s="37">
        <f t="shared" si="21"/>
        <v>1</v>
      </c>
      <c r="AG25" s="37">
        <f t="shared" si="21"/>
        <v>1</v>
      </c>
      <c r="AH25" s="37" t="e">
        <f t="shared" si="21"/>
        <v>#DIV/0!</v>
      </c>
      <c r="AI25" s="37">
        <f t="shared" si="21"/>
        <v>1.4736842105263157</v>
      </c>
    </row>
    <row r="26" spans="1:35" x14ac:dyDescent="0.15">
      <c r="A26" s="25">
        <v>202110</v>
      </c>
      <c r="B26" s="23">
        <v>3180</v>
      </c>
      <c r="C26" s="23">
        <v>3159</v>
      </c>
      <c r="E26" s="23">
        <v>3665</v>
      </c>
      <c r="F26" s="23">
        <v>3786</v>
      </c>
      <c r="G26" s="23">
        <v>2259</v>
      </c>
      <c r="H26" s="23">
        <v>6471</v>
      </c>
      <c r="I26" s="23">
        <v>1827</v>
      </c>
      <c r="K26" s="23">
        <v>1115</v>
      </c>
      <c r="M26" s="25">
        <v>202110</v>
      </c>
      <c r="N26" s="27">
        <f t="shared" ref="N26:O26" si="22">B11*(B26-B25)</f>
        <v>6900</v>
      </c>
      <c r="O26" s="36">
        <f t="shared" si="22"/>
        <v>1387</v>
      </c>
      <c r="P26" s="28"/>
      <c r="Q26" s="27">
        <f t="shared" si="8"/>
        <v>4172.8</v>
      </c>
      <c r="R26" s="27">
        <f t="shared" si="9"/>
        <v>3696</v>
      </c>
      <c r="S26" s="27">
        <f t="shared" si="10"/>
        <v>197.96850000000001</v>
      </c>
      <c r="T26" s="27">
        <f t="shared" si="11"/>
        <v>335.00540000000001</v>
      </c>
      <c r="U26" s="27">
        <f t="shared" si="12"/>
        <v>561</v>
      </c>
      <c r="V26" s="28"/>
      <c r="W26" s="36">
        <f t="shared" si="6"/>
        <v>305.2</v>
      </c>
      <c r="X26" s="27">
        <f t="shared" si="2"/>
        <v>444.19459999999981</v>
      </c>
      <c r="Y26" s="25">
        <v>202110</v>
      </c>
      <c r="Z26" s="37">
        <f t="shared" ref="Z26:AI26" si="23">N26/N41</f>
        <v>1.0648148148148149</v>
      </c>
      <c r="AA26" s="37">
        <f t="shared" si="23"/>
        <v>1.1176470588235294</v>
      </c>
      <c r="AB26" s="37" t="e">
        <f t="shared" si="23"/>
        <v>#DIV/0!</v>
      </c>
      <c r="AC26" s="37">
        <f t="shared" si="23"/>
        <v>1.0078740157480315</v>
      </c>
      <c r="AD26" s="37">
        <f t="shared" si="23"/>
        <v>1</v>
      </c>
      <c r="AE26" s="37">
        <f t="shared" si="23"/>
        <v>1.0144089487155181</v>
      </c>
      <c r="AF26" s="37">
        <f t="shared" si="23"/>
        <v>1</v>
      </c>
      <c r="AG26" s="37">
        <f t="shared" si="23"/>
        <v>1</v>
      </c>
      <c r="AH26" s="37" t="e">
        <f t="shared" si="23"/>
        <v>#DIV/0!</v>
      </c>
      <c r="AI26" s="37">
        <f t="shared" si="23"/>
        <v>1.4736842105263157</v>
      </c>
    </row>
    <row r="27" spans="1:35" x14ac:dyDescent="0.15">
      <c r="A27" s="25">
        <v>202111</v>
      </c>
      <c r="B27" s="23">
        <v>3483</v>
      </c>
      <c r="C27" s="23">
        <v>3428</v>
      </c>
      <c r="E27" s="23">
        <v>4018</v>
      </c>
      <c r="F27" s="23">
        <v>4155</v>
      </c>
      <c r="G27" s="23">
        <v>2442</v>
      </c>
      <c r="H27" s="23">
        <v>7102</v>
      </c>
      <c r="I27" s="23">
        <v>2031</v>
      </c>
      <c r="K27" s="23">
        <v>1194</v>
      </c>
      <c r="M27" s="25">
        <v>202111</v>
      </c>
      <c r="N27" s="27">
        <f t="shared" ref="N27:O27" si="24">B12*(B27-B26)</f>
        <v>7029.5999999999995</v>
      </c>
      <c r="O27" s="36">
        <f t="shared" si="24"/>
        <v>1049.0999999999999</v>
      </c>
      <c r="P27" s="28"/>
      <c r="Q27" s="27">
        <f t="shared" si="8"/>
        <v>4553.7</v>
      </c>
      <c r="R27" s="27">
        <f t="shared" si="9"/>
        <v>4059</v>
      </c>
      <c r="S27" s="27">
        <f t="shared" si="10"/>
        <v>195.88319999999999</v>
      </c>
      <c r="T27" s="27">
        <f t="shared" si="11"/>
        <v>336.07060000000001</v>
      </c>
      <c r="U27" s="27">
        <f t="shared" si="12"/>
        <v>612</v>
      </c>
      <c r="V27" s="28"/>
      <c r="W27" s="36">
        <f t="shared" si="6"/>
        <v>229.1</v>
      </c>
      <c r="X27" s="27">
        <f t="shared" si="2"/>
        <v>478.72940000000017</v>
      </c>
      <c r="Y27" s="25">
        <v>202111</v>
      </c>
      <c r="Z27" s="37">
        <f t="shared" ref="Z27:AI27" si="25">N27/N42</f>
        <v>1.0691244239631337</v>
      </c>
      <c r="AA27" s="37">
        <f t="shared" si="25"/>
        <v>1.1470588235294117</v>
      </c>
      <c r="AB27" s="37" t="e">
        <f t="shared" si="25"/>
        <v>#DIV/0!</v>
      </c>
      <c r="AC27" s="37">
        <f t="shared" si="25"/>
        <v>1.0078124999999998</v>
      </c>
      <c r="AD27" s="37">
        <f t="shared" si="25"/>
        <v>1</v>
      </c>
      <c r="AE27" s="37">
        <f t="shared" si="25"/>
        <v>1.0149819836904987</v>
      </c>
      <c r="AF27" s="37">
        <f t="shared" si="25"/>
        <v>1</v>
      </c>
      <c r="AG27" s="37">
        <f t="shared" si="25"/>
        <v>1</v>
      </c>
      <c r="AH27" s="37" t="e">
        <f t="shared" si="25"/>
        <v>#DIV/0!</v>
      </c>
      <c r="AI27" s="37">
        <f t="shared" si="25"/>
        <v>1.5263157894736843</v>
      </c>
    </row>
    <row r="28" spans="1:35" x14ac:dyDescent="0.15">
      <c r="A28" s="25">
        <v>202112</v>
      </c>
      <c r="B28" s="23">
        <v>3817</v>
      </c>
      <c r="C28" s="23">
        <v>3622</v>
      </c>
      <c r="E28" s="23">
        <v>4448</v>
      </c>
      <c r="F28" s="23">
        <v>4586</v>
      </c>
      <c r="G28" s="23">
        <v>2814</v>
      </c>
      <c r="H28" s="23">
        <v>7802</v>
      </c>
      <c r="I28" s="23">
        <v>2232</v>
      </c>
      <c r="K28" s="23">
        <v>1281</v>
      </c>
      <c r="M28" s="25">
        <v>202112</v>
      </c>
      <c r="N28" s="27">
        <f t="shared" ref="N28:O28" si="26">B13*(B28-B27)</f>
        <v>7949.2</v>
      </c>
      <c r="O28" s="36">
        <f t="shared" si="26"/>
        <v>756.6</v>
      </c>
      <c r="P28" s="27"/>
      <c r="Q28" s="36">
        <f t="shared" si="8"/>
        <v>5590</v>
      </c>
      <c r="R28" s="36">
        <f t="shared" si="9"/>
        <v>4784.0999999999995</v>
      </c>
      <c r="S28" s="41">
        <v>195.88319999999999</v>
      </c>
      <c r="T28" s="36">
        <f t="shared" si="11"/>
        <v>372.82</v>
      </c>
      <c r="U28" s="36">
        <f t="shared" si="12"/>
        <v>663.3</v>
      </c>
      <c r="W28" s="36">
        <f t="shared" si="6"/>
        <v>269.7</v>
      </c>
      <c r="X28" s="27">
        <f t="shared" si="2"/>
        <v>566.47999999999956</v>
      </c>
      <c r="Y28" s="25">
        <v>202112</v>
      </c>
      <c r="Z28" s="37" t="e">
        <f t="shared" ref="Z28:AI28" si="27">N28/N43</f>
        <v>#DIV/0!</v>
      </c>
      <c r="AA28" s="37" t="e">
        <f t="shared" si="27"/>
        <v>#DIV/0!</v>
      </c>
      <c r="AB28" s="37" t="e">
        <f t="shared" si="27"/>
        <v>#DIV/0!</v>
      </c>
      <c r="AC28" s="37" t="e">
        <f t="shared" si="27"/>
        <v>#DIV/0!</v>
      </c>
      <c r="AD28" s="37" t="e">
        <f t="shared" si="27"/>
        <v>#DIV/0!</v>
      </c>
      <c r="AE28" s="37" t="e">
        <f t="shared" si="27"/>
        <v>#DIV/0!</v>
      </c>
      <c r="AF28" s="37" t="e">
        <f t="shared" si="27"/>
        <v>#DIV/0!</v>
      </c>
      <c r="AG28" s="37" t="e">
        <f t="shared" si="27"/>
        <v>#DIV/0!</v>
      </c>
      <c r="AH28" s="37" t="e">
        <f t="shared" si="27"/>
        <v>#DIV/0!</v>
      </c>
      <c r="AI28" s="37" t="e">
        <f t="shared" si="27"/>
        <v>#DIV/0!</v>
      </c>
    </row>
    <row r="29" spans="1:35" x14ac:dyDescent="0.15">
      <c r="M29" s="23" t="s">
        <v>118</v>
      </c>
      <c r="N29" s="29">
        <f>SUM(N18:N28)</f>
        <v>86680.900000000009</v>
      </c>
      <c r="O29" s="29">
        <f>SUM(O18:O28)</f>
        <v>13695.5</v>
      </c>
      <c r="P29" s="29"/>
      <c r="Q29" s="29">
        <f>SUM(Q18:Q28)</f>
        <v>56615.5</v>
      </c>
      <c r="R29" s="29">
        <f>SUM(R18:R28)</f>
        <v>50068.200000000004</v>
      </c>
      <c r="S29" s="29"/>
      <c r="T29" s="29">
        <f>SUM(T18:T28)</f>
        <v>4078.5350000000003</v>
      </c>
      <c r="U29" s="29">
        <f>SUM(U18:U28)</f>
        <v>6577.3</v>
      </c>
    </row>
    <row r="30" spans="1:35" x14ac:dyDescent="0.15">
      <c r="V30" s="29"/>
      <c r="W30" s="29">
        <f t="shared" ref="W30:X30" si="28">SUM(W18:W28)</f>
        <v>3488.6999999999994</v>
      </c>
      <c r="X30" s="29">
        <f t="shared" si="28"/>
        <v>5714.0650000000023</v>
      </c>
      <c r="Y30" s="34" t="s">
        <v>36</v>
      </c>
      <c r="Z30" s="38">
        <v>1.05917634152714</v>
      </c>
      <c r="AA30" s="38">
        <v>1.1375</v>
      </c>
      <c r="AB30" s="34"/>
      <c r="AC30" s="38">
        <v>1.0082511403152199</v>
      </c>
      <c r="AD30" s="38">
        <v>1.0018867924528301</v>
      </c>
      <c r="AE30" s="38">
        <v>1.01290510257411</v>
      </c>
      <c r="AF30" s="38">
        <v>1</v>
      </c>
      <c r="AG30" s="38">
        <v>1</v>
      </c>
      <c r="AH30" s="34"/>
      <c r="AI30" s="38">
        <v>1.3875</v>
      </c>
    </row>
    <row r="31" spans="1:35" x14ac:dyDescent="0.15">
      <c r="A31" s="24" t="s">
        <v>37</v>
      </c>
      <c r="M31" s="24" t="s">
        <v>38</v>
      </c>
      <c r="Z31" s="39"/>
    </row>
    <row r="32" spans="1:35" x14ac:dyDescent="0.15">
      <c r="A32" s="25" t="s">
        <v>3</v>
      </c>
      <c r="B32" s="23" t="s">
        <v>4</v>
      </c>
      <c r="C32" s="23" t="s">
        <v>5</v>
      </c>
      <c r="D32" s="23" t="s">
        <v>6</v>
      </c>
      <c r="E32" s="23" t="s">
        <v>7</v>
      </c>
      <c r="F32" s="23" t="s">
        <v>8</v>
      </c>
      <c r="G32" s="23" t="s">
        <v>9</v>
      </c>
      <c r="H32" s="23" t="s">
        <v>10</v>
      </c>
      <c r="I32" s="23" t="s">
        <v>39</v>
      </c>
      <c r="J32" s="23" t="s">
        <v>40</v>
      </c>
      <c r="M32" s="25" t="s">
        <v>3</v>
      </c>
      <c r="N32" s="23" t="s">
        <v>27</v>
      </c>
      <c r="O32" s="23" t="s">
        <v>28</v>
      </c>
      <c r="Q32" s="31" t="s">
        <v>29</v>
      </c>
      <c r="R32" s="31" t="s">
        <v>30</v>
      </c>
      <c r="S32" s="31" t="s">
        <v>31</v>
      </c>
      <c r="T32" s="31" t="s">
        <v>32</v>
      </c>
      <c r="U32" s="31" t="s">
        <v>33</v>
      </c>
      <c r="W32" s="23" t="s">
        <v>34</v>
      </c>
      <c r="X32" s="35" t="s">
        <v>35</v>
      </c>
    </row>
    <row r="33" spans="1:33" x14ac:dyDescent="0.15">
      <c r="A33" s="25">
        <v>202102</v>
      </c>
      <c r="B33" s="23">
        <v>20.9</v>
      </c>
      <c r="C33" s="23">
        <v>3.3</v>
      </c>
      <c r="D33" s="23">
        <v>2.9</v>
      </c>
      <c r="E33" s="23">
        <v>12.5</v>
      </c>
      <c r="F33" s="23">
        <v>10.8</v>
      </c>
      <c r="G33" s="23">
        <v>10062</v>
      </c>
      <c r="H33" s="23">
        <v>5104</v>
      </c>
      <c r="I33" s="23">
        <v>2.8</v>
      </c>
      <c r="J33" s="23">
        <v>1.8</v>
      </c>
      <c r="M33" s="25">
        <v>202102</v>
      </c>
      <c r="N33" s="23">
        <f t="shared" ref="N33:R33" si="29">B33*B18</f>
        <v>12623.599999999999</v>
      </c>
      <c r="O33" s="23">
        <f t="shared" si="29"/>
        <v>1323.3</v>
      </c>
      <c r="P33" s="23">
        <f t="shared" si="29"/>
        <v>0</v>
      </c>
      <c r="Q33" s="32">
        <f t="shared" si="29"/>
        <v>9150</v>
      </c>
      <c r="R33" s="32">
        <f t="shared" si="29"/>
        <v>8229.6</v>
      </c>
      <c r="S33" s="32">
        <f>G33*G18/10000</f>
        <v>381.34980000000002</v>
      </c>
      <c r="T33" s="32">
        <f>H33*H18/10000</f>
        <v>585.42880000000002</v>
      </c>
      <c r="U33" s="32">
        <f>I33*I18</f>
        <v>1173.1999999999998</v>
      </c>
      <c r="V33" s="29">
        <f>J33*J18</f>
        <v>0</v>
      </c>
      <c r="W33" s="29">
        <f>J33*K18</f>
        <v>345.6</v>
      </c>
      <c r="X33" s="27">
        <f t="shared" ref="X33:X43" si="30">N33-O33-Q33-T33-U33-W33</f>
        <v>46.071199999999294</v>
      </c>
      <c r="Z33" s="29"/>
    </row>
    <row r="34" spans="1:33" x14ac:dyDescent="0.15">
      <c r="A34" s="25">
        <v>202103</v>
      </c>
      <c r="B34" s="23">
        <v>21</v>
      </c>
      <c r="C34" s="23">
        <v>3.3</v>
      </c>
      <c r="D34" s="23">
        <v>3</v>
      </c>
      <c r="E34" s="23">
        <v>12.5</v>
      </c>
      <c r="F34" s="58">
        <v>10.8</v>
      </c>
      <c r="G34" s="23">
        <v>10276</v>
      </c>
      <c r="H34" s="23">
        <v>5104</v>
      </c>
      <c r="I34" s="23">
        <v>2.9</v>
      </c>
      <c r="J34" s="23">
        <v>1.8</v>
      </c>
      <c r="M34" s="25">
        <v>202103</v>
      </c>
      <c r="N34" s="23">
        <f t="shared" ref="N34:R34" si="31">B34*(B19-B18)</f>
        <v>6531</v>
      </c>
      <c r="O34" s="23">
        <f t="shared" si="31"/>
        <v>656.69999999999993</v>
      </c>
      <c r="P34" s="23">
        <f t="shared" si="31"/>
        <v>0</v>
      </c>
      <c r="Q34" s="32">
        <f t="shared" si="31"/>
        <v>4800</v>
      </c>
      <c r="R34" s="32">
        <f t="shared" si="31"/>
        <v>4298.4000000000005</v>
      </c>
      <c r="S34" s="32">
        <f t="shared" ref="S34:S43" si="32">G34*(G19-G18)/10000</f>
        <v>247.6516</v>
      </c>
      <c r="T34" s="32">
        <f t="shared" ref="T34:T43" si="33">H34*(H19-H18)/10000</f>
        <v>341.96800000000002</v>
      </c>
      <c r="U34" s="32">
        <f t="shared" ref="U34:U41" si="34">I34*(I19-I18)</f>
        <v>580</v>
      </c>
      <c r="V34" s="29">
        <f t="shared" ref="V34:V43" si="35">J34*(J19-J18)</f>
        <v>0</v>
      </c>
      <c r="W34" s="29">
        <f t="shared" ref="W34:W43" si="36">J34*(K19-K18)</f>
        <v>194.4</v>
      </c>
      <c r="X34" s="27">
        <f t="shared" si="30"/>
        <v>-42.067999999999898</v>
      </c>
      <c r="Z34" s="29"/>
    </row>
    <row r="35" spans="1:33" x14ac:dyDescent="0.15">
      <c r="A35" s="25">
        <v>202104</v>
      </c>
      <c r="B35" s="23">
        <v>21</v>
      </c>
      <c r="C35" s="23">
        <v>3.3</v>
      </c>
      <c r="D35" s="23">
        <v>3</v>
      </c>
      <c r="E35" s="23">
        <v>12.5</v>
      </c>
      <c r="F35" s="23">
        <v>10.8</v>
      </c>
      <c r="G35" s="23">
        <v>10276</v>
      </c>
      <c r="H35" s="23">
        <v>5104</v>
      </c>
      <c r="I35" s="23">
        <v>2.9</v>
      </c>
      <c r="J35" s="23">
        <v>1.8</v>
      </c>
      <c r="M35" s="25">
        <v>202104</v>
      </c>
      <c r="N35" s="23">
        <f t="shared" ref="N35:R35" si="37">B35*(B20-B19)</f>
        <v>6279</v>
      </c>
      <c r="O35" s="23">
        <f t="shared" si="37"/>
        <v>801.9</v>
      </c>
      <c r="P35" s="23">
        <f t="shared" si="37"/>
        <v>0</v>
      </c>
      <c r="Q35" s="32">
        <f t="shared" si="37"/>
        <v>4362.5</v>
      </c>
      <c r="R35" s="32">
        <f t="shared" si="37"/>
        <v>3866.4</v>
      </c>
      <c r="S35" s="32">
        <f t="shared" si="32"/>
        <v>245.59639999999999</v>
      </c>
      <c r="T35" s="32">
        <f t="shared" si="33"/>
        <v>323.08319999999998</v>
      </c>
      <c r="U35" s="32">
        <f t="shared" si="34"/>
        <v>591.6</v>
      </c>
      <c r="V35" s="29">
        <f t="shared" si="35"/>
        <v>0</v>
      </c>
      <c r="W35" s="29">
        <f t="shared" si="36"/>
        <v>196.20000000000002</v>
      </c>
      <c r="X35" s="27">
        <f t="shared" si="30"/>
        <v>3.7168000000002905</v>
      </c>
      <c r="Z35" s="29"/>
    </row>
    <row r="36" spans="1:33" x14ac:dyDescent="0.15">
      <c r="A36" s="25">
        <v>202105</v>
      </c>
      <c r="B36" s="23">
        <v>21.1</v>
      </c>
      <c r="C36" s="23">
        <v>3.3</v>
      </c>
      <c r="D36" s="23">
        <v>3</v>
      </c>
      <c r="E36" s="23">
        <v>12.5</v>
      </c>
      <c r="F36" s="23">
        <v>10.8</v>
      </c>
      <c r="G36" s="23">
        <v>10431</v>
      </c>
      <c r="H36" s="23">
        <v>5104</v>
      </c>
      <c r="I36" s="23">
        <v>2.9</v>
      </c>
      <c r="J36" s="23">
        <v>1.8</v>
      </c>
      <c r="M36" s="25">
        <v>202105</v>
      </c>
      <c r="N36" s="23">
        <f t="shared" ref="N36:R36" si="38">B36*(B21-B20)</f>
        <v>6625.4000000000005</v>
      </c>
      <c r="O36" s="23">
        <f t="shared" si="38"/>
        <v>993.3</v>
      </c>
      <c r="P36" s="23">
        <f t="shared" si="38"/>
        <v>0</v>
      </c>
      <c r="Q36" s="32">
        <f t="shared" si="38"/>
        <v>4350</v>
      </c>
      <c r="R36" s="32">
        <f t="shared" si="38"/>
        <v>3812.4</v>
      </c>
      <c r="S36" s="32">
        <f t="shared" si="32"/>
        <v>259.7319</v>
      </c>
      <c r="T36" s="32">
        <f t="shared" si="33"/>
        <v>342.47840000000002</v>
      </c>
      <c r="U36" s="32">
        <f t="shared" si="34"/>
        <v>667</v>
      </c>
      <c r="V36" s="29">
        <f t="shared" si="35"/>
        <v>0</v>
      </c>
      <c r="W36" s="29">
        <f t="shared" si="36"/>
        <v>237.6</v>
      </c>
      <c r="X36" s="27">
        <f t="shared" si="30"/>
        <v>35.021600000000404</v>
      </c>
      <c r="Z36" s="29"/>
    </row>
    <row r="37" spans="1:33" x14ac:dyDescent="0.15">
      <c r="A37" s="25">
        <v>202106</v>
      </c>
      <c r="B37" s="23">
        <v>21.2</v>
      </c>
      <c r="C37" s="23">
        <v>3.3</v>
      </c>
      <c r="D37" s="23">
        <v>3</v>
      </c>
      <c r="E37" s="23">
        <v>12.6</v>
      </c>
      <c r="F37" s="23">
        <v>10.8</v>
      </c>
      <c r="G37" s="23">
        <v>10434</v>
      </c>
      <c r="H37" s="23">
        <v>5216</v>
      </c>
      <c r="I37" s="23">
        <v>2.9</v>
      </c>
      <c r="J37" s="23">
        <v>1.9</v>
      </c>
      <c r="M37" s="25">
        <v>202106</v>
      </c>
      <c r="N37" s="23">
        <f t="shared" ref="N37:R37" si="39">B37*(B22-B21)</f>
        <v>6890</v>
      </c>
      <c r="O37" s="23">
        <f t="shared" si="39"/>
        <v>1161.5999999999999</v>
      </c>
      <c r="P37" s="23">
        <f t="shared" si="39"/>
        <v>0</v>
      </c>
      <c r="Q37" s="32">
        <f t="shared" si="39"/>
        <v>4699.8</v>
      </c>
      <c r="R37" s="32">
        <f t="shared" si="39"/>
        <v>4168.8</v>
      </c>
      <c r="S37" s="32">
        <f t="shared" si="32"/>
        <v>229.548</v>
      </c>
      <c r="T37" s="32">
        <f t="shared" si="33"/>
        <v>356.77440000000001</v>
      </c>
      <c r="U37" s="32">
        <f t="shared" si="34"/>
        <v>461.09999999999997</v>
      </c>
      <c r="V37" s="29">
        <f t="shared" si="35"/>
        <v>0</v>
      </c>
      <c r="W37" s="29">
        <f t="shared" si="36"/>
        <v>226.1</v>
      </c>
      <c r="X37" s="27">
        <f t="shared" si="30"/>
        <v>-15.37440000000052</v>
      </c>
      <c r="Z37" s="29"/>
    </row>
    <row r="38" spans="1:33" x14ac:dyDescent="0.15">
      <c r="A38" s="25">
        <v>202107</v>
      </c>
      <c r="B38" s="23">
        <v>21.3</v>
      </c>
      <c r="C38" s="23">
        <v>3.4</v>
      </c>
      <c r="D38" s="23">
        <v>3</v>
      </c>
      <c r="E38" s="23">
        <v>12.6</v>
      </c>
      <c r="F38" s="23">
        <v>10.9</v>
      </c>
      <c r="G38" s="23">
        <v>10490</v>
      </c>
      <c r="H38" s="23">
        <v>5326</v>
      </c>
      <c r="I38" s="23">
        <v>2.9</v>
      </c>
      <c r="J38" s="23">
        <v>1.9</v>
      </c>
      <c r="M38" s="25">
        <v>202107</v>
      </c>
      <c r="N38" s="23">
        <f t="shared" ref="N38:R38" si="40">B38*(B23-B22)</f>
        <v>7646.7</v>
      </c>
      <c r="O38" s="23">
        <f t="shared" si="40"/>
        <v>1485.8</v>
      </c>
      <c r="P38" s="23">
        <f t="shared" si="40"/>
        <v>0</v>
      </c>
      <c r="Q38" s="32">
        <f t="shared" si="40"/>
        <v>5077.8</v>
      </c>
      <c r="R38" s="32">
        <f t="shared" si="40"/>
        <v>4556.2</v>
      </c>
      <c r="S38" s="32">
        <f t="shared" si="32"/>
        <v>274.83800000000002</v>
      </c>
      <c r="T38" s="32">
        <f t="shared" si="33"/>
        <v>387.2002</v>
      </c>
      <c r="U38" s="32">
        <f t="shared" si="34"/>
        <v>461.09999999999997</v>
      </c>
      <c r="V38" s="29">
        <f t="shared" si="35"/>
        <v>0</v>
      </c>
      <c r="W38" s="29">
        <f t="shared" si="36"/>
        <v>228</v>
      </c>
      <c r="X38" s="27">
        <f t="shared" si="30"/>
        <v>6.7997999999994931</v>
      </c>
      <c r="Z38" s="29"/>
    </row>
    <row r="39" spans="1:33" x14ac:dyDescent="0.15">
      <c r="A39" s="25">
        <v>202108</v>
      </c>
      <c r="B39" s="23">
        <v>21.4</v>
      </c>
      <c r="C39" s="23">
        <v>3.4</v>
      </c>
      <c r="D39" s="23">
        <v>3.1</v>
      </c>
      <c r="E39" s="23">
        <v>12.7</v>
      </c>
      <c r="F39" s="23">
        <v>10.9</v>
      </c>
      <c r="G39" s="23">
        <v>10500</v>
      </c>
      <c r="H39" s="23">
        <v>5326</v>
      </c>
      <c r="I39" s="23">
        <v>3</v>
      </c>
      <c r="J39" s="23">
        <v>1.9</v>
      </c>
      <c r="M39" s="25">
        <v>202108</v>
      </c>
      <c r="N39" s="23">
        <f t="shared" ref="N39:R39" si="41">B39*(B24-B23)</f>
        <v>7447.2</v>
      </c>
      <c r="O39" s="23">
        <f t="shared" si="41"/>
        <v>1451.8</v>
      </c>
      <c r="P39" s="23">
        <f t="shared" si="41"/>
        <v>0</v>
      </c>
      <c r="Q39" s="32">
        <f t="shared" si="41"/>
        <v>5067.2999999999993</v>
      </c>
      <c r="R39" s="32">
        <f t="shared" si="41"/>
        <v>4512.6000000000004</v>
      </c>
      <c r="S39" s="32">
        <f t="shared" si="32"/>
        <v>271.95</v>
      </c>
      <c r="T39" s="32">
        <f t="shared" si="33"/>
        <v>365.89620000000002</v>
      </c>
      <c r="U39" s="32">
        <f t="shared" si="34"/>
        <v>387</v>
      </c>
      <c r="V39" s="29">
        <f t="shared" si="35"/>
        <v>0</v>
      </c>
      <c r="W39" s="29">
        <f t="shared" si="36"/>
        <v>220.39999999999998</v>
      </c>
      <c r="X39" s="27">
        <f t="shared" si="30"/>
        <v>-45.196199999999635</v>
      </c>
      <c r="Z39" s="29"/>
    </row>
    <row r="40" spans="1:33" x14ac:dyDescent="0.15">
      <c r="A40" s="25">
        <v>202109</v>
      </c>
      <c r="B40" s="23">
        <v>21.5</v>
      </c>
      <c r="C40" s="23">
        <v>3.4</v>
      </c>
      <c r="D40" s="23">
        <v>3.1</v>
      </c>
      <c r="E40" s="23">
        <v>12.7</v>
      </c>
      <c r="F40" s="23">
        <v>11</v>
      </c>
      <c r="G40" s="23">
        <v>10500</v>
      </c>
      <c r="H40" s="23">
        <v>5326</v>
      </c>
      <c r="I40" s="23">
        <v>3</v>
      </c>
      <c r="J40" s="23">
        <v>1.9</v>
      </c>
      <c r="M40" s="25">
        <v>202109</v>
      </c>
      <c r="N40" s="23">
        <f t="shared" ref="N40:R43" si="42">B40*(B25-B24)</f>
        <v>6880</v>
      </c>
      <c r="O40" s="23">
        <f t="shared" si="42"/>
        <v>1475.6</v>
      </c>
      <c r="P40" s="23">
        <f t="shared" si="42"/>
        <v>0</v>
      </c>
      <c r="Q40" s="32">
        <f t="shared" si="42"/>
        <v>4457.7</v>
      </c>
      <c r="R40" s="32">
        <f t="shared" si="42"/>
        <v>3971</v>
      </c>
      <c r="S40" s="32">
        <f t="shared" si="32"/>
        <v>236.25</v>
      </c>
      <c r="T40" s="32">
        <f t="shared" si="33"/>
        <v>331.8098</v>
      </c>
      <c r="U40" s="32">
        <f t="shared" si="34"/>
        <v>420</v>
      </c>
      <c r="V40" s="29">
        <f t="shared" si="35"/>
        <v>0</v>
      </c>
      <c r="W40" s="29">
        <f t="shared" si="36"/>
        <v>209</v>
      </c>
      <c r="X40" s="27">
        <f t="shared" si="30"/>
        <v>-14.109800000000178</v>
      </c>
      <c r="Z40" s="29"/>
    </row>
    <row r="41" spans="1:33" x14ac:dyDescent="0.15">
      <c r="A41" s="25">
        <v>202110</v>
      </c>
      <c r="B41" s="23">
        <v>21.6</v>
      </c>
      <c r="C41" s="23">
        <v>3.4</v>
      </c>
      <c r="D41" s="23">
        <v>3.1</v>
      </c>
      <c r="E41" s="23">
        <v>12.7</v>
      </c>
      <c r="F41" s="23">
        <v>11</v>
      </c>
      <c r="G41" s="23">
        <v>10549</v>
      </c>
      <c r="H41" s="23">
        <v>5326</v>
      </c>
      <c r="I41" s="23">
        <v>3</v>
      </c>
      <c r="J41" s="23">
        <v>1.9</v>
      </c>
      <c r="M41" s="25">
        <v>202110</v>
      </c>
      <c r="N41" s="23">
        <f t="shared" si="42"/>
        <v>6480</v>
      </c>
      <c r="O41" s="23">
        <f t="shared" ref="O41:R41" si="43">C41*(C26-C25)</f>
        <v>1241</v>
      </c>
      <c r="P41" s="23">
        <f t="shared" si="43"/>
        <v>0</v>
      </c>
      <c r="Q41" s="32">
        <f t="shared" si="43"/>
        <v>4140.2</v>
      </c>
      <c r="R41" s="32">
        <f t="shared" si="43"/>
        <v>3696</v>
      </c>
      <c r="S41" s="32">
        <f t="shared" si="32"/>
        <v>195.15649999999999</v>
      </c>
      <c r="T41" s="32">
        <f t="shared" si="33"/>
        <v>335.00540000000001</v>
      </c>
      <c r="U41" s="32">
        <f t="shared" si="34"/>
        <v>561</v>
      </c>
      <c r="V41" s="29">
        <f t="shared" si="35"/>
        <v>0</v>
      </c>
      <c r="W41" s="29">
        <f t="shared" si="36"/>
        <v>207.1</v>
      </c>
      <c r="X41" s="27">
        <f t="shared" si="30"/>
        <v>-4.3053999999998211</v>
      </c>
      <c r="Z41" s="29"/>
    </row>
    <row r="42" spans="1:33" x14ac:dyDescent="0.15">
      <c r="A42" s="25">
        <v>202111</v>
      </c>
      <c r="B42" s="23">
        <v>21.7</v>
      </c>
      <c r="C42" s="23">
        <v>3.4</v>
      </c>
      <c r="D42" s="23">
        <v>3.1</v>
      </c>
      <c r="E42" s="23">
        <v>12.8</v>
      </c>
      <c r="F42" s="23">
        <v>11</v>
      </c>
      <c r="G42" s="23">
        <v>10546</v>
      </c>
      <c r="H42" s="23">
        <v>5326</v>
      </c>
      <c r="I42" s="23">
        <v>3</v>
      </c>
      <c r="J42" s="23">
        <v>1.9</v>
      </c>
      <c r="M42" s="25">
        <v>202111</v>
      </c>
      <c r="N42" s="23">
        <f t="shared" si="42"/>
        <v>6575.0999999999995</v>
      </c>
      <c r="O42" s="23">
        <f t="shared" ref="O42:R42" si="44">C42*(C27-C26)</f>
        <v>914.6</v>
      </c>
      <c r="P42" s="23">
        <f t="shared" si="44"/>
        <v>0</v>
      </c>
      <c r="Q42" s="32">
        <f t="shared" si="44"/>
        <v>4518.4000000000005</v>
      </c>
      <c r="R42" s="32">
        <f t="shared" si="44"/>
        <v>4059</v>
      </c>
      <c r="S42" s="32">
        <f t="shared" si="32"/>
        <v>192.99180000000001</v>
      </c>
      <c r="T42" s="32">
        <f t="shared" si="33"/>
        <v>336.07060000000001</v>
      </c>
      <c r="U42" s="32">
        <f>I42*(I27-I26)</f>
        <v>612</v>
      </c>
      <c r="V42" s="29">
        <f t="shared" si="35"/>
        <v>0</v>
      </c>
      <c r="W42" s="29">
        <f t="shared" si="36"/>
        <v>150.1</v>
      </c>
      <c r="X42" s="27">
        <f t="shared" si="30"/>
        <v>43.929399999998537</v>
      </c>
      <c r="Z42" s="29"/>
    </row>
    <row r="43" spans="1:33" x14ac:dyDescent="0.15">
      <c r="A43" s="25">
        <v>202112</v>
      </c>
      <c r="M43" s="25">
        <v>202112</v>
      </c>
      <c r="N43" s="23">
        <f t="shared" si="42"/>
        <v>0</v>
      </c>
      <c r="O43" s="30">
        <f t="shared" ref="O43:R43" si="45">C43*(C28-C27)</f>
        <v>0</v>
      </c>
      <c r="P43" s="23">
        <f t="shared" si="45"/>
        <v>0</v>
      </c>
      <c r="Q43" s="33">
        <f t="shared" si="45"/>
        <v>0</v>
      </c>
      <c r="R43" s="33">
        <f t="shared" si="45"/>
        <v>0</v>
      </c>
      <c r="S43" s="33">
        <f t="shared" si="32"/>
        <v>0</v>
      </c>
      <c r="T43" s="33">
        <f t="shared" si="33"/>
        <v>0</v>
      </c>
      <c r="U43" s="33">
        <f>I43*(I28-K27)</f>
        <v>0</v>
      </c>
      <c r="V43" s="29">
        <f t="shared" si="35"/>
        <v>0</v>
      </c>
      <c r="W43" s="29">
        <f t="shared" si="36"/>
        <v>0</v>
      </c>
      <c r="X43" s="27">
        <f t="shared" si="30"/>
        <v>0</v>
      </c>
      <c r="Z43" s="29"/>
    </row>
    <row r="47" spans="1:33" x14ac:dyDescent="0.15">
      <c r="A47" s="24" t="s">
        <v>41</v>
      </c>
      <c r="M47" s="24" t="s">
        <v>42</v>
      </c>
      <c r="Y47" s="24" t="s">
        <v>43</v>
      </c>
    </row>
    <row r="48" spans="1:33" x14ac:dyDescent="0.15">
      <c r="A48" s="25" t="s">
        <v>3</v>
      </c>
      <c r="B48" s="23" t="s">
        <v>44</v>
      </c>
      <c r="C48" s="23" t="s">
        <v>45</v>
      </c>
      <c r="E48" s="23" t="s">
        <v>46</v>
      </c>
      <c r="H48" s="23" t="s">
        <v>47</v>
      </c>
      <c r="I48" s="23" t="s">
        <v>48</v>
      </c>
      <c r="M48" s="25" t="s">
        <v>3</v>
      </c>
      <c r="N48" s="23" t="s">
        <v>44</v>
      </c>
      <c r="O48" s="23" t="s">
        <v>45</v>
      </c>
      <c r="Q48" s="23" t="s">
        <v>46</v>
      </c>
      <c r="T48" s="23" t="s">
        <v>47</v>
      </c>
      <c r="U48" s="23" t="s">
        <v>48</v>
      </c>
      <c r="Y48" s="25" t="s">
        <v>3</v>
      </c>
      <c r="Z48" s="23" t="s">
        <v>44</v>
      </c>
      <c r="AA48" s="23" t="s">
        <v>45</v>
      </c>
      <c r="AC48" s="23" t="s">
        <v>46</v>
      </c>
      <c r="AF48" s="23" t="s">
        <v>47</v>
      </c>
      <c r="AG48" s="23" t="s">
        <v>48</v>
      </c>
    </row>
    <row r="49" spans="1:33" x14ac:dyDescent="0.15">
      <c r="A49" s="25">
        <v>202102</v>
      </c>
      <c r="B49" s="23">
        <v>12428</v>
      </c>
      <c r="C49" s="23">
        <v>1292</v>
      </c>
      <c r="E49" s="23">
        <v>9390</v>
      </c>
      <c r="H49" s="23">
        <v>584</v>
      </c>
      <c r="I49" s="23">
        <v>1152</v>
      </c>
      <c r="J49" s="23" t="s">
        <v>33</v>
      </c>
      <c r="M49" s="25">
        <v>202002</v>
      </c>
      <c r="N49" s="23">
        <f t="shared" ref="N49:U49" si="46">B49</f>
        <v>12428</v>
      </c>
      <c r="O49" s="23">
        <f t="shared" si="46"/>
        <v>1292</v>
      </c>
      <c r="P49" s="23">
        <f t="shared" si="46"/>
        <v>0</v>
      </c>
      <c r="Q49" s="23">
        <f t="shared" si="46"/>
        <v>9390</v>
      </c>
      <c r="R49" s="23">
        <f t="shared" si="46"/>
        <v>0</v>
      </c>
      <c r="S49" s="23">
        <f t="shared" si="46"/>
        <v>0</v>
      </c>
      <c r="T49" s="23">
        <f t="shared" si="46"/>
        <v>584</v>
      </c>
      <c r="U49" s="23">
        <f t="shared" si="46"/>
        <v>1152</v>
      </c>
      <c r="Y49" s="25">
        <v>202102</v>
      </c>
      <c r="Z49" s="39">
        <f t="shared" ref="Z49:AG49" si="47">N49/N33</f>
        <v>0.98450521245920353</v>
      </c>
      <c r="AA49" s="39">
        <f t="shared" si="47"/>
        <v>0.97634701125972945</v>
      </c>
      <c r="AB49" s="39" t="e">
        <f t="shared" si="47"/>
        <v>#DIV/0!</v>
      </c>
      <c r="AC49" s="39">
        <f t="shared" si="47"/>
        <v>1.0262295081967212</v>
      </c>
      <c r="AD49" s="39">
        <f t="shared" si="47"/>
        <v>0</v>
      </c>
      <c r="AE49" s="39">
        <f t="shared" si="47"/>
        <v>0</v>
      </c>
      <c r="AF49" s="39">
        <f t="shared" si="47"/>
        <v>0.99755939577964048</v>
      </c>
      <c r="AG49" s="39">
        <f t="shared" si="47"/>
        <v>0.98192976474599403</v>
      </c>
    </row>
    <row r="50" spans="1:33" x14ac:dyDescent="0.15">
      <c r="A50" s="25">
        <v>202103</v>
      </c>
      <c r="B50" s="23">
        <v>19051</v>
      </c>
      <c r="C50" s="23">
        <v>1959</v>
      </c>
      <c r="E50" s="23">
        <v>14379</v>
      </c>
      <c r="H50" s="23">
        <v>926</v>
      </c>
      <c r="I50" s="23">
        <v>1737</v>
      </c>
      <c r="J50" s="23" t="s">
        <v>33</v>
      </c>
      <c r="M50" s="25">
        <v>202003</v>
      </c>
      <c r="N50" s="23">
        <f t="shared" ref="N50:U50" si="48">B50-B49</f>
        <v>6623</v>
      </c>
      <c r="O50" s="23">
        <f t="shared" si="48"/>
        <v>667</v>
      </c>
      <c r="P50" s="23">
        <f t="shared" si="48"/>
        <v>0</v>
      </c>
      <c r="Q50" s="23">
        <f t="shared" si="48"/>
        <v>4989</v>
      </c>
      <c r="R50" s="23">
        <f t="shared" si="48"/>
        <v>0</v>
      </c>
      <c r="S50" s="23">
        <f t="shared" si="48"/>
        <v>0</v>
      </c>
      <c r="T50" s="23">
        <f t="shared" si="48"/>
        <v>342</v>
      </c>
      <c r="U50" s="23">
        <f t="shared" si="48"/>
        <v>585</v>
      </c>
      <c r="Y50" s="25">
        <v>202103</v>
      </c>
      <c r="Z50" s="39">
        <f t="shared" ref="Z50:AG50" si="49">N50/N34</f>
        <v>1.0140866636043484</v>
      </c>
      <c r="AA50" s="39">
        <f t="shared" si="49"/>
        <v>1.0156844830211667</v>
      </c>
      <c r="AB50" s="39" t="e">
        <f t="shared" si="49"/>
        <v>#DIV/0!</v>
      </c>
      <c r="AC50" s="39">
        <f t="shared" si="49"/>
        <v>1.0393749999999999</v>
      </c>
      <c r="AD50" s="39">
        <f t="shared" si="49"/>
        <v>0</v>
      </c>
      <c r="AE50" s="39">
        <f t="shared" si="49"/>
        <v>0</v>
      </c>
      <c r="AF50" s="39">
        <f t="shared" si="49"/>
        <v>1.0000935760071117</v>
      </c>
      <c r="AG50" s="39">
        <f t="shared" si="49"/>
        <v>1.0086206896551724</v>
      </c>
    </row>
    <row r="51" spans="1:33" x14ac:dyDescent="0.15">
      <c r="A51" s="25">
        <v>202104</v>
      </c>
      <c r="B51" s="23">
        <v>25276</v>
      </c>
      <c r="C51" s="23">
        <v>2727</v>
      </c>
      <c r="E51" s="23">
        <v>18901</v>
      </c>
      <c r="H51" s="23">
        <v>1250</v>
      </c>
      <c r="I51" s="23">
        <v>2325</v>
      </c>
      <c r="J51" s="23" t="s">
        <v>33</v>
      </c>
      <c r="M51" s="25">
        <v>202004</v>
      </c>
      <c r="N51" s="23">
        <f t="shared" ref="N51:U51" si="50">B51-B50</f>
        <v>6225</v>
      </c>
      <c r="O51" s="23">
        <f t="shared" si="50"/>
        <v>768</v>
      </c>
      <c r="P51" s="23">
        <f t="shared" si="50"/>
        <v>0</v>
      </c>
      <c r="Q51" s="23">
        <f t="shared" si="50"/>
        <v>4522</v>
      </c>
      <c r="R51" s="23">
        <f t="shared" si="50"/>
        <v>0</v>
      </c>
      <c r="S51" s="23">
        <f t="shared" si="50"/>
        <v>0</v>
      </c>
      <c r="T51" s="23">
        <f t="shared" si="50"/>
        <v>324</v>
      </c>
      <c r="U51" s="23">
        <f t="shared" si="50"/>
        <v>588</v>
      </c>
      <c r="Y51" s="25">
        <v>202104</v>
      </c>
      <c r="Z51" s="39">
        <f t="shared" ref="Z51:AG51" si="51">N51/N35</f>
        <v>0.99139990444338266</v>
      </c>
      <c r="AA51" s="39">
        <f t="shared" si="51"/>
        <v>0.9577254021698467</v>
      </c>
      <c r="AB51" s="39" t="e">
        <f t="shared" si="51"/>
        <v>#DIV/0!</v>
      </c>
      <c r="AC51" s="39">
        <f t="shared" si="51"/>
        <v>1.0365616045845272</v>
      </c>
      <c r="AD51" s="39">
        <f t="shared" si="51"/>
        <v>0</v>
      </c>
      <c r="AE51" s="39">
        <f t="shared" si="51"/>
        <v>0</v>
      </c>
      <c r="AF51" s="39">
        <f t="shared" si="51"/>
        <v>1.0028376591540509</v>
      </c>
      <c r="AG51" s="39">
        <f t="shared" si="51"/>
        <v>0.99391480730223125</v>
      </c>
    </row>
    <row r="52" spans="1:33" x14ac:dyDescent="0.15">
      <c r="A52" s="25">
        <v>202105</v>
      </c>
      <c r="B52" s="23">
        <v>31772</v>
      </c>
      <c r="C52" s="23">
        <v>3685</v>
      </c>
      <c r="E52" s="23">
        <v>23417</v>
      </c>
      <c r="H52" s="23">
        <v>1592</v>
      </c>
      <c r="I52" s="23">
        <v>2972</v>
      </c>
      <c r="J52" s="23" t="s">
        <v>33</v>
      </c>
      <c r="M52" s="25">
        <v>202005</v>
      </c>
      <c r="N52" s="23">
        <f t="shared" ref="N52:U52" si="52">B52-B51</f>
        <v>6496</v>
      </c>
      <c r="O52" s="23">
        <f t="shared" si="52"/>
        <v>958</v>
      </c>
      <c r="P52" s="23">
        <f t="shared" si="52"/>
        <v>0</v>
      </c>
      <c r="Q52" s="23">
        <f t="shared" si="52"/>
        <v>4516</v>
      </c>
      <c r="R52" s="23">
        <f t="shared" si="52"/>
        <v>0</v>
      </c>
      <c r="S52" s="23">
        <f t="shared" si="52"/>
        <v>0</v>
      </c>
      <c r="T52" s="23">
        <f t="shared" si="52"/>
        <v>342</v>
      </c>
      <c r="U52" s="23">
        <f t="shared" si="52"/>
        <v>647</v>
      </c>
      <c r="Y52" s="25">
        <v>202105</v>
      </c>
      <c r="Z52" s="39">
        <f t="shared" ref="Z52:AG52" si="53">N52/N36</f>
        <v>0.98046910375222618</v>
      </c>
      <c r="AA52" s="39">
        <f t="shared" si="53"/>
        <v>0.96446189469445287</v>
      </c>
      <c r="AB52" s="39" t="e">
        <f t="shared" si="53"/>
        <v>#DIV/0!</v>
      </c>
      <c r="AC52" s="39">
        <f t="shared" si="53"/>
        <v>1.0381609195402299</v>
      </c>
      <c r="AD52" s="39">
        <f t="shared" si="53"/>
        <v>0</v>
      </c>
      <c r="AE52" s="39">
        <f t="shared" si="53"/>
        <v>0</v>
      </c>
      <c r="AF52" s="39">
        <f t="shared" si="53"/>
        <v>0.99860312358385228</v>
      </c>
      <c r="AG52" s="39">
        <f t="shared" si="53"/>
        <v>0.97001499250374812</v>
      </c>
    </row>
    <row r="53" spans="1:33" x14ac:dyDescent="0.15">
      <c r="A53" s="25">
        <v>202106</v>
      </c>
      <c r="B53" s="23">
        <v>38717</v>
      </c>
      <c r="C53" s="23">
        <v>4827</v>
      </c>
      <c r="E53" s="23">
        <v>28262</v>
      </c>
      <c r="H53" s="23">
        <v>1951</v>
      </c>
      <c r="I53" s="23">
        <v>3442</v>
      </c>
      <c r="J53" s="23" t="s">
        <v>33</v>
      </c>
      <c r="M53" s="25">
        <v>202006</v>
      </c>
      <c r="N53" s="23">
        <f t="shared" ref="N53:U53" si="54">B53-B52</f>
        <v>6945</v>
      </c>
      <c r="O53" s="23">
        <f t="shared" si="54"/>
        <v>1142</v>
      </c>
      <c r="P53" s="23">
        <f t="shared" si="54"/>
        <v>0</v>
      </c>
      <c r="Q53" s="23">
        <f t="shared" si="54"/>
        <v>4845</v>
      </c>
      <c r="R53" s="23">
        <f t="shared" si="54"/>
        <v>0</v>
      </c>
      <c r="S53" s="23">
        <f t="shared" si="54"/>
        <v>0</v>
      </c>
      <c r="T53" s="23">
        <f t="shared" si="54"/>
        <v>359</v>
      </c>
      <c r="U53" s="23">
        <f t="shared" si="54"/>
        <v>470</v>
      </c>
      <c r="Y53" s="25">
        <v>202106</v>
      </c>
      <c r="Z53" s="39">
        <f t="shared" ref="Z53:AG53" si="55">N53/N37</f>
        <v>1.0079825834542815</v>
      </c>
      <c r="AA53" s="39">
        <f t="shared" si="55"/>
        <v>0.98312672176308546</v>
      </c>
      <c r="AB53" s="39" t="e">
        <f t="shared" si="55"/>
        <v>#DIV/0!</v>
      </c>
      <c r="AC53" s="39">
        <f t="shared" si="55"/>
        <v>1.0308949316992213</v>
      </c>
      <c r="AD53" s="39">
        <f t="shared" si="55"/>
        <v>0</v>
      </c>
      <c r="AE53" s="39">
        <f t="shared" si="55"/>
        <v>0</v>
      </c>
      <c r="AF53" s="39">
        <f t="shared" si="55"/>
        <v>1.0062381157392459</v>
      </c>
      <c r="AG53" s="39">
        <f t="shared" si="55"/>
        <v>1.0193016699197572</v>
      </c>
    </row>
    <row r="54" spans="1:33" x14ac:dyDescent="0.15">
      <c r="A54" s="25">
        <v>202107</v>
      </c>
      <c r="B54" s="23">
        <v>46450</v>
      </c>
      <c r="C54" s="23">
        <v>6247</v>
      </c>
      <c r="E54" s="23">
        <v>33537</v>
      </c>
      <c r="H54" s="23">
        <v>2333</v>
      </c>
      <c r="I54" s="23">
        <v>3915</v>
      </c>
      <c r="J54" s="23" t="s">
        <v>33</v>
      </c>
      <c r="M54" s="25">
        <v>202007</v>
      </c>
      <c r="N54" s="23">
        <f t="shared" ref="N54:U54" si="56">B54-B53</f>
        <v>7733</v>
      </c>
      <c r="O54" s="23">
        <f t="shared" si="56"/>
        <v>1420</v>
      </c>
      <c r="P54" s="23">
        <f t="shared" si="56"/>
        <v>0</v>
      </c>
      <c r="Q54" s="23">
        <f t="shared" si="56"/>
        <v>5275</v>
      </c>
      <c r="R54" s="23">
        <f t="shared" si="56"/>
        <v>0</v>
      </c>
      <c r="S54" s="23">
        <f t="shared" si="56"/>
        <v>0</v>
      </c>
      <c r="T54" s="23">
        <f t="shared" si="56"/>
        <v>382</v>
      </c>
      <c r="U54" s="23">
        <f t="shared" si="56"/>
        <v>473</v>
      </c>
      <c r="Y54" s="25">
        <v>202107</v>
      </c>
      <c r="Z54" s="39">
        <f t="shared" ref="Z54:AG54" si="57">N54/N38</f>
        <v>1.0112859141852042</v>
      </c>
      <c r="AA54" s="39">
        <f t="shared" si="57"/>
        <v>0.95571409341768743</v>
      </c>
      <c r="AB54" s="39" t="e">
        <f t="shared" si="57"/>
        <v>#DIV/0!</v>
      </c>
      <c r="AC54" s="39">
        <f t="shared" si="57"/>
        <v>1.038835716255071</v>
      </c>
      <c r="AD54" s="39">
        <f t="shared" si="57"/>
        <v>0</v>
      </c>
      <c r="AE54" s="39">
        <f t="shared" si="57"/>
        <v>0</v>
      </c>
      <c r="AF54" s="39">
        <f t="shared" si="57"/>
        <v>0.98656973834207728</v>
      </c>
      <c r="AG54" s="39">
        <f t="shared" si="57"/>
        <v>1.0258078507915853</v>
      </c>
    </row>
    <row r="55" spans="1:33" x14ac:dyDescent="0.15">
      <c r="A55" s="25">
        <v>202108</v>
      </c>
      <c r="B55" s="23">
        <v>53894</v>
      </c>
      <c r="C55" s="23">
        <v>7617</v>
      </c>
      <c r="E55" s="23">
        <v>38723</v>
      </c>
      <c r="H55" s="23">
        <v>2699</v>
      </c>
      <c r="I55" s="23">
        <v>4301</v>
      </c>
      <c r="J55" s="23" t="s">
        <v>33</v>
      </c>
      <c r="M55" s="25">
        <v>202008</v>
      </c>
      <c r="N55" s="23">
        <f t="shared" ref="N55:U55" si="58">B55-B54</f>
        <v>7444</v>
      </c>
      <c r="O55" s="23">
        <f t="shared" si="58"/>
        <v>1370</v>
      </c>
      <c r="P55" s="23">
        <f t="shared" si="58"/>
        <v>0</v>
      </c>
      <c r="Q55" s="23">
        <f t="shared" si="58"/>
        <v>5186</v>
      </c>
      <c r="R55" s="23">
        <f t="shared" si="58"/>
        <v>0</v>
      </c>
      <c r="S55" s="23">
        <f t="shared" si="58"/>
        <v>0</v>
      </c>
      <c r="T55" s="23">
        <f t="shared" si="58"/>
        <v>366</v>
      </c>
      <c r="U55" s="23">
        <f t="shared" si="58"/>
        <v>386</v>
      </c>
      <c r="Y55" s="25">
        <v>202108</v>
      </c>
      <c r="Z55" s="39">
        <f t="shared" ref="Z55:AG55" si="59">N55/N39</f>
        <v>0.99957030830379201</v>
      </c>
      <c r="AA55" s="39">
        <f t="shared" si="59"/>
        <v>0.94365615098498423</v>
      </c>
      <c r="AB55" s="39" t="e">
        <f t="shared" si="59"/>
        <v>#DIV/0!</v>
      </c>
      <c r="AC55" s="39">
        <f t="shared" si="59"/>
        <v>1.0234247034910111</v>
      </c>
      <c r="AD55" s="39">
        <f t="shared" si="59"/>
        <v>0</v>
      </c>
      <c r="AE55" s="39">
        <f t="shared" si="59"/>
        <v>0</v>
      </c>
      <c r="AF55" s="39">
        <f t="shared" si="59"/>
        <v>1.0002836870128742</v>
      </c>
      <c r="AG55" s="39">
        <f t="shared" si="59"/>
        <v>0.99741602067183466</v>
      </c>
    </row>
    <row r="56" spans="1:33" x14ac:dyDescent="0.15">
      <c r="A56" s="25">
        <v>202109</v>
      </c>
      <c r="B56" s="23">
        <v>60721</v>
      </c>
      <c r="C56" s="23">
        <v>9030</v>
      </c>
      <c r="E56" s="23">
        <v>43273</v>
      </c>
      <c r="H56" s="23">
        <v>3031</v>
      </c>
      <c r="I56" s="23">
        <v>4715</v>
      </c>
      <c r="J56" s="23" t="s">
        <v>33</v>
      </c>
      <c r="M56" s="25">
        <v>202009</v>
      </c>
      <c r="N56" s="23">
        <f t="shared" ref="N56:U56" si="60">B56-B55</f>
        <v>6827</v>
      </c>
      <c r="O56" s="23">
        <f t="shared" si="60"/>
        <v>1413</v>
      </c>
      <c r="P56" s="23">
        <f t="shared" si="60"/>
        <v>0</v>
      </c>
      <c r="Q56" s="23">
        <f t="shared" si="60"/>
        <v>4550</v>
      </c>
      <c r="R56" s="23">
        <f t="shared" si="60"/>
        <v>0</v>
      </c>
      <c r="S56" s="23">
        <f t="shared" si="60"/>
        <v>0</v>
      </c>
      <c r="T56" s="23">
        <f t="shared" si="60"/>
        <v>332</v>
      </c>
      <c r="U56" s="23">
        <f t="shared" si="60"/>
        <v>414</v>
      </c>
      <c r="Y56" s="25">
        <v>202109</v>
      </c>
      <c r="Z56" s="39">
        <f t="shared" ref="Z56:AG56" si="61">N56/N40</f>
        <v>0.992296511627907</v>
      </c>
      <c r="AA56" s="39">
        <f t="shared" si="61"/>
        <v>0.9575765790187043</v>
      </c>
      <c r="AB56" s="39" t="e">
        <f t="shared" si="61"/>
        <v>#DIV/0!</v>
      </c>
      <c r="AC56" s="39">
        <f t="shared" si="61"/>
        <v>1.020705745115194</v>
      </c>
      <c r="AD56" s="39">
        <f t="shared" si="61"/>
        <v>0</v>
      </c>
      <c r="AE56" s="39">
        <f t="shared" si="61"/>
        <v>0</v>
      </c>
      <c r="AF56" s="39">
        <f t="shared" si="61"/>
        <v>1.0005732199591453</v>
      </c>
      <c r="AG56" s="39">
        <f t="shared" si="61"/>
        <v>0.98571428571428577</v>
      </c>
    </row>
    <row r="57" spans="1:33" x14ac:dyDescent="0.15">
      <c r="A57" s="25">
        <v>202110</v>
      </c>
      <c r="B57" s="23">
        <v>67176</v>
      </c>
      <c r="C57" s="23">
        <v>10222</v>
      </c>
      <c r="E57" s="23">
        <v>47556</v>
      </c>
      <c r="H57" s="23">
        <v>3366</v>
      </c>
      <c r="I57" s="23">
        <v>5268</v>
      </c>
      <c r="J57" s="23" t="s">
        <v>33</v>
      </c>
      <c r="M57" s="25">
        <v>202010</v>
      </c>
      <c r="N57" s="23">
        <f t="shared" ref="N57:U57" si="62">B57-B56</f>
        <v>6455</v>
      </c>
      <c r="O57" s="23">
        <f t="shared" si="62"/>
        <v>1192</v>
      </c>
      <c r="P57" s="23">
        <f t="shared" si="62"/>
        <v>0</v>
      </c>
      <c r="Q57" s="23">
        <f t="shared" si="62"/>
        <v>4283</v>
      </c>
      <c r="R57" s="23">
        <f t="shared" si="62"/>
        <v>0</v>
      </c>
      <c r="S57" s="23">
        <f t="shared" si="62"/>
        <v>0</v>
      </c>
      <c r="T57" s="23">
        <f t="shared" si="62"/>
        <v>335</v>
      </c>
      <c r="U57" s="23">
        <f t="shared" si="62"/>
        <v>553</v>
      </c>
      <c r="Y57" s="25">
        <v>202110</v>
      </c>
      <c r="Z57" s="39">
        <f t="shared" ref="Z57:AG57" si="63">N57/N41</f>
        <v>0.99614197530864201</v>
      </c>
      <c r="AA57" s="39">
        <f t="shared" si="63"/>
        <v>0.96051571313456885</v>
      </c>
      <c r="AB57" s="39" t="e">
        <f t="shared" si="63"/>
        <v>#DIV/0!</v>
      </c>
      <c r="AC57" s="39">
        <f t="shared" si="63"/>
        <v>1.0344910873870827</v>
      </c>
      <c r="AD57" s="39">
        <f t="shared" si="63"/>
        <v>0</v>
      </c>
      <c r="AE57" s="39">
        <f t="shared" si="63"/>
        <v>0</v>
      </c>
      <c r="AF57" s="39">
        <f t="shared" si="63"/>
        <v>0.99998388085684586</v>
      </c>
      <c r="AG57" s="39">
        <f t="shared" si="63"/>
        <v>0.98573975044563278</v>
      </c>
    </row>
    <row r="58" spans="1:33" x14ac:dyDescent="0.15">
      <c r="A58" s="25">
        <v>202111</v>
      </c>
      <c r="B58" s="23">
        <v>73827</v>
      </c>
      <c r="C58" s="23">
        <v>11134</v>
      </c>
      <c r="E58" s="23">
        <v>52227</v>
      </c>
      <c r="H58" s="23">
        <v>3702</v>
      </c>
      <c r="I58" s="23">
        <v>5893</v>
      </c>
      <c r="J58" s="23" t="s">
        <v>33</v>
      </c>
      <c r="M58" s="25">
        <v>202011</v>
      </c>
      <c r="N58" s="23">
        <f t="shared" ref="N58:U58" si="64">B58-B57</f>
        <v>6651</v>
      </c>
      <c r="O58" s="23">
        <f t="shared" si="64"/>
        <v>912</v>
      </c>
      <c r="P58" s="23">
        <f t="shared" si="64"/>
        <v>0</v>
      </c>
      <c r="Q58" s="23">
        <f t="shared" si="64"/>
        <v>4671</v>
      </c>
      <c r="R58" s="23">
        <f t="shared" si="64"/>
        <v>0</v>
      </c>
      <c r="S58" s="23">
        <f t="shared" si="64"/>
        <v>0</v>
      </c>
      <c r="T58" s="23">
        <f t="shared" si="64"/>
        <v>336</v>
      </c>
      <c r="U58" s="23">
        <f t="shared" si="64"/>
        <v>625</v>
      </c>
      <c r="Y58" s="25">
        <v>202111</v>
      </c>
    </row>
    <row r="59" spans="1:33" x14ac:dyDescent="0.15">
      <c r="A59" s="25">
        <v>202112</v>
      </c>
      <c r="M59" s="25">
        <v>202012</v>
      </c>
      <c r="Y59" s="25">
        <v>202112</v>
      </c>
    </row>
    <row r="61" spans="1:33" x14ac:dyDescent="0.15">
      <c r="A61" s="23" t="s">
        <v>120</v>
      </c>
      <c r="B61" s="23" t="s">
        <v>115</v>
      </c>
    </row>
    <row r="62" spans="1:33" x14ac:dyDescent="0.15">
      <c r="B62" s="23" t="s">
        <v>117</v>
      </c>
    </row>
    <row r="63" spans="1:33" x14ac:dyDescent="0.15">
      <c r="B63" s="23" t="s">
        <v>116</v>
      </c>
    </row>
    <row r="64" spans="1:33" x14ac:dyDescent="0.15">
      <c r="B64" s="23" t="s">
        <v>119</v>
      </c>
    </row>
  </sheetData>
  <phoneticPr fontId="10" type="noConversion"/>
  <hyperlinks>
    <hyperlink ref="N3" r:id="rId1" xr:uid="{9E0486B3-5108-8146-A7A8-5DB5C765A160}"/>
  </hyperlink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5"/>
  <sheetViews>
    <sheetView zoomScale="90" zoomScaleNormal="90" workbookViewId="0">
      <selection activeCell="G34" sqref="G34"/>
    </sheetView>
  </sheetViews>
  <sheetFormatPr defaultColWidth="9" defaultRowHeight="18" x14ac:dyDescent="0.15"/>
  <cols>
    <col min="1" max="1" width="10.625" style="44" customWidth="1"/>
    <col min="2" max="2" width="6.75" style="44" bestFit="1" customWidth="1"/>
    <col min="3" max="3" width="7.25" style="44" bestFit="1" customWidth="1"/>
    <col min="4" max="4" width="11.375" style="44" bestFit="1" customWidth="1"/>
    <col min="5" max="5" width="28.125" style="44" bestFit="1" customWidth="1"/>
    <col min="6" max="6" width="28.5" style="44" bestFit="1" customWidth="1"/>
    <col min="7" max="7" width="12.875" style="44" bestFit="1" customWidth="1"/>
    <col min="8" max="8" width="10.625" style="44" bestFit="1" customWidth="1"/>
    <col min="9" max="9" width="13.875" style="44" bestFit="1" customWidth="1"/>
    <col min="10" max="10" width="24.125" style="44" bestFit="1" customWidth="1"/>
    <col min="11" max="11" width="19.25" style="44" bestFit="1" customWidth="1"/>
    <col min="12" max="12" width="11.75" style="44" bestFit="1" customWidth="1"/>
    <col min="13" max="13" width="12.875" style="44" bestFit="1" customWidth="1"/>
    <col min="14" max="15" width="11.75" style="44" bestFit="1" customWidth="1"/>
    <col min="16" max="16" width="12.5" style="44" bestFit="1" customWidth="1"/>
    <col min="17" max="17" width="19.25" style="44" bestFit="1" customWidth="1"/>
    <col min="18" max="18" width="15.75" style="44" bestFit="1" customWidth="1"/>
    <col min="19" max="19" width="15.25" style="44" bestFit="1" customWidth="1"/>
    <col min="20" max="20" width="21.25" style="44" bestFit="1" customWidth="1"/>
    <col min="21" max="21" width="27.25" style="44" bestFit="1" customWidth="1"/>
    <col min="22" max="16384" width="9" style="44"/>
  </cols>
  <sheetData>
    <row r="1" spans="1:21" x14ac:dyDescent="0.15">
      <c r="A1" s="43" t="s">
        <v>49</v>
      </c>
      <c r="B1" s="44" t="s">
        <v>50</v>
      </c>
      <c r="C1" s="44" t="s">
        <v>51</v>
      </c>
      <c r="D1" s="44" t="s">
        <v>52</v>
      </c>
      <c r="E1" s="44" t="s">
        <v>53</v>
      </c>
      <c r="F1" s="55" t="s">
        <v>54</v>
      </c>
      <c r="G1" s="45" t="s">
        <v>55</v>
      </c>
      <c r="H1" s="46" t="s">
        <v>56</v>
      </c>
      <c r="I1" s="45" t="s">
        <v>57</v>
      </c>
      <c r="J1" s="46" t="s">
        <v>121</v>
      </c>
      <c r="K1" s="45" t="s">
        <v>59</v>
      </c>
      <c r="L1" s="56" t="s">
        <v>60</v>
      </c>
      <c r="M1" s="47" t="s">
        <v>61</v>
      </c>
      <c r="N1" s="56" t="s">
        <v>62</v>
      </c>
      <c r="O1" s="47" t="s">
        <v>63</v>
      </c>
      <c r="P1" s="56" t="s">
        <v>64</v>
      </c>
      <c r="Q1" s="47" t="s">
        <v>65</v>
      </c>
      <c r="R1" s="56" t="s">
        <v>66</v>
      </c>
      <c r="S1" s="48" t="s">
        <v>67</v>
      </c>
      <c r="T1" s="57" t="s">
        <v>68</v>
      </c>
      <c r="U1" s="49" t="s">
        <v>69</v>
      </c>
    </row>
    <row r="2" spans="1:21" x14ac:dyDescent="0.15">
      <c r="A2" s="43" t="s">
        <v>70</v>
      </c>
      <c r="B2" s="44">
        <v>2021</v>
      </c>
      <c r="C2" s="44">
        <v>1</v>
      </c>
      <c r="D2" s="44" t="s">
        <v>71</v>
      </c>
      <c r="E2" s="44" t="s">
        <v>72</v>
      </c>
      <c r="F2" s="50">
        <v>556585.57880000002</v>
      </c>
      <c r="G2" s="50">
        <v>518019.00709999999</v>
      </c>
      <c r="H2" s="50">
        <v>1159.2307000000001</v>
      </c>
      <c r="I2" s="50">
        <v>22605.598099999999</v>
      </c>
      <c r="J2" s="50">
        <v>13734.703600000001</v>
      </c>
      <c r="K2" s="50">
        <v>1067.0391999999999</v>
      </c>
      <c r="L2" s="50">
        <v>33982.027900000001</v>
      </c>
      <c r="M2" s="50">
        <v>83357.286399999997</v>
      </c>
      <c r="N2" s="50">
        <v>47344.607600000003</v>
      </c>
      <c r="O2" s="50">
        <v>20867.989600000001</v>
      </c>
      <c r="P2" s="50">
        <v>9.3918999999999997</v>
      </c>
      <c r="Q2" s="50">
        <v>0.97419999999999995</v>
      </c>
      <c r="R2" s="50">
        <v>0</v>
      </c>
      <c r="S2" s="50">
        <v>165314.95319999999</v>
      </c>
      <c r="T2" s="51">
        <v>577640.57454699895</v>
      </c>
      <c r="U2" s="50">
        <v>742147.85629999998</v>
      </c>
    </row>
    <row r="3" spans="1:21" x14ac:dyDescent="0.15">
      <c r="A3" s="43" t="s">
        <v>73</v>
      </c>
      <c r="B3" s="44">
        <v>2021</v>
      </c>
      <c r="C3" s="44">
        <v>2</v>
      </c>
      <c r="D3" s="44" t="s">
        <v>71</v>
      </c>
      <c r="E3" s="44" t="s">
        <v>72</v>
      </c>
      <c r="F3" s="50">
        <v>346999.93030000001</v>
      </c>
      <c r="G3" s="50">
        <v>322955.8333</v>
      </c>
      <c r="H3" s="50">
        <v>722.71540000000005</v>
      </c>
      <c r="I3" s="50">
        <v>14093.3241</v>
      </c>
      <c r="J3" s="50">
        <v>8562.8183000000008</v>
      </c>
      <c r="K3" s="50">
        <v>665.23919999999998</v>
      </c>
      <c r="L3" s="50">
        <v>20897.535199999998</v>
      </c>
      <c r="M3" s="50">
        <v>54294.017999999996</v>
      </c>
      <c r="N3" s="50">
        <v>57245.571100000001</v>
      </c>
      <c r="O3" s="50">
        <v>25232.017800000001</v>
      </c>
      <c r="P3" s="50">
        <v>9.3918999999999997</v>
      </c>
      <c r="Q3" s="50">
        <v>0.97419999999999995</v>
      </c>
      <c r="R3" s="50">
        <v>0</v>
      </c>
      <c r="S3" s="50">
        <v>145344.79130000001</v>
      </c>
      <c r="T3" s="51">
        <v>359835.14257800003</v>
      </c>
      <c r="U3" s="50">
        <v>504679.43849999999</v>
      </c>
    </row>
    <row r="4" spans="1:21" x14ac:dyDescent="0.15">
      <c r="A4" s="43" t="s">
        <v>74</v>
      </c>
      <c r="B4" s="44">
        <v>2021</v>
      </c>
      <c r="C4" s="44">
        <v>3</v>
      </c>
      <c r="D4" s="44" t="s">
        <v>71</v>
      </c>
      <c r="E4" s="44" t="s">
        <v>72</v>
      </c>
      <c r="F4" s="50">
        <v>476615.15759999998</v>
      </c>
      <c r="G4" s="50">
        <v>443589.84519999998</v>
      </c>
      <c r="H4" s="50">
        <v>992.67200000000003</v>
      </c>
      <c r="I4" s="50">
        <v>19357.6175</v>
      </c>
      <c r="J4" s="50">
        <v>11761.2963</v>
      </c>
      <c r="K4" s="50">
        <v>913.72659999999996</v>
      </c>
      <c r="L4" s="50">
        <v>32158.784800000001</v>
      </c>
      <c r="M4" s="50">
        <v>71323.464699999997</v>
      </c>
      <c r="N4" s="50">
        <v>54142.143900000003</v>
      </c>
      <c r="O4" s="50">
        <v>26348.200400000002</v>
      </c>
      <c r="P4" s="50">
        <v>9.3918999999999997</v>
      </c>
      <c r="Q4" s="50">
        <v>0.97419999999999995</v>
      </c>
      <c r="R4" s="50">
        <v>0</v>
      </c>
      <c r="S4" s="50">
        <v>163585.47140000001</v>
      </c>
      <c r="T4" s="51">
        <v>497736.55047999998</v>
      </c>
      <c r="U4" s="50">
        <v>660598.11739999999</v>
      </c>
    </row>
    <row r="5" spans="1:21" x14ac:dyDescent="0.15">
      <c r="A5" s="43" t="s">
        <v>75</v>
      </c>
      <c r="B5" s="44">
        <v>2021</v>
      </c>
      <c r="C5" s="44">
        <v>4</v>
      </c>
      <c r="D5" s="44" t="s">
        <v>71</v>
      </c>
      <c r="E5" s="44" t="s">
        <v>72</v>
      </c>
      <c r="F5" s="50">
        <v>434678.33559999999</v>
      </c>
      <c r="G5" s="50">
        <v>404558.88260000001</v>
      </c>
      <c r="H5" s="50">
        <v>905.32799999999997</v>
      </c>
      <c r="I5" s="50">
        <v>17654.3629</v>
      </c>
      <c r="J5" s="50">
        <v>10726.433300000001</v>
      </c>
      <c r="K5" s="50">
        <v>833.3288</v>
      </c>
      <c r="L5" s="50">
        <v>30429.1103</v>
      </c>
      <c r="M5" s="50">
        <v>82667.474499999997</v>
      </c>
      <c r="N5" s="50">
        <v>53696.106</v>
      </c>
      <c r="O5" s="50">
        <v>26834.0537</v>
      </c>
      <c r="P5" s="50">
        <v>9.3918999999999997</v>
      </c>
      <c r="Q5" s="50">
        <v>0.97419999999999995</v>
      </c>
      <c r="R5" s="50">
        <v>0</v>
      </c>
      <c r="S5" s="50">
        <v>173934.43359999999</v>
      </c>
      <c r="T5" s="51">
        <v>455052.82723499998</v>
      </c>
      <c r="U5" s="50">
        <v>628315.44609999994</v>
      </c>
    </row>
    <row r="6" spans="1:21" x14ac:dyDescent="0.15">
      <c r="A6" s="43" t="s">
        <v>76</v>
      </c>
      <c r="B6" s="44">
        <v>2021</v>
      </c>
      <c r="C6" s="44">
        <v>5</v>
      </c>
      <c r="D6" s="44" t="s">
        <v>71</v>
      </c>
      <c r="E6" s="44" t="s">
        <v>72</v>
      </c>
      <c r="F6" s="50">
        <v>433735.28629999998</v>
      </c>
      <c r="G6" s="50">
        <v>403681.17849999998</v>
      </c>
      <c r="H6" s="50">
        <v>903.36379999999997</v>
      </c>
      <c r="I6" s="50">
        <v>17616.061099999999</v>
      </c>
      <c r="J6" s="50">
        <v>10703.162</v>
      </c>
      <c r="K6" s="50">
        <v>831.52089999999998</v>
      </c>
      <c r="L6" s="50">
        <v>32196.386399999999</v>
      </c>
      <c r="M6" s="50">
        <v>101819.1456</v>
      </c>
      <c r="N6" s="50">
        <v>57939.184800000003</v>
      </c>
      <c r="O6" s="50">
        <v>30945.120500000001</v>
      </c>
      <c r="P6" s="50">
        <v>9.3918999999999997</v>
      </c>
      <c r="Q6" s="50">
        <v>0.97419999999999995</v>
      </c>
      <c r="R6" s="50">
        <v>0</v>
      </c>
      <c r="S6" s="50">
        <v>201416.97889999999</v>
      </c>
      <c r="T6" s="51">
        <v>455918.211496</v>
      </c>
      <c r="U6" s="50">
        <v>656645.48970000003</v>
      </c>
    </row>
    <row r="7" spans="1:21" x14ac:dyDescent="0.15">
      <c r="A7" s="43" t="s">
        <v>87</v>
      </c>
      <c r="B7" s="44">
        <v>2021</v>
      </c>
      <c r="C7" s="44">
        <v>6</v>
      </c>
      <c r="D7" s="44" t="s">
        <v>71</v>
      </c>
      <c r="E7" s="44" t="s">
        <v>72</v>
      </c>
      <c r="F7" s="50">
        <v>463171.89449999999</v>
      </c>
      <c r="G7" s="50">
        <v>431078.08409999998</v>
      </c>
      <c r="H7" s="50">
        <v>964.673</v>
      </c>
      <c r="I7" s="50">
        <v>18811.6224</v>
      </c>
      <c r="J7" s="50">
        <v>11429.560799999999</v>
      </c>
      <c r="K7" s="50">
        <v>887.95429999999999</v>
      </c>
      <c r="L7" s="50">
        <v>33728.652399999999</v>
      </c>
      <c r="M7" s="50">
        <v>121599.26420000001</v>
      </c>
      <c r="N7" s="50">
        <v>44134.882400000002</v>
      </c>
      <c r="O7" s="50">
        <v>30085.533800000001</v>
      </c>
      <c r="P7" s="50">
        <v>9.3918999999999997</v>
      </c>
      <c r="Q7" s="50">
        <v>0.97419999999999995</v>
      </c>
      <c r="R7" s="50">
        <v>0</v>
      </c>
      <c r="S7" s="50">
        <v>207259.6072</v>
      </c>
      <c r="T7" s="51">
        <v>436288.11985700001</v>
      </c>
      <c r="U7" s="50">
        <v>692730.59329999995</v>
      </c>
    </row>
    <row r="8" spans="1:21" x14ac:dyDescent="0.15">
      <c r="A8" s="43" t="s">
        <v>88</v>
      </c>
      <c r="B8" s="44">
        <v>2021</v>
      </c>
      <c r="C8" s="44">
        <v>7</v>
      </c>
      <c r="D8" s="44" t="s">
        <v>71</v>
      </c>
      <c r="E8" s="44" t="s">
        <v>72</v>
      </c>
      <c r="F8" s="50">
        <v>504213.78200000001</v>
      </c>
      <c r="G8" s="50">
        <v>469276.12339999998</v>
      </c>
      <c r="H8" s="50">
        <v>1050.1532</v>
      </c>
      <c r="I8" s="50">
        <v>20478.529399999999</v>
      </c>
      <c r="J8" s="50">
        <v>12442.3397</v>
      </c>
      <c r="K8" s="50">
        <v>966.63639999999998</v>
      </c>
      <c r="L8" s="50">
        <v>35928.347099999999</v>
      </c>
      <c r="M8" s="50">
        <v>151487.8009</v>
      </c>
      <c r="N8" s="50">
        <v>43425.796499999997</v>
      </c>
      <c r="O8" s="50">
        <v>30309.773799999999</v>
      </c>
      <c r="P8" s="50">
        <v>9.3918999999999997</v>
      </c>
      <c r="Q8" s="50">
        <v>0.97419999999999995</v>
      </c>
      <c r="R8" s="50">
        <v>0</v>
      </c>
      <c r="S8" s="50">
        <v>237676.07689999999</v>
      </c>
      <c r="T8" s="51">
        <v>463780.825533</v>
      </c>
      <c r="U8" s="50">
        <v>765375.86629999999</v>
      </c>
    </row>
    <row r="9" spans="1:21" x14ac:dyDescent="0.15">
      <c r="A9" s="43" t="s">
        <v>89</v>
      </c>
      <c r="B9" s="44">
        <v>2021</v>
      </c>
      <c r="C9" s="44">
        <v>8</v>
      </c>
      <c r="D9" s="44" t="s">
        <v>71</v>
      </c>
      <c r="E9" s="44" t="s">
        <v>72</v>
      </c>
      <c r="F9" s="50">
        <v>497208.27350000001</v>
      </c>
      <c r="G9" s="50">
        <v>462756.03600000002</v>
      </c>
      <c r="H9" s="50">
        <v>1035.5624</v>
      </c>
      <c r="I9" s="50">
        <v>20194.002199999999</v>
      </c>
      <c r="J9" s="50">
        <v>12269.4668</v>
      </c>
      <c r="K9" s="50">
        <v>953.20600000000002</v>
      </c>
      <c r="L9" s="50">
        <v>34339.678699999997</v>
      </c>
      <c r="M9" s="50">
        <v>145948.94159999999</v>
      </c>
      <c r="N9" s="50">
        <v>36838.159200000002</v>
      </c>
      <c r="O9" s="50">
        <v>29693.113799999999</v>
      </c>
      <c r="P9" s="50">
        <v>9.3918999999999997</v>
      </c>
      <c r="Q9" s="50">
        <v>0.97419999999999995</v>
      </c>
      <c r="R9" s="50">
        <v>0</v>
      </c>
      <c r="S9" s="50">
        <v>224760.04740000001</v>
      </c>
      <c r="T9" s="51">
        <v>509654.81691499997</v>
      </c>
      <c r="U9" s="50">
        <v>744038.53280000004</v>
      </c>
    </row>
    <row r="10" spans="1:21" x14ac:dyDescent="0.15">
      <c r="A10" s="43" t="s">
        <v>90</v>
      </c>
      <c r="B10" s="44">
        <v>2021</v>
      </c>
      <c r="C10" s="44">
        <v>9</v>
      </c>
      <c r="D10" s="44" t="s">
        <v>71</v>
      </c>
      <c r="E10" s="44" t="s">
        <v>72</v>
      </c>
      <c r="F10" s="50">
        <v>435092.1225</v>
      </c>
      <c r="G10" s="50">
        <v>404943.9976</v>
      </c>
      <c r="H10" s="50">
        <v>906.18979999999999</v>
      </c>
      <c r="I10" s="50">
        <v>17671.168699999998</v>
      </c>
      <c r="J10" s="50">
        <v>10736.644200000001</v>
      </c>
      <c r="K10" s="50">
        <v>834.12210000000005</v>
      </c>
      <c r="L10" s="50">
        <v>31246.945500000002</v>
      </c>
      <c r="M10" s="50">
        <v>150060.47949999999</v>
      </c>
      <c r="N10" s="50">
        <v>38919.669600000001</v>
      </c>
      <c r="O10" s="50">
        <v>27712.327099999999</v>
      </c>
      <c r="P10" s="50">
        <v>9.3918999999999997</v>
      </c>
      <c r="Q10" s="50">
        <v>0.97419999999999995</v>
      </c>
      <c r="R10" s="50">
        <v>0</v>
      </c>
      <c r="S10" s="50">
        <v>227439.48639999999</v>
      </c>
      <c r="T10" s="51">
        <v>426980.46906700003</v>
      </c>
      <c r="U10" s="50">
        <v>683041.91020000004</v>
      </c>
    </row>
    <row r="11" spans="1:21" x14ac:dyDescent="0.15">
      <c r="A11" s="43" t="s">
        <v>91</v>
      </c>
      <c r="B11" s="44">
        <v>2021</v>
      </c>
      <c r="C11" s="44">
        <v>10</v>
      </c>
      <c r="D11" s="44" t="s">
        <v>71</v>
      </c>
      <c r="E11" s="44" t="s">
        <v>72</v>
      </c>
      <c r="F11" s="50">
        <v>410293.77679999999</v>
      </c>
      <c r="G11" s="50">
        <v>381863.96309999999</v>
      </c>
      <c r="H11" s="50">
        <v>854.54089999999997</v>
      </c>
      <c r="I11" s="50">
        <v>16663.9895</v>
      </c>
      <c r="J11" s="50">
        <v>10124.702499999999</v>
      </c>
      <c r="K11" s="50">
        <v>786.58079999999995</v>
      </c>
      <c r="L11" s="50">
        <v>31519.557199999999</v>
      </c>
      <c r="M11" s="50">
        <v>127148.7751</v>
      </c>
      <c r="N11" s="50">
        <v>53170.009899999997</v>
      </c>
      <c r="O11" s="50">
        <v>25395.180400000001</v>
      </c>
      <c r="P11" s="50">
        <v>9.3918999999999997</v>
      </c>
      <c r="Q11" s="50">
        <v>0.97419999999999995</v>
      </c>
      <c r="R11" s="50">
        <v>0</v>
      </c>
      <c r="S11" s="50">
        <v>215849.03400000001</v>
      </c>
      <c r="T11" s="51">
        <v>402120.07221299998</v>
      </c>
      <c r="U11" s="50">
        <v>647537.6655</v>
      </c>
    </row>
    <row r="12" spans="1:21" x14ac:dyDescent="0.15">
      <c r="A12" s="43" t="s">
        <v>92</v>
      </c>
      <c r="B12" s="44">
        <v>2021</v>
      </c>
      <c r="C12" s="44">
        <v>11</v>
      </c>
      <c r="D12" s="44" t="s">
        <v>71</v>
      </c>
      <c r="E12" s="44" t="s">
        <v>72</v>
      </c>
      <c r="F12" s="50">
        <v>446986.09029999998</v>
      </c>
      <c r="G12" s="50">
        <v>416013.81630000001</v>
      </c>
      <c r="H12" s="50">
        <v>930.96199999999999</v>
      </c>
      <c r="I12" s="50">
        <v>18154.239600000001</v>
      </c>
      <c r="J12" s="50">
        <v>11030.148300000001</v>
      </c>
      <c r="K12" s="50">
        <v>856.92420000000004</v>
      </c>
      <c r="L12" s="50">
        <v>31604.160899999999</v>
      </c>
      <c r="M12" s="50">
        <v>95971.388399999996</v>
      </c>
      <c r="N12" s="50">
        <v>59037.124400000001</v>
      </c>
      <c r="O12" s="50">
        <v>26516.380399999998</v>
      </c>
      <c r="P12" s="50">
        <v>9.3918999999999997</v>
      </c>
      <c r="Q12" s="50">
        <v>0.97419999999999995</v>
      </c>
      <c r="R12" s="50">
        <v>0</v>
      </c>
      <c r="S12" s="50">
        <v>192565.4075</v>
      </c>
      <c r="T12" s="51">
        <v>472288.59660500003</v>
      </c>
      <c r="U12" s="50">
        <v>660125.51049999997</v>
      </c>
    </row>
    <row r="13" spans="1:21" x14ac:dyDescent="0.15">
      <c r="A13" s="43" t="s">
        <v>93</v>
      </c>
      <c r="B13" s="44">
        <v>2021</v>
      </c>
      <c r="C13" s="44">
        <v>12</v>
      </c>
      <c r="D13" s="44" t="s">
        <v>71</v>
      </c>
      <c r="E13" s="44" t="s">
        <v>72</v>
      </c>
      <c r="F13" s="50">
        <v>522795.70110000001</v>
      </c>
      <c r="G13" s="50">
        <v>486570.47600000002</v>
      </c>
      <c r="H13" s="50">
        <v>1088.8547000000001</v>
      </c>
      <c r="I13" s="50">
        <v>21233.229800000001</v>
      </c>
      <c r="J13" s="50">
        <v>12900.8804</v>
      </c>
      <c r="K13" s="50">
        <v>1002.2601</v>
      </c>
      <c r="L13" s="50">
        <v>35044.709000000003</v>
      </c>
      <c r="M13" s="50">
        <v>76169.9666</v>
      </c>
      <c r="N13" s="50">
        <v>65327.402999999998</v>
      </c>
      <c r="O13" s="50">
        <v>26497.6937</v>
      </c>
      <c r="P13" s="50">
        <v>9.3918999999999997</v>
      </c>
      <c r="Q13" s="50">
        <v>0.97419999999999995</v>
      </c>
      <c r="R13" s="50">
        <v>0</v>
      </c>
      <c r="S13" s="50">
        <v>180906.30979999999</v>
      </c>
      <c r="T13" s="51">
        <v>563923.39910599997</v>
      </c>
      <c r="U13" s="50">
        <v>725845.8395</v>
      </c>
    </row>
    <row r="18" spans="1:14" x14ac:dyDescent="0.15">
      <c r="A18" s="43" t="s">
        <v>49</v>
      </c>
      <c r="B18" s="43" t="s">
        <v>50</v>
      </c>
      <c r="C18" s="43" t="s">
        <v>51</v>
      </c>
      <c r="D18" s="43" t="s">
        <v>52</v>
      </c>
      <c r="E18" s="43" t="s">
        <v>53</v>
      </c>
      <c r="F18" s="44" t="s">
        <v>77</v>
      </c>
      <c r="G18" s="44" t="s">
        <v>78</v>
      </c>
      <c r="H18" s="44" t="s">
        <v>79</v>
      </c>
      <c r="I18" s="44" t="s">
        <v>80</v>
      </c>
      <c r="J18" s="44" t="s">
        <v>81</v>
      </c>
      <c r="K18" s="44" t="s">
        <v>82</v>
      </c>
      <c r="L18" s="44" t="s">
        <v>83</v>
      </c>
      <c r="M18" s="44" t="s">
        <v>84</v>
      </c>
      <c r="N18" s="44" t="s">
        <v>85</v>
      </c>
    </row>
    <row r="19" spans="1:14" x14ac:dyDescent="0.15">
      <c r="A19" s="43" t="s">
        <v>70</v>
      </c>
      <c r="B19" s="44">
        <v>2021</v>
      </c>
      <c r="C19" s="44">
        <v>1</v>
      </c>
      <c r="D19" s="43" t="s">
        <v>71</v>
      </c>
      <c r="E19" s="43" t="s">
        <v>72</v>
      </c>
      <c r="F19" s="52">
        <f>G2</f>
        <v>518019.00709999999</v>
      </c>
      <c r="G19" s="52">
        <f>I2</f>
        <v>22605.598099999999</v>
      </c>
      <c r="H19" s="52">
        <f>H2</f>
        <v>1159.2307000000001</v>
      </c>
      <c r="I19" s="52">
        <f>F2-G2-H2-I2</f>
        <v>14801.74290000003</v>
      </c>
      <c r="J19" s="52">
        <f>L2</f>
        <v>33982.027900000001</v>
      </c>
      <c r="K19" s="52">
        <f>M2</f>
        <v>83357.286399999997</v>
      </c>
      <c r="L19" s="52">
        <f>N2</f>
        <v>47344.607600000003</v>
      </c>
      <c r="M19" s="52">
        <f>O2</f>
        <v>20867.989600000001</v>
      </c>
      <c r="N19" s="52">
        <f>P2+Q2+R2</f>
        <v>10.366099999999999</v>
      </c>
    </row>
    <row r="20" spans="1:14" x14ac:dyDescent="0.15">
      <c r="A20" s="43" t="s">
        <v>73</v>
      </c>
      <c r="B20" s="44">
        <v>2021</v>
      </c>
      <c r="C20" s="44">
        <v>2</v>
      </c>
      <c r="D20" s="43" t="s">
        <v>71</v>
      </c>
      <c r="E20" s="43" t="s">
        <v>72</v>
      </c>
      <c r="F20" s="52">
        <f t="shared" ref="F20:F30" si="0">G3</f>
        <v>322955.8333</v>
      </c>
      <c r="G20" s="52">
        <f t="shared" ref="G20:G30" si="1">I3</f>
        <v>14093.3241</v>
      </c>
      <c r="H20" s="52">
        <f t="shared" ref="H20:H30" si="2">H3</f>
        <v>722.71540000000005</v>
      </c>
      <c r="I20" s="52">
        <f t="shared" ref="I20:I30" si="3">F3-G3-H3-I3</f>
        <v>9228.0575000000081</v>
      </c>
      <c r="J20" s="52">
        <f t="shared" ref="J20:J30" si="4">L3</f>
        <v>20897.535199999998</v>
      </c>
      <c r="K20" s="52">
        <f t="shared" ref="K20:K30" si="5">M3</f>
        <v>54294.017999999996</v>
      </c>
      <c r="L20" s="52">
        <f t="shared" ref="L20:L30" si="6">N3</f>
        <v>57245.571100000001</v>
      </c>
      <c r="M20" s="52">
        <f t="shared" ref="M20:M30" si="7">O3</f>
        <v>25232.017800000001</v>
      </c>
      <c r="N20" s="52">
        <f t="shared" ref="N20:N30" si="8">P3+Q3+R3</f>
        <v>10.366099999999999</v>
      </c>
    </row>
    <row r="21" spans="1:14" x14ac:dyDescent="0.15">
      <c r="A21" s="43" t="s">
        <v>74</v>
      </c>
      <c r="B21" s="44">
        <v>2021</v>
      </c>
      <c r="C21" s="44">
        <v>3</v>
      </c>
      <c r="D21" s="43" t="s">
        <v>71</v>
      </c>
      <c r="E21" s="43" t="s">
        <v>72</v>
      </c>
      <c r="F21" s="52">
        <f t="shared" si="0"/>
        <v>443589.84519999998</v>
      </c>
      <c r="G21" s="52">
        <f t="shared" si="1"/>
        <v>19357.6175</v>
      </c>
      <c r="H21" s="52">
        <f t="shared" si="2"/>
        <v>992.67200000000003</v>
      </c>
      <c r="I21" s="52">
        <f t="shared" si="3"/>
        <v>12675.022899999996</v>
      </c>
      <c r="J21" s="52">
        <f t="shared" si="4"/>
        <v>32158.784800000001</v>
      </c>
      <c r="K21" s="52">
        <f t="shared" si="5"/>
        <v>71323.464699999997</v>
      </c>
      <c r="L21" s="52">
        <f t="shared" si="6"/>
        <v>54142.143900000003</v>
      </c>
      <c r="M21" s="52">
        <f t="shared" si="7"/>
        <v>26348.200400000002</v>
      </c>
      <c r="N21" s="52">
        <f t="shared" si="8"/>
        <v>10.366099999999999</v>
      </c>
    </row>
    <row r="22" spans="1:14" x14ac:dyDescent="0.15">
      <c r="A22" s="43" t="s">
        <v>75</v>
      </c>
      <c r="B22" s="44">
        <v>2021</v>
      </c>
      <c r="C22" s="44">
        <v>4</v>
      </c>
      <c r="D22" s="43" t="s">
        <v>71</v>
      </c>
      <c r="E22" s="43" t="s">
        <v>72</v>
      </c>
      <c r="F22" s="52">
        <f t="shared" si="0"/>
        <v>404558.88260000001</v>
      </c>
      <c r="G22" s="52">
        <f t="shared" si="1"/>
        <v>17654.3629</v>
      </c>
      <c r="H22" s="52">
        <f t="shared" si="2"/>
        <v>905.32799999999997</v>
      </c>
      <c r="I22" s="52">
        <f t="shared" si="3"/>
        <v>11559.762099999978</v>
      </c>
      <c r="J22" s="52">
        <f t="shared" si="4"/>
        <v>30429.1103</v>
      </c>
      <c r="K22" s="52">
        <f t="shared" si="5"/>
        <v>82667.474499999997</v>
      </c>
      <c r="L22" s="52">
        <f t="shared" si="6"/>
        <v>53696.106</v>
      </c>
      <c r="M22" s="52">
        <f t="shared" si="7"/>
        <v>26834.0537</v>
      </c>
      <c r="N22" s="52">
        <f t="shared" si="8"/>
        <v>10.366099999999999</v>
      </c>
    </row>
    <row r="23" spans="1:14" x14ac:dyDescent="0.15">
      <c r="A23" s="43" t="s">
        <v>76</v>
      </c>
      <c r="B23" s="44">
        <v>2021</v>
      </c>
      <c r="C23" s="44">
        <v>5</v>
      </c>
      <c r="D23" s="43" t="s">
        <v>71</v>
      </c>
      <c r="E23" s="43" t="s">
        <v>72</v>
      </c>
      <c r="F23" s="52">
        <f t="shared" si="0"/>
        <v>403681.17849999998</v>
      </c>
      <c r="G23" s="52">
        <f t="shared" si="1"/>
        <v>17616.061099999999</v>
      </c>
      <c r="H23" s="52">
        <f t="shared" si="2"/>
        <v>903.36379999999997</v>
      </c>
      <c r="I23" s="52">
        <f t="shared" si="3"/>
        <v>11534.6829</v>
      </c>
      <c r="J23" s="52">
        <f t="shared" si="4"/>
        <v>32196.386399999999</v>
      </c>
      <c r="K23" s="52">
        <f t="shared" si="5"/>
        <v>101819.1456</v>
      </c>
      <c r="L23" s="52">
        <f t="shared" si="6"/>
        <v>57939.184800000003</v>
      </c>
      <c r="M23" s="52">
        <f t="shared" si="7"/>
        <v>30945.120500000001</v>
      </c>
      <c r="N23" s="52">
        <f t="shared" si="8"/>
        <v>10.366099999999999</v>
      </c>
    </row>
    <row r="24" spans="1:14" x14ac:dyDescent="0.15">
      <c r="A24" s="43" t="s">
        <v>87</v>
      </c>
      <c r="B24" s="44">
        <v>2021</v>
      </c>
      <c r="C24" s="44">
        <v>6</v>
      </c>
      <c r="D24" s="43" t="s">
        <v>71</v>
      </c>
      <c r="E24" s="43" t="s">
        <v>72</v>
      </c>
      <c r="F24" s="52">
        <f t="shared" si="0"/>
        <v>431078.08409999998</v>
      </c>
      <c r="G24" s="52">
        <f t="shared" si="1"/>
        <v>18811.6224</v>
      </c>
      <c r="H24" s="52">
        <f t="shared" si="2"/>
        <v>964.673</v>
      </c>
      <c r="I24" s="52">
        <f t="shared" si="3"/>
        <v>12317.515000000018</v>
      </c>
      <c r="J24" s="52">
        <f t="shared" si="4"/>
        <v>33728.652399999999</v>
      </c>
      <c r="K24" s="52">
        <f t="shared" si="5"/>
        <v>121599.26420000001</v>
      </c>
      <c r="L24" s="52">
        <f t="shared" si="6"/>
        <v>44134.882400000002</v>
      </c>
      <c r="M24" s="52">
        <f t="shared" si="7"/>
        <v>30085.533800000001</v>
      </c>
      <c r="N24" s="52">
        <f t="shared" si="8"/>
        <v>10.366099999999999</v>
      </c>
    </row>
    <row r="25" spans="1:14" x14ac:dyDescent="0.15">
      <c r="A25" s="43" t="s">
        <v>88</v>
      </c>
      <c r="B25" s="44">
        <v>2021</v>
      </c>
      <c r="C25" s="44">
        <v>7</v>
      </c>
      <c r="D25" s="43" t="s">
        <v>71</v>
      </c>
      <c r="E25" s="43" t="s">
        <v>72</v>
      </c>
      <c r="F25" s="52">
        <f t="shared" si="0"/>
        <v>469276.12339999998</v>
      </c>
      <c r="G25" s="52">
        <f t="shared" si="1"/>
        <v>20478.529399999999</v>
      </c>
      <c r="H25" s="52">
        <f t="shared" si="2"/>
        <v>1050.1532</v>
      </c>
      <c r="I25" s="52">
        <f t="shared" si="3"/>
        <v>13408.976000000024</v>
      </c>
      <c r="J25" s="52">
        <f t="shared" si="4"/>
        <v>35928.347099999999</v>
      </c>
      <c r="K25" s="52">
        <f t="shared" si="5"/>
        <v>151487.8009</v>
      </c>
      <c r="L25" s="52">
        <f t="shared" si="6"/>
        <v>43425.796499999997</v>
      </c>
      <c r="M25" s="52">
        <f t="shared" si="7"/>
        <v>30309.773799999999</v>
      </c>
      <c r="N25" s="52">
        <f t="shared" si="8"/>
        <v>10.366099999999999</v>
      </c>
    </row>
    <row r="26" spans="1:14" x14ac:dyDescent="0.15">
      <c r="A26" s="43" t="s">
        <v>89</v>
      </c>
      <c r="B26" s="44">
        <v>2021</v>
      </c>
      <c r="C26" s="44">
        <v>8</v>
      </c>
      <c r="D26" s="43" t="s">
        <v>71</v>
      </c>
      <c r="E26" s="43" t="s">
        <v>72</v>
      </c>
      <c r="F26" s="52">
        <f t="shared" si="0"/>
        <v>462756.03600000002</v>
      </c>
      <c r="G26" s="52">
        <f t="shared" si="1"/>
        <v>20194.002199999999</v>
      </c>
      <c r="H26" s="52">
        <f t="shared" si="2"/>
        <v>1035.5624</v>
      </c>
      <c r="I26" s="52">
        <f t="shared" si="3"/>
        <v>13222.672899999987</v>
      </c>
      <c r="J26" s="52">
        <f t="shared" si="4"/>
        <v>34339.678699999997</v>
      </c>
      <c r="K26" s="52">
        <f t="shared" si="5"/>
        <v>145948.94159999999</v>
      </c>
      <c r="L26" s="52">
        <f t="shared" si="6"/>
        <v>36838.159200000002</v>
      </c>
      <c r="M26" s="52">
        <f t="shared" si="7"/>
        <v>29693.113799999999</v>
      </c>
      <c r="N26" s="52">
        <f t="shared" si="8"/>
        <v>10.366099999999999</v>
      </c>
    </row>
    <row r="27" spans="1:14" x14ac:dyDescent="0.15">
      <c r="A27" s="43" t="s">
        <v>90</v>
      </c>
      <c r="B27" s="44">
        <v>2021</v>
      </c>
      <c r="C27" s="44">
        <v>9</v>
      </c>
      <c r="D27" s="43" t="s">
        <v>71</v>
      </c>
      <c r="E27" s="43" t="s">
        <v>72</v>
      </c>
      <c r="F27" s="52">
        <f t="shared" si="0"/>
        <v>404943.9976</v>
      </c>
      <c r="G27" s="52">
        <f t="shared" si="1"/>
        <v>17671.168699999998</v>
      </c>
      <c r="H27" s="52">
        <f t="shared" si="2"/>
        <v>906.18979999999999</v>
      </c>
      <c r="I27" s="52">
        <f t="shared" si="3"/>
        <v>11570.766399999997</v>
      </c>
      <c r="J27" s="52">
        <f t="shared" si="4"/>
        <v>31246.945500000002</v>
      </c>
      <c r="K27" s="52">
        <f t="shared" si="5"/>
        <v>150060.47949999999</v>
      </c>
      <c r="L27" s="52">
        <f t="shared" si="6"/>
        <v>38919.669600000001</v>
      </c>
      <c r="M27" s="52">
        <f t="shared" si="7"/>
        <v>27712.327099999999</v>
      </c>
      <c r="N27" s="52">
        <f t="shared" si="8"/>
        <v>10.366099999999999</v>
      </c>
    </row>
    <row r="28" spans="1:14" x14ac:dyDescent="0.15">
      <c r="A28" s="43" t="s">
        <v>91</v>
      </c>
      <c r="B28" s="44">
        <v>2021</v>
      </c>
      <c r="C28" s="44">
        <v>10</v>
      </c>
      <c r="D28" s="43" t="s">
        <v>71</v>
      </c>
      <c r="E28" s="43" t="s">
        <v>72</v>
      </c>
      <c r="F28" s="52">
        <f t="shared" si="0"/>
        <v>381863.96309999999</v>
      </c>
      <c r="G28" s="52">
        <f t="shared" si="1"/>
        <v>16663.9895</v>
      </c>
      <c r="H28" s="52">
        <f t="shared" si="2"/>
        <v>854.54089999999997</v>
      </c>
      <c r="I28" s="52">
        <f t="shared" si="3"/>
        <v>10911.283299999999</v>
      </c>
      <c r="J28" s="52">
        <f t="shared" si="4"/>
        <v>31519.557199999999</v>
      </c>
      <c r="K28" s="52">
        <f t="shared" si="5"/>
        <v>127148.7751</v>
      </c>
      <c r="L28" s="52">
        <f t="shared" si="6"/>
        <v>53170.009899999997</v>
      </c>
      <c r="M28" s="52">
        <f t="shared" si="7"/>
        <v>25395.180400000001</v>
      </c>
      <c r="N28" s="52">
        <f t="shared" si="8"/>
        <v>10.366099999999999</v>
      </c>
    </row>
    <row r="29" spans="1:14" x14ac:dyDescent="0.15">
      <c r="A29" s="43" t="s">
        <v>92</v>
      </c>
      <c r="B29" s="44">
        <v>2021</v>
      </c>
      <c r="C29" s="44">
        <v>11</v>
      </c>
      <c r="D29" s="43" t="s">
        <v>71</v>
      </c>
      <c r="E29" s="43" t="s">
        <v>72</v>
      </c>
      <c r="F29" s="52">
        <f t="shared" si="0"/>
        <v>416013.81630000001</v>
      </c>
      <c r="G29" s="52">
        <f t="shared" si="1"/>
        <v>18154.239600000001</v>
      </c>
      <c r="H29" s="52">
        <f t="shared" si="2"/>
        <v>930.96199999999999</v>
      </c>
      <c r="I29" s="52">
        <f t="shared" si="3"/>
        <v>11887.072399999975</v>
      </c>
      <c r="J29" s="52">
        <f t="shared" si="4"/>
        <v>31604.160899999999</v>
      </c>
      <c r="K29" s="52">
        <f t="shared" si="5"/>
        <v>95971.388399999996</v>
      </c>
      <c r="L29" s="52">
        <f t="shared" si="6"/>
        <v>59037.124400000001</v>
      </c>
      <c r="M29" s="52">
        <f t="shared" si="7"/>
        <v>26516.380399999998</v>
      </c>
      <c r="N29" s="52">
        <f t="shared" si="8"/>
        <v>10.366099999999999</v>
      </c>
    </row>
    <row r="30" spans="1:14" x14ac:dyDescent="0.15">
      <c r="A30" s="43" t="s">
        <v>93</v>
      </c>
      <c r="B30" s="44">
        <v>2021</v>
      </c>
      <c r="C30" s="44">
        <v>12</v>
      </c>
      <c r="D30" s="43" t="s">
        <v>71</v>
      </c>
      <c r="E30" s="43" t="s">
        <v>72</v>
      </c>
      <c r="F30" s="52">
        <f t="shared" si="0"/>
        <v>486570.47600000002</v>
      </c>
      <c r="G30" s="52">
        <f t="shared" si="1"/>
        <v>21233.229800000001</v>
      </c>
      <c r="H30" s="52">
        <f t="shared" si="2"/>
        <v>1088.8547000000001</v>
      </c>
      <c r="I30" s="52">
        <f t="shared" si="3"/>
        <v>13903.140599999977</v>
      </c>
      <c r="J30" s="52">
        <f t="shared" si="4"/>
        <v>35044.709000000003</v>
      </c>
      <c r="K30" s="52">
        <f t="shared" si="5"/>
        <v>76169.9666</v>
      </c>
      <c r="L30" s="52">
        <f t="shared" si="6"/>
        <v>65327.402999999998</v>
      </c>
      <c r="M30" s="52">
        <f t="shared" si="7"/>
        <v>26497.6937</v>
      </c>
      <c r="N30" s="52">
        <f t="shared" si="8"/>
        <v>10.366099999999999</v>
      </c>
    </row>
    <row r="33" spans="5:11" x14ac:dyDescent="0.15">
      <c r="E33" s="44" t="s">
        <v>86</v>
      </c>
      <c r="G33" s="45" t="s">
        <v>55</v>
      </c>
      <c r="H33" s="46" t="s">
        <v>56</v>
      </c>
      <c r="I33" s="45" t="s">
        <v>57</v>
      </c>
      <c r="J33" s="46" t="s">
        <v>58</v>
      </c>
      <c r="K33" s="45" t="s">
        <v>59</v>
      </c>
    </row>
    <row r="34" spans="5:11" x14ac:dyDescent="0.15">
      <c r="F34" s="43" t="s">
        <v>70</v>
      </c>
      <c r="G34" s="53">
        <f>G2/$F2</f>
        <v>0.93070864002055231</v>
      </c>
      <c r="H34" s="53">
        <f t="shared" ref="H34:H45" si="9">H2/$F2</f>
        <v>2.0827537474098854E-3</v>
      </c>
      <c r="I34" s="53">
        <f t="shared" ref="I34:I45" si="10">I2/$F2</f>
        <v>4.0614775087665277E-2</v>
      </c>
      <c r="J34" s="54">
        <f t="shared" ref="J34:J45" si="11">J2/$F2</f>
        <v>2.4676714818253211E-2</v>
      </c>
      <c r="K34" s="54">
        <f t="shared" ref="K34:K45" si="12">K2/$F2</f>
        <v>1.9171161464523376E-3</v>
      </c>
    </row>
    <row r="35" spans="5:11" x14ac:dyDescent="0.15">
      <c r="F35" s="43" t="s">
        <v>73</v>
      </c>
      <c r="G35" s="53">
        <f t="shared" ref="G35:G45" si="13">G3/$F3</f>
        <v>0.93070864026049627</v>
      </c>
      <c r="H35" s="53">
        <f t="shared" si="9"/>
        <v>2.0827537324724357E-3</v>
      </c>
      <c r="I35" s="53">
        <f t="shared" si="10"/>
        <v>4.0614775016858264E-2</v>
      </c>
      <c r="J35" s="54">
        <f t="shared" si="11"/>
        <v>2.4676714754948183E-2</v>
      </c>
      <c r="K35" s="54">
        <f t="shared" si="12"/>
        <v>1.9171162352247884E-3</v>
      </c>
    </row>
    <row r="36" spans="5:11" x14ac:dyDescent="0.15">
      <c r="F36" s="43" t="s">
        <v>74</v>
      </c>
      <c r="G36" s="53">
        <f t="shared" si="13"/>
        <v>0.93070864013998367</v>
      </c>
      <c r="H36" s="53">
        <f t="shared" si="9"/>
        <v>2.0827537357364146E-3</v>
      </c>
      <c r="I36" s="53">
        <f t="shared" si="10"/>
        <v>4.0614775236011084E-2</v>
      </c>
      <c r="J36" s="54">
        <f t="shared" si="11"/>
        <v>2.4676714771775441E-2</v>
      </c>
      <c r="K36" s="54">
        <f t="shared" si="12"/>
        <v>1.9171161164933963E-3</v>
      </c>
    </row>
    <row r="37" spans="5:11" x14ac:dyDescent="0.15">
      <c r="F37" s="43" t="s">
        <v>75</v>
      </c>
      <c r="G37" s="53">
        <f t="shared" si="13"/>
        <v>0.93070864008341903</v>
      </c>
      <c r="H37" s="53">
        <f t="shared" si="9"/>
        <v>2.0827539029529677E-3</v>
      </c>
      <c r="I37" s="53">
        <f t="shared" si="10"/>
        <v>4.0614775235188881E-2</v>
      </c>
      <c r="J37" s="54">
        <f t="shared" si="11"/>
        <v>2.4676714760108694E-2</v>
      </c>
      <c r="K37" s="54">
        <f t="shared" si="12"/>
        <v>1.9171160183304981E-3</v>
      </c>
    </row>
    <row r="38" spans="5:11" x14ac:dyDescent="0.15">
      <c r="F38" s="43" t="s">
        <v>76</v>
      </c>
      <c r="G38" s="53">
        <f t="shared" si="13"/>
        <v>0.93070864015612376</v>
      </c>
      <c r="H38" s="53">
        <f t="shared" si="9"/>
        <v>2.0827537637211602E-3</v>
      </c>
      <c r="I38" s="53">
        <f t="shared" si="10"/>
        <v>4.0614775086146825E-2</v>
      </c>
      <c r="J38" s="54">
        <f t="shared" si="11"/>
        <v>2.4676714895169923E-2</v>
      </c>
      <c r="K38" s="54">
        <f t="shared" si="12"/>
        <v>1.9171160988383713E-3</v>
      </c>
    </row>
    <row r="39" spans="5:11" x14ac:dyDescent="0.15">
      <c r="F39" s="43" t="s">
        <v>87</v>
      </c>
      <c r="G39" s="53">
        <f t="shared" si="13"/>
        <v>0.93070864018067057</v>
      </c>
      <c r="H39" s="53">
        <f t="shared" si="9"/>
        <v>2.0827537496448849E-3</v>
      </c>
      <c r="I39" s="53">
        <f t="shared" si="10"/>
        <v>4.061477525597141E-2</v>
      </c>
      <c r="J39" s="54">
        <f t="shared" si="11"/>
        <v>2.4676714921008661E-2</v>
      </c>
      <c r="K39" s="54">
        <f t="shared" si="12"/>
        <v>1.9171161086070606E-3</v>
      </c>
    </row>
    <row r="40" spans="5:11" x14ac:dyDescent="0.15">
      <c r="F40" s="43" t="s">
        <v>88</v>
      </c>
      <c r="G40" s="53">
        <f t="shared" si="13"/>
        <v>0.93070864016961752</v>
      </c>
      <c r="H40" s="53">
        <f t="shared" si="9"/>
        <v>2.0827538585607322E-3</v>
      </c>
      <c r="I40" s="53">
        <f t="shared" si="10"/>
        <v>4.0614775182801328E-2</v>
      </c>
      <c r="J40" s="54">
        <f t="shared" si="11"/>
        <v>2.467671480665715E-2</v>
      </c>
      <c r="K40" s="54">
        <f t="shared" si="12"/>
        <v>1.9171161806917844E-3</v>
      </c>
    </row>
    <row r="41" spans="5:11" x14ac:dyDescent="0.15">
      <c r="F41" s="43" t="s">
        <v>89</v>
      </c>
      <c r="G41" s="53">
        <f t="shared" si="13"/>
        <v>0.9307086399478427</v>
      </c>
      <c r="H41" s="53">
        <f t="shared" si="9"/>
        <v>2.0827537577167853E-3</v>
      </c>
      <c r="I41" s="53">
        <f t="shared" si="10"/>
        <v>4.0614775087808343E-2</v>
      </c>
      <c r="J41" s="54">
        <f t="shared" si="11"/>
        <v>2.4676714877714119E-2</v>
      </c>
      <c r="K41" s="54">
        <f t="shared" si="12"/>
        <v>1.9171161277950859E-3</v>
      </c>
    </row>
    <row r="42" spans="5:11" x14ac:dyDescent="0.15">
      <c r="F42" s="43" t="s">
        <v>90</v>
      </c>
      <c r="G42" s="53">
        <f t="shared" si="13"/>
        <v>0.93070863998462761</v>
      </c>
      <c r="H42" s="53">
        <f t="shared" si="9"/>
        <v>2.0827538655333847E-3</v>
      </c>
      <c r="I42" s="53">
        <f t="shared" si="10"/>
        <v>4.0614775092831054E-2</v>
      </c>
      <c r="J42" s="54">
        <f t="shared" si="11"/>
        <v>2.4676714757114457E-2</v>
      </c>
      <c r="K42" s="54">
        <f t="shared" si="12"/>
        <v>1.9171160700570948E-3</v>
      </c>
    </row>
    <row r="43" spans="5:11" x14ac:dyDescent="0.15">
      <c r="F43" s="43" t="s">
        <v>91</v>
      </c>
      <c r="G43" s="53">
        <f t="shared" si="13"/>
        <v>0.9307086402291247</v>
      </c>
      <c r="H43" s="53">
        <f t="shared" si="9"/>
        <v>2.0827537445603293E-3</v>
      </c>
      <c r="I43" s="53">
        <f t="shared" si="10"/>
        <v>4.0614775173943123E-2</v>
      </c>
      <c r="J43" s="54">
        <f t="shared" si="11"/>
        <v>2.4676714765126312E-2</v>
      </c>
      <c r="K43" s="54">
        <f t="shared" si="12"/>
        <v>1.9171160872455133E-3</v>
      </c>
    </row>
    <row r="44" spans="5:11" x14ac:dyDescent="0.15">
      <c r="F44" s="43" t="s">
        <v>92</v>
      </c>
      <c r="G44" s="53">
        <f t="shared" si="13"/>
        <v>0.93070864021917865</v>
      </c>
      <c r="H44" s="53">
        <f t="shared" si="9"/>
        <v>2.0827538489512592E-3</v>
      </c>
      <c r="I44" s="53">
        <f t="shared" si="10"/>
        <v>4.0614775255792789E-2</v>
      </c>
      <c r="J44" s="54">
        <f t="shared" si="11"/>
        <v>2.4676714867339578E-2</v>
      </c>
      <c r="K44" s="54">
        <f t="shared" si="12"/>
        <v>1.9171160324583372E-3</v>
      </c>
    </row>
    <row r="45" spans="5:11" x14ac:dyDescent="0.15">
      <c r="F45" s="43" t="s">
        <v>93</v>
      </c>
      <c r="G45" s="53">
        <f t="shared" si="13"/>
        <v>0.93070864006000908</v>
      </c>
      <c r="H45" s="53">
        <f t="shared" si="9"/>
        <v>2.0827537367062716E-3</v>
      </c>
      <c r="I45" s="53">
        <f t="shared" si="10"/>
        <v>4.0614775055196034E-2</v>
      </c>
      <c r="J45" s="54">
        <f t="shared" si="11"/>
        <v>2.4676714771861386E-2</v>
      </c>
      <c r="K45" s="54">
        <f t="shared" si="12"/>
        <v>1.9171161849479102E-3</v>
      </c>
    </row>
  </sheetData>
  <phoneticPr fontId="10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6"/>
  <sheetViews>
    <sheetView workbookViewId="0">
      <selection activeCell="F4" sqref="F4"/>
    </sheetView>
  </sheetViews>
  <sheetFormatPr defaultColWidth="9" defaultRowHeight="13.5" x14ac:dyDescent="0.15"/>
  <cols>
    <col min="1" max="1" width="27.5" bestFit="1" customWidth="1"/>
    <col min="2" max="2" width="11.625" bestFit="1" customWidth="1"/>
    <col min="3" max="3" width="10.5" bestFit="1" customWidth="1"/>
    <col min="4" max="4" width="11.625" bestFit="1" customWidth="1"/>
    <col min="5" max="5" width="15" bestFit="1" customWidth="1"/>
    <col min="6" max="8" width="11.625" bestFit="1" customWidth="1"/>
    <col min="9" max="9" width="15" bestFit="1" customWidth="1"/>
    <col min="10" max="10" width="19.375" bestFit="1" customWidth="1"/>
    <col min="11" max="11" width="12.625" bestFit="1" customWidth="1"/>
    <col min="12" max="12" width="17.125" bestFit="1" customWidth="1"/>
    <col min="13" max="13" width="9.5" bestFit="1" customWidth="1"/>
    <col min="14" max="14" width="6.5" bestFit="1" customWidth="1"/>
    <col min="15" max="15" width="9.625" bestFit="1" customWidth="1"/>
    <col min="16" max="16" width="36.125" bestFit="1" customWidth="1"/>
    <col min="19" max="19" width="11.625"/>
    <col min="20" max="20" width="12.625"/>
  </cols>
  <sheetData>
    <row r="1" spans="1:11" x14ac:dyDescent="0.15">
      <c r="A1" s="7" t="s">
        <v>25</v>
      </c>
    </row>
    <row r="2" spans="1:11" x14ac:dyDescent="0.15">
      <c r="A2" s="3" t="s">
        <v>3</v>
      </c>
      <c r="B2" s="8" t="s">
        <v>27</v>
      </c>
      <c r="C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K2" t="s">
        <v>34</v>
      </c>
    </row>
    <row r="3" spans="1:11" x14ac:dyDescent="0.15">
      <c r="A3" s="3" t="s">
        <v>73</v>
      </c>
      <c r="B3" s="9">
        <v>13370.618464902</v>
      </c>
      <c r="C3" s="4">
        <v>1483.7</v>
      </c>
      <c r="D3" s="4"/>
      <c r="E3" s="4">
        <v>9150</v>
      </c>
      <c r="F3" s="4">
        <v>8229.6</v>
      </c>
      <c r="G3" s="4">
        <v>381.34980000000002</v>
      </c>
      <c r="H3" s="4">
        <v>585.42880000000002</v>
      </c>
      <c r="I3" s="4">
        <v>1173.1999999999998</v>
      </c>
      <c r="J3" s="4"/>
      <c r="K3" s="4">
        <v>499.20000000000005</v>
      </c>
    </row>
    <row r="4" spans="1:11" x14ac:dyDescent="0.15">
      <c r="A4" s="3" t="s">
        <v>74</v>
      </c>
      <c r="B4" s="9">
        <v>6917.4806865137498</v>
      </c>
      <c r="C4" s="4">
        <v>736.30000000000007</v>
      </c>
      <c r="D4" s="4"/>
      <c r="E4" s="4">
        <v>4800</v>
      </c>
      <c r="F4" s="4">
        <v>4298.4000000000005</v>
      </c>
      <c r="G4" s="4">
        <v>247.6516</v>
      </c>
      <c r="H4" s="4">
        <v>341.96800000000002</v>
      </c>
      <c r="I4" s="4">
        <v>580</v>
      </c>
      <c r="J4" s="4"/>
      <c r="K4" s="4">
        <v>280.8</v>
      </c>
    </row>
    <row r="5" spans="1:11" x14ac:dyDescent="0.15">
      <c r="A5" s="3" t="s">
        <v>75</v>
      </c>
      <c r="B5" s="9">
        <v>6650.5682484489098</v>
      </c>
      <c r="C5" s="4">
        <v>899.1</v>
      </c>
      <c r="D5" s="4"/>
      <c r="E5" s="4">
        <v>4362.5</v>
      </c>
      <c r="F5" s="4">
        <v>3866.4</v>
      </c>
      <c r="G5" s="4">
        <v>245.59639999999999</v>
      </c>
      <c r="H5" s="4">
        <v>323.08319999999998</v>
      </c>
      <c r="I5" s="4">
        <v>591.6</v>
      </c>
      <c r="J5" s="4"/>
      <c r="K5" s="4">
        <v>283.40000000000003</v>
      </c>
    </row>
    <row r="6" spans="1:11" x14ac:dyDescent="0.15">
      <c r="A6" s="3" t="s">
        <v>76</v>
      </c>
      <c r="B6" s="9">
        <v>7017.4669331539098</v>
      </c>
      <c r="C6" s="4">
        <v>1113.7</v>
      </c>
      <c r="D6" s="4"/>
      <c r="E6" s="4">
        <v>4350</v>
      </c>
      <c r="F6" s="4">
        <v>3812.4</v>
      </c>
      <c r="G6" s="4">
        <v>259.7319</v>
      </c>
      <c r="H6" s="4">
        <v>342.47840000000002</v>
      </c>
      <c r="I6" s="4">
        <v>667</v>
      </c>
      <c r="J6" s="4"/>
      <c r="K6" s="4">
        <v>343.2</v>
      </c>
    </row>
    <row r="7" spans="1:11" x14ac:dyDescent="0.15">
      <c r="A7" s="3" t="s">
        <v>87</v>
      </c>
      <c r="B7" s="9">
        <v>7297.7249931219903</v>
      </c>
      <c r="C7" s="4">
        <v>1337.6</v>
      </c>
      <c r="D7" s="4"/>
      <c r="E7" s="4">
        <v>4699.8</v>
      </c>
      <c r="F7" s="4">
        <v>4168.8</v>
      </c>
      <c r="G7" s="4">
        <v>229.548</v>
      </c>
      <c r="H7" s="4">
        <v>356.77440000000001</v>
      </c>
      <c r="I7" s="4">
        <v>461.09999999999997</v>
      </c>
      <c r="J7" s="4"/>
      <c r="K7" s="4">
        <v>321.3</v>
      </c>
    </row>
    <row r="8" spans="1:11" x14ac:dyDescent="0.15">
      <c r="A8" s="3" t="s">
        <v>88</v>
      </c>
      <c r="B8" s="9">
        <v>8099.2037307555802</v>
      </c>
      <c r="C8" s="4">
        <v>1660.6</v>
      </c>
      <c r="D8" s="4"/>
      <c r="E8" s="4">
        <v>5077.8</v>
      </c>
      <c r="F8" s="4">
        <v>4556.2</v>
      </c>
      <c r="G8" s="4">
        <v>274.83800000000002</v>
      </c>
      <c r="H8" s="4">
        <v>387.2002</v>
      </c>
      <c r="I8" s="4">
        <v>461.09999999999997</v>
      </c>
      <c r="J8" s="4"/>
      <c r="K8" s="4">
        <v>324</v>
      </c>
    </row>
    <row r="9" spans="1:11" x14ac:dyDescent="0.15">
      <c r="A9" s="3" t="s">
        <v>89</v>
      </c>
      <c r="B9" s="9">
        <v>7887.89805062092</v>
      </c>
      <c r="C9" s="4">
        <v>1622.6</v>
      </c>
      <c r="D9" s="4"/>
      <c r="E9" s="4">
        <v>5067.2999999999993</v>
      </c>
      <c r="F9" s="4">
        <v>4512.6000000000004</v>
      </c>
      <c r="G9" s="4">
        <v>271.95</v>
      </c>
      <c r="H9" s="4">
        <v>365.89620000000002</v>
      </c>
      <c r="I9" s="4">
        <v>387</v>
      </c>
      <c r="J9" s="4"/>
      <c r="K9" s="4">
        <v>324.79999999999995</v>
      </c>
    </row>
    <row r="10" spans="1:11" x14ac:dyDescent="0.15">
      <c r="A10" s="3" t="s">
        <v>90</v>
      </c>
      <c r="B10" s="9">
        <v>7287.1332297067202</v>
      </c>
      <c r="C10" s="4">
        <v>1649.1999999999998</v>
      </c>
      <c r="D10" s="4"/>
      <c r="E10" s="4">
        <v>4457.7</v>
      </c>
      <c r="F10" s="4">
        <v>3971</v>
      </c>
      <c r="G10" s="4">
        <v>236.25</v>
      </c>
      <c r="H10" s="4">
        <v>331.8098</v>
      </c>
      <c r="I10" s="4">
        <v>420</v>
      </c>
      <c r="J10" s="4"/>
      <c r="K10" s="4">
        <v>308</v>
      </c>
    </row>
    <row r="11" spans="1:11" x14ac:dyDescent="0.15">
      <c r="A11" s="3" t="s">
        <v>91</v>
      </c>
      <c r="B11" s="9"/>
      <c r="C11" s="4">
        <v>1387</v>
      </c>
      <c r="D11" s="4"/>
      <c r="E11" s="4">
        <v>4140.2</v>
      </c>
      <c r="F11" s="4">
        <v>3696</v>
      </c>
      <c r="G11" s="4">
        <v>195.15649999999999</v>
      </c>
      <c r="H11" s="4">
        <v>335.00540000000001</v>
      </c>
      <c r="I11" s="4">
        <v>561</v>
      </c>
      <c r="J11" s="4"/>
      <c r="K11" s="4">
        <v>305.2</v>
      </c>
    </row>
    <row r="12" spans="1:11" x14ac:dyDescent="0.15">
      <c r="A12" s="3" t="s">
        <v>92</v>
      </c>
      <c r="B12" s="9"/>
      <c r="C12" s="4">
        <v>1049.0999999999999</v>
      </c>
      <c r="D12" s="4"/>
      <c r="E12" s="4">
        <v>4518.4000000000005</v>
      </c>
      <c r="F12" s="4">
        <v>4059</v>
      </c>
      <c r="G12" s="4">
        <v>192.99180000000001</v>
      </c>
      <c r="H12" s="4">
        <v>336.07060000000001</v>
      </c>
      <c r="I12" s="4">
        <v>612</v>
      </c>
      <c r="J12" s="4"/>
      <c r="K12" s="4">
        <v>229.1</v>
      </c>
    </row>
    <row r="13" spans="1:11" x14ac:dyDescent="0.15">
      <c r="A13" s="3" t="s">
        <v>93</v>
      </c>
      <c r="B13" s="9"/>
      <c r="C13" s="4">
        <v>756.6</v>
      </c>
      <c r="D13" s="4"/>
      <c r="E13" s="4">
        <v>5590</v>
      </c>
      <c r="F13" s="4">
        <v>4784.0999999999995</v>
      </c>
      <c r="G13" s="4">
        <v>195.88319999999999</v>
      </c>
      <c r="H13" s="4">
        <v>372.82</v>
      </c>
      <c r="I13" s="4">
        <v>663.3</v>
      </c>
      <c r="J13" s="4"/>
      <c r="K13" s="4">
        <v>269.7</v>
      </c>
    </row>
    <row r="17" spans="1:11" x14ac:dyDescent="0.15">
      <c r="A17" s="10" t="s">
        <v>72</v>
      </c>
    </row>
    <row r="18" spans="1:11" x14ac:dyDescent="0.15">
      <c r="A18" s="3" t="s">
        <v>3</v>
      </c>
      <c r="B18" s="8" t="s">
        <v>27</v>
      </c>
      <c r="C18" t="s">
        <v>28</v>
      </c>
      <c r="E18" t="s">
        <v>29</v>
      </c>
      <c r="F18" t="s">
        <v>30</v>
      </c>
      <c r="G18" t="s">
        <v>31</v>
      </c>
      <c r="H18" t="s">
        <v>32</v>
      </c>
      <c r="I18" t="s">
        <v>33</v>
      </c>
      <c r="K18" t="s">
        <v>34</v>
      </c>
    </row>
    <row r="19" spans="1:11" x14ac:dyDescent="0.15">
      <c r="A19" s="3" t="s">
        <v>73</v>
      </c>
      <c r="B19" s="9">
        <f>B3*100</f>
        <v>1337061.8464901999</v>
      </c>
      <c r="C19" s="4">
        <f t="shared" ref="C19:K19" si="0">C3*100</f>
        <v>148370</v>
      </c>
      <c r="D19" s="4"/>
      <c r="E19" s="4">
        <f t="shared" si="0"/>
        <v>915000</v>
      </c>
      <c r="F19" s="4">
        <f t="shared" si="0"/>
        <v>822960</v>
      </c>
      <c r="G19" s="4">
        <f t="shared" si="0"/>
        <v>38134.980000000003</v>
      </c>
      <c r="H19" s="4">
        <f t="shared" si="0"/>
        <v>58542.880000000005</v>
      </c>
      <c r="I19" s="4">
        <f t="shared" si="0"/>
        <v>117319.99999999999</v>
      </c>
      <c r="J19" s="4"/>
      <c r="K19" s="4">
        <f t="shared" si="0"/>
        <v>49920.000000000007</v>
      </c>
    </row>
    <row r="20" spans="1:11" x14ac:dyDescent="0.15">
      <c r="A20" s="3" t="s">
        <v>74</v>
      </c>
      <c r="B20" s="9">
        <f t="shared" ref="B20:B29" si="1">B4*100</f>
        <v>691748.06865137501</v>
      </c>
      <c r="C20" s="4">
        <f t="shared" ref="C20:C29" si="2">C4*100</f>
        <v>73630</v>
      </c>
      <c r="D20" s="4"/>
      <c r="E20" s="4">
        <f t="shared" ref="E20:E29" si="3">E4*100</f>
        <v>480000</v>
      </c>
      <c r="F20" s="4">
        <f t="shared" ref="F20:F29" si="4">F4*100</f>
        <v>429840.00000000006</v>
      </c>
      <c r="G20" s="4">
        <f t="shared" ref="G20:G29" si="5">G4*100</f>
        <v>24765.16</v>
      </c>
      <c r="H20" s="4">
        <f t="shared" ref="H20:H29" si="6">H4*100</f>
        <v>34196.800000000003</v>
      </c>
      <c r="I20" s="4">
        <f t="shared" ref="I20:I29" si="7">I4*100</f>
        <v>58000</v>
      </c>
      <c r="J20" s="4"/>
      <c r="K20" s="4">
        <f t="shared" ref="K20:K29" si="8">K4*100</f>
        <v>28080</v>
      </c>
    </row>
    <row r="21" spans="1:11" x14ac:dyDescent="0.15">
      <c r="A21" s="3" t="s">
        <v>75</v>
      </c>
      <c r="B21" s="9">
        <f t="shared" si="1"/>
        <v>665056.82484489097</v>
      </c>
      <c r="C21" s="4">
        <f t="shared" si="2"/>
        <v>89910</v>
      </c>
      <c r="D21" s="4"/>
      <c r="E21" s="4">
        <f t="shared" si="3"/>
        <v>436250</v>
      </c>
      <c r="F21" s="4">
        <f t="shared" si="4"/>
        <v>386640</v>
      </c>
      <c r="G21" s="4">
        <f t="shared" si="5"/>
        <v>24559.64</v>
      </c>
      <c r="H21" s="4">
        <f t="shared" si="6"/>
        <v>32308.319999999996</v>
      </c>
      <c r="I21" s="4">
        <f t="shared" si="7"/>
        <v>59160</v>
      </c>
      <c r="J21" s="4"/>
      <c r="K21" s="4">
        <f t="shared" si="8"/>
        <v>28340.000000000004</v>
      </c>
    </row>
    <row r="22" spans="1:11" x14ac:dyDescent="0.15">
      <c r="A22" s="3" t="s">
        <v>76</v>
      </c>
      <c r="B22" s="9">
        <f t="shared" si="1"/>
        <v>701746.69331539096</v>
      </c>
      <c r="C22" s="4">
        <f t="shared" si="2"/>
        <v>111370</v>
      </c>
      <c r="D22" s="4"/>
      <c r="E22" s="4">
        <f t="shared" si="3"/>
        <v>435000</v>
      </c>
      <c r="F22" s="4">
        <f t="shared" si="4"/>
        <v>381240</v>
      </c>
      <c r="G22" s="4">
        <f t="shared" si="5"/>
        <v>25973.19</v>
      </c>
      <c r="H22" s="4">
        <f t="shared" si="6"/>
        <v>34247.840000000004</v>
      </c>
      <c r="I22" s="4">
        <f t="shared" si="7"/>
        <v>66700</v>
      </c>
      <c r="J22" s="4"/>
      <c r="K22" s="4">
        <f t="shared" si="8"/>
        <v>34320</v>
      </c>
    </row>
    <row r="23" spans="1:11" x14ac:dyDescent="0.15">
      <c r="A23" s="3" t="s">
        <v>87</v>
      </c>
      <c r="B23" s="9">
        <f t="shared" si="1"/>
        <v>729772.49931219907</v>
      </c>
      <c r="C23" s="4">
        <f t="shared" si="2"/>
        <v>133760</v>
      </c>
      <c r="D23" s="4"/>
      <c r="E23" s="4">
        <f t="shared" si="3"/>
        <v>469980</v>
      </c>
      <c r="F23" s="4">
        <f t="shared" si="4"/>
        <v>416880</v>
      </c>
      <c r="G23" s="4">
        <f t="shared" si="5"/>
        <v>22954.799999999999</v>
      </c>
      <c r="H23" s="4">
        <f t="shared" si="6"/>
        <v>35677.440000000002</v>
      </c>
      <c r="I23" s="4">
        <f t="shared" si="7"/>
        <v>46110</v>
      </c>
      <c r="J23" s="4"/>
      <c r="K23" s="4">
        <f t="shared" si="8"/>
        <v>32130</v>
      </c>
    </row>
    <row r="24" spans="1:11" x14ac:dyDescent="0.15">
      <c r="A24" s="3" t="s">
        <v>88</v>
      </c>
      <c r="B24" s="9">
        <f t="shared" si="1"/>
        <v>809920.37307555799</v>
      </c>
      <c r="C24" s="4">
        <f t="shared" si="2"/>
        <v>166060</v>
      </c>
      <c r="D24" s="4"/>
      <c r="E24" s="4">
        <f t="shared" si="3"/>
        <v>507780</v>
      </c>
      <c r="F24" s="4">
        <f t="shared" si="4"/>
        <v>455620</v>
      </c>
      <c r="G24" s="4">
        <f t="shared" si="5"/>
        <v>27483.800000000003</v>
      </c>
      <c r="H24" s="4">
        <f t="shared" si="6"/>
        <v>38720.019999999997</v>
      </c>
      <c r="I24" s="4">
        <f t="shared" si="7"/>
        <v>46110</v>
      </c>
      <c r="J24" s="4"/>
      <c r="K24" s="4">
        <f t="shared" si="8"/>
        <v>32400</v>
      </c>
    </row>
    <row r="25" spans="1:11" x14ac:dyDescent="0.15">
      <c r="A25" s="3" t="s">
        <v>89</v>
      </c>
      <c r="B25" s="9">
        <f t="shared" si="1"/>
        <v>788789.80506209203</v>
      </c>
      <c r="C25" s="4">
        <f t="shared" si="2"/>
        <v>162260</v>
      </c>
      <c r="D25" s="4"/>
      <c r="E25" s="4">
        <f t="shared" si="3"/>
        <v>506729.99999999994</v>
      </c>
      <c r="F25" s="4">
        <f t="shared" si="4"/>
        <v>451260.00000000006</v>
      </c>
      <c r="G25" s="4">
        <f t="shared" si="5"/>
        <v>27195</v>
      </c>
      <c r="H25" s="4">
        <f t="shared" si="6"/>
        <v>36589.620000000003</v>
      </c>
      <c r="I25" s="4">
        <f t="shared" si="7"/>
        <v>38700</v>
      </c>
      <c r="J25" s="4"/>
      <c r="K25" s="4">
        <f t="shared" si="8"/>
        <v>32479.999999999996</v>
      </c>
    </row>
    <row r="26" spans="1:11" x14ac:dyDescent="0.15">
      <c r="A26" s="3" t="s">
        <v>90</v>
      </c>
      <c r="B26" s="9">
        <f t="shared" si="1"/>
        <v>728713.32297067204</v>
      </c>
      <c r="C26" s="4">
        <f t="shared" si="2"/>
        <v>164919.99999999997</v>
      </c>
      <c r="D26" s="4"/>
      <c r="E26" s="4">
        <f t="shared" si="3"/>
        <v>445770</v>
      </c>
      <c r="F26" s="4">
        <f t="shared" si="4"/>
        <v>397100</v>
      </c>
      <c r="G26" s="4">
        <f t="shared" si="5"/>
        <v>23625</v>
      </c>
      <c r="H26" s="4">
        <f t="shared" si="6"/>
        <v>33180.979999999996</v>
      </c>
      <c r="I26" s="4">
        <f t="shared" si="7"/>
        <v>42000</v>
      </c>
      <c r="J26" s="4"/>
      <c r="K26" s="4">
        <f t="shared" si="8"/>
        <v>30800</v>
      </c>
    </row>
    <row r="27" spans="1:11" x14ac:dyDescent="0.15">
      <c r="A27" s="3" t="s">
        <v>91</v>
      </c>
      <c r="B27" s="9">
        <f t="shared" si="1"/>
        <v>0</v>
      </c>
      <c r="C27" s="4">
        <f t="shared" si="2"/>
        <v>138700</v>
      </c>
      <c r="D27" s="4"/>
      <c r="E27" s="4">
        <f t="shared" si="3"/>
        <v>414020</v>
      </c>
      <c r="F27" s="4">
        <f t="shared" si="4"/>
        <v>369600</v>
      </c>
      <c r="G27" s="4">
        <f t="shared" si="5"/>
        <v>19515.649999999998</v>
      </c>
      <c r="H27" s="4">
        <f t="shared" si="6"/>
        <v>33500.54</v>
      </c>
      <c r="I27" s="4">
        <f t="shared" si="7"/>
        <v>56100</v>
      </c>
      <c r="J27" s="4"/>
      <c r="K27" s="4">
        <f t="shared" si="8"/>
        <v>30520</v>
      </c>
    </row>
    <row r="28" spans="1:11" x14ac:dyDescent="0.15">
      <c r="A28" s="3" t="s">
        <v>92</v>
      </c>
      <c r="B28" s="9">
        <f t="shared" si="1"/>
        <v>0</v>
      </c>
      <c r="C28" s="4">
        <f t="shared" si="2"/>
        <v>104909.99999999999</v>
      </c>
      <c r="D28" s="4"/>
      <c r="E28" s="4">
        <f t="shared" si="3"/>
        <v>451840.00000000006</v>
      </c>
      <c r="F28" s="4">
        <f t="shared" si="4"/>
        <v>405900</v>
      </c>
      <c r="G28" s="4">
        <f t="shared" si="5"/>
        <v>19299.18</v>
      </c>
      <c r="H28" s="4">
        <f t="shared" si="6"/>
        <v>33607.06</v>
      </c>
      <c r="I28" s="4">
        <f t="shared" si="7"/>
        <v>61200</v>
      </c>
      <c r="J28" s="4"/>
      <c r="K28" s="4">
        <f t="shared" si="8"/>
        <v>22910</v>
      </c>
    </row>
    <row r="29" spans="1:11" x14ac:dyDescent="0.15">
      <c r="A29" s="3" t="s">
        <v>93</v>
      </c>
      <c r="B29" s="9">
        <f t="shared" si="1"/>
        <v>0</v>
      </c>
      <c r="C29" s="4">
        <f t="shared" si="2"/>
        <v>75660</v>
      </c>
      <c r="D29" s="4"/>
      <c r="E29" s="4">
        <f t="shared" si="3"/>
        <v>559000</v>
      </c>
      <c r="F29" s="4">
        <f t="shared" si="4"/>
        <v>478409.99999999994</v>
      </c>
      <c r="G29" s="4">
        <f t="shared" si="5"/>
        <v>19588.32</v>
      </c>
      <c r="H29" s="4">
        <f t="shared" si="6"/>
        <v>37282</v>
      </c>
      <c r="I29" s="4">
        <f t="shared" si="7"/>
        <v>66330</v>
      </c>
      <c r="J29" s="4"/>
      <c r="K29" s="4">
        <f t="shared" si="8"/>
        <v>26970</v>
      </c>
    </row>
    <row r="33" spans="1:16" x14ac:dyDescent="0.15">
      <c r="A33" s="10" t="s">
        <v>49</v>
      </c>
      <c r="B33" t="s">
        <v>50</v>
      </c>
      <c r="C33" t="s">
        <v>51</v>
      </c>
      <c r="D33" t="s">
        <v>52</v>
      </c>
      <c r="E33" t="s">
        <v>53</v>
      </c>
      <c r="F33" t="s">
        <v>77</v>
      </c>
      <c r="G33" t="s">
        <v>78</v>
      </c>
      <c r="H33" t="s">
        <v>79</v>
      </c>
      <c r="I33" t="s">
        <v>80</v>
      </c>
      <c r="J33" t="s">
        <v>81</v>
      </c>
      <c r="K33" t="s">
        <v>82</v>
      </c>
      <c r="L33" t="s">
        <v>83</v>
      </c>
      <c r="M33" t="s">
        <v>84</v>
      </c>
      <c r="N33" t="s">
        <v>85</v>
      </c>
    </row>
    <row r="34" spans="1:16" x14ac:dyDescent="0.15">
      <c r="A34" s="1" t="s">
        <v>70</v>
      </c>
      <c r="B34">
        <v>2021</v>
      </c>
      <c r="C34">
        <v>1</v>
      </c>
      <c r="D34" t="s">
        <v>71</v>
      </c>
      <c r="E34" t="s">
        <v>72</v>
      </c>
      <c r="F34" s="4">
        <v>518019.00709999999</v>
      </c>
      <c r="G34" s="4">
        <v>22605.598099999999</v>
      </c>
      <c r="H34" s="4">
        <v>1159.2307000000001</v>
      </c>
      <c r="I34" s="4">
        <v>14801.74290000003</v>
      </c>
      <c r="J34" s="4">
        <v>33982.027900000001</v>
      </c>
      <c r="K34" s="4">
        <v>83357.286399999997</v>
      </c>
      <c r="L34" s="4">
        <v>47344.607600000003</v>
      </c>
      <c r="M34" s="4">
        <v>20867.989600000001</v>
      </c>
      <c r="N34">
        <v>10.366099999999999</v>
      </c>
      <c r="P34" t="s">
        <v>94</v>
      </c>
    </row>
    <row r="35" spans="1:16" x14ac:dyDescent="0.15">
      <c r="A35" s="1" t="s">
        <v>73</v>
      </c>
      <c r="B35">
        <v>2021</v>
      </c>
      <c r="C35">
        <v>2</v>
      </c>
      <c r="D35" t="s">
        <v>71</v>
      </c>
      <c r="E35" t="s">
        <v>72</v>
      </c>
      <c r="F35" s="4">
        <v>322955.8333</v>
      </c>
      <c r="G35" s="4">
        <v>14093.3241</v>
      </c>
      <c r="H35" s="4">
        <v>722.71540000000005</v>
      </c>
      <c r="I35" s="4">
        <v>9228.0575000000081</v>
      </c>
      <c r="J35" s="4">
        <v>20897.535199999998</v>
      </c>
      <c r="K35" s="4">
        <v>54294.017999999996</v>
      </c>
      <c r="L35" s="4">
        <v>57245.571100000001</v>
      </c>
      <c r="M35" s="4">
        <v>25232.017800000001</v>
      </c>
      <c r="N35" s="4">
        <v>10.366099999999999</v>
      </c>
      <c r="P35" s="12">
        <f>H35/(H35+I35)</f>
        <v>7.2629071858327662E-2</v>
      </c>
    </row>
    <row r="36" spans="1:16" x14ac:dyDescent="0.15">
      <c r="A36" s="1" t="s">
        <v>74</v>
      </c>
      <c r="B36">
        <v>2021</v>
      </c>
      <c r="C36">
        <v>3</v>
      </c>
      <c r="D36" t="s">
        <v>71</v>
      </c>
      <c r="E36" t="s">
        <v>72</v>
      </c>
      <c r="F36" s="4">
        <v>443589.84519999998</v>
      </c>
      <c r="G36" s="4">
        <v>19357.6175</v>
      </c>
      <c r="H36" s="4">
        <v>992.67200000000003</v>
      </c>
      <c r="I36" s="4">
        <v>12675.022899999996</v>
      </c>
      <c r="J36" s="4">
        <v>32158.784800000001</v>
      </c>
      <c r="K36" s="4">
        <v>71323.464699999997</v>
      </c>
      <c r="L36" s="4">
        <v>54142.143900000003</v>
      </c>
      <c r="M36" s="4">
        <v>26348.200400000002</v>
      </c>
      <c r="N36" s="4">
        <v>10.366099999999999</v>
      </c>
      <c r="P36" s="12">
        <f t="shared" ref="P36:P45" si="9">H36/(H36+I36)</f>
        <v>7.2629072221973595E-2</v>
      </c>
    </row>
    <row r="37" spans="1:16" x14ac:dyDescent="0.15">
      <c r="A37" s="1" t="s">
        <v>75</v>
      </c>
      <c r="B37">
        <v>2021</v>
      </c>
      <c r="C37">
        <v>4</v>
      </c>
      <c r="D37" t="s">
        <v>71</v>
      </c>
      <c r="E37" t="s">
        <v>72</v>
      </c>
      <c r="F37" s="4">
        <v>404558.88260000001</v>
      </c>
      <c r="G37" s="4">
        <v>17654.3629</v>
      </c>
      <c r="H37" s="4">
        <v>905.32799999999997</v>
      </c>
      <c r="I37" s="4">
        <v>11559.762099999978</v>
      </c>
      <c r="J37" s="4">
        <v>30429.1103</v>
      </c>
      <c r="K37" s="4">
        <v>82667.474499999997</v>
      </c>
      <c r="L37" s="4">
        <v>53696.106</v>
      </c>
      <c r="M37" s="4">
        <v>26834.0537</v>
      </c>
      <c r="N37" s="4">
        <v>10.366099999999999</v>
      </c>
      <c r="P37" s="12">
        <f t="shared" si="9"/>
        <v>7.2629077907748266E-2</v>
      </c>
    </row>
    <row r="38" spans="1:16" x14ac:dyDescent="0.15">
      <c r="A38" s="1" t="s">
        <v>76</v>
      </c>
      <c r="B38">
        <v>2021</v>
      </c>
      <c r="C38">
        <v>5</v>
      </c>
      <c r="D38" t="s">
        <v>71</v>
      </c>
      <c r="E38" t="s">
        <v>72</v>
      </c>
      <c r="F38" s="4">
        <v>403681.17849999998</v>
      </c>
      <c r="G38" s="4">
        <v>17616.061099999999</v>
      </c>
      <c r="H38" s="4">
        <v>903.36379999999997</v>
      </c>
      <c r="I38" s="4">
        <v>11534.6829</v>
      </c>
      <c r="J38" s="4">
        <v>32196.386399999999</v>
      </c>
      <c r="K38" s="4">
        <v>101819.1456</v>
      </c>
      <c r="L38" s="4">
        <v>57939.184800000003</v>
      </c>
      <c r="M38" s="4">
        <v>30945.120500000001</v>
      </c>
      <c r="N38" s="4">
        <v>10.366099999999999</v>
      </c>
      <c r="P38" s="12">
        <f t="shared" si="9"/>
        <v>7.2629072859165256E-2</v>
      </c>
    </row>
    <row r="39" spans="1:16" x14ac:dyDescent="0.15">
      <c r="A39" s="1" t="s">
        <v>87</v>
      </c>
      <c r="B39">
        <v>2021</v>
      </c>
      <c r="C39">
        <v>6</v>
      </c>
      <c r="D39" t="s">
        <v>71</v>
      </c>
      <c r="E39" t="s">
        <v>72</v>
      </c>
      <c r="F39" s="4">
        <v>431078.08409999998</v>
      </c>
      <c r="G39" s="4">
        <v>18811.6224</v>
      </c>
      <c r="H39" s="4">
        <v>964.673</v>
      </c>
      <c r="I39" s="4">
        <v>12317.515000000018</v>
      </c>
      <c r="J39" s="4">
        <v>33728.652399999999</v>
      </c>
      <c r="K39" s="4">
        <v>121599.26420000001</v>
      </c>
      <c r="L39" s="4">
        <v>44134.882400000002</v>
      </c>
      <c r="M39" s="4">
        <v>30085.533800000001</v>
      </c>
      <c r="N39" s="4">
        <v>10.366099999999999</v>
      </c>
      <c r="P39" s="12">
        <f t="shared" si="9"/>
        <v>7.2629072860585828E-2</v>
      </c>
    </row>
    <row r="40" spans="1:16" x14ac:dyDescent="0.15">
      <c r="A40" s="1" t="s">
        <v>88</v>
      </c>
      <c r="B40">
        <v>2021</v>
      </c>
      <c r="C40">
        <v>7</v>
      </c>
      <c r="D40" t="s">
        <v>71</v>
      </c>
      <c r="E40" t="s">
        <v>72</v>
      </c>
      <c r="F40" s="4">
        <v>469276.12339999998</v>
      </c>
      <c r="G40" s="4">
        <v>20478.529399999999</v>
      </c>
      <c r="H40" s="4">
        <v>1050.1532</v>
      </c>
      <c r="I40" s="4">
        <v>13408.976000000024</v>
      </c>
      <c r="J40" s="4">
        <v>35928.347099999999</v>
      </c>
      <c r="K40" s="4">
        <v>151487.8009</v>
      </c>
      <c r="L40" s="4">
        <v>43425.796499999997</v>
      </c>
      <c r="M40" s="4">
        <v>30309.773799999999</v>
      </c>
      <c r="N40" s="4">
        <v>10.366099999999999</v>
      </c>
      <c r="P40" s="12">
        <f t="shared" si="9"/>
        <v>7.2629076445350396E-2</v>
      </c>
    </row>
    <row r="41" spans="1:16" x14ac:dyDescent="0.15">
      <c r="A41" s="1" t="s">
        <v>89</v>
      </c>
      <c r="B41">
        <v>2021</v>
      </c>
      <c r="C41">
        <v>8</v>
      </c>
      <c r="D41" t="s">
        <v>71</v>
      </c>
      <c r="E41" t="s">
        <v>72</v>
      </c>
      <c r="F41" s="4">
        <v>462756.03600000002</v>
      </c>
      <c r="G41" s="4">
        <v>20194.002199999999</v>
      </c>
      <c r="H41" s="4">
        <v>1035.5624</v>
      </c>
      <c r="I41" s="4">
        <v>13222.672899999987</v>
      </c>
      <c r="J41" s="4">
        <v>34339.678699999997</v>
      </c>
      <c r="K41" s="4">
        <v>145948.94159999999</v>
      </c>
      <c r="L41" s="4">
        <v>36838.159200000002</v>
      </c>
      <c r="M41" s="4">
        <v>29693.113799999999</v>
      </c>
      <c r="N41" s="4">
        <v>10.366099999999999</v>
      </c>
      <c r="P41" s="12">
        <f t="shared" si="9"/>
        <v>7.2629072126478442E-2</v>
      </c>
    </row>
    <row r="42" spans="1:16" x14ac:dyDescent="0.15">
      <c r="A42" s="1" t="s">
        <v>90</v>
      </c>
      <c r="B42">
        <v>2021</v>
      </c>
      <c r="C42">
        <v>9</v>
      </c>
      <c r="D42" t="s">
        <v>71</v>
      </c>
      <c r="E42" t="s">
        <v>72</v>
      </c>
      <c r="F42" s="4">
        <v>404943.9976</v>
      </c>
      <c r="G42" s="4">
        <v>17671.168699999998</v>
      </c>
      <c r="H42" s="4">
        <v>906.18979999999999</v>
      </c>
      <c r="I42" s="4">
        <v>11570.766399999997</v>
      </c>
      <c r="J42" s="4">
        <v>31246.945500000002</v>
      </c>
      <c r="K42" s="4">
        <v>150060.47949999999</v>
      </c>
      <c r="L42" s="4">
        <v>38919.669600000001</v>
      </c>
      <c r="M42" s="4">
        <v>27712.327099999999</v>
      </c>
      <c r="N42" s="4">
        <v>10.366099999999999</v>
      </c>
      <c r="P42" s="12">
        <f t="shared" si="9"/>
        <v>7.2629075992107772E-2</v>
      </c>
    </row>
    <row r="43" spans="1:16" x14ac:dyDescent="0.15">
      <c r="A43" s="1" t="s">
        <v>91</v>
      </c>
      <c r="B43">
        <v>2021</v>
      </c>
      <c r="C43">
        <v>10</v>
      </c>
      <c r="D43" t="s">
        <v>71</v>
      </c>
      <c r="E43" t="s">
        <v>72</v>
      </c>
      <c r="F43" s="4">
        <v>381863.96309999999</v>
      </c>
      <c r="G43" s="4">
        <v>16663.9895</v>
      </c>
      <c r="H43" s="4">
        <v>854.54089999999997</v>
      </c>
      <c r="I43" s="4">
        <v>10911.283299999999</v>
      </c>
      <c r="J43" s="4">
        <v>31519.557199999999</v>
      </c>
      <c r="K43" s="4">
        <v>127148.7751</v>
      </c>
      <c r="L43" s="4">
        <v>53170.009899999997</v>
      </c>
      <c r="M43" s="4">
        <v>25395.180400000001</v>
      </c>
      <c r="N43">
        <v>10.366099999999999</v>
      </c>
      <c r="P43" s="12">
        <f t="shared" si="9"/>
        <v>7.2629072598246025E-2</v>
      </c>
    </row>
    <row r="44" spans="1:16" x14ac:dyDescent="0.15">
      <c r="A44" s="1" t="s">
        <v>92</v>
      </c>
      <c r="B44">
        <v>2021</v>
      </c>
      <c r="C44">
        <v>11</v>
      </c>
      <c r="D44" t="s">
        <v>71</v>
      </c>
      <c r="E44" t="s">
        <v>72</v>
      </c>
      <c r="F44" s="4">
        <v>416013.81630000001</v>
      </c>
      <c r="G44" s="4">
        <v>18154.239600000001</v>
      </c>
      <c r="H44" s="4">
        <v>930.96199999999999</v>
      </c>
      <c r="I44" s="4">
        <v>11887.072399999975</v>
      </c>
      <c r="J44" s="4">
        <v>31604.160899999999</v>
      </c>
      <c r="K44" s="4">
        <v>95971.388399999996</v>
      </c>
      <c r="L44" s="4">
        <v>59037.124400000001</v>
      </c>
      <c r="M44" s="4">
        <v>26516.380399999998</v>
      </c>
      <c r="N44">
        <v>10.366099999999999</v>
      </c>
      <c r="P44" s="12">
        <f t="shared" si="9"/>
        <v>7.2629076420640731E-2</v>
      </c>
    </row>
    <row r="45" spans="1:16" x14ac:dyDescent="0.15">
      <c r="A45" s="1" t="s">
        <v>93</v>
      </c>
      <c r="B45">
        <v>2021</v>
      </c>
      <c r="C45">
        <v>12</v>
      </c>
      <c r="D45" t="s">
        <v>71</v>
      </c>
      <c r="E45" t="s">
        <v>72</v>
      </c>
      <c r="F45" s="4">
        <v>486570.47600000002</v>
      </c>
      <c r="G45" s="4">
        <v>21233.229800000001</v>
      </c>
      <c r="H45" s="4">
        <v>1088.8547000000001</v>
      </c>
      <c r="I45" s="4">
        <v>13903.140599999977</v>
      </c>
      <c r="J45" s="4">
        <v>35044.709000000003</v>
      </c>
      <c r="K45" s="4">
        <v>76169.9666</v>
      </c>
      <c r="L45" s="4">
        <v>65327.402999999998</v>
      </c>
      <c r="M45" s="4">
        <v>26497.6937</v>
      </c>
      <c r="N45">
        <v>10.366099999999999</v>
      </c>
      <c r="P45" s="12">
        <f t="shared" si="9"/>
        <v>7.2629071595293374E-2</v>
      </c>
    </row>
    <row r="47" spans="1:16" x14ac:dyDescent="0.15">
      <c r="O47" s="10" t="s">
        <v>95</v>
      </c>
      <c r="P47" s="13">
        <f>AVERAGE(P35:P45)</f>
        <v>7.2629073898719768E-2</v>
      </c>
    </row>
    <row r="48" spans="1:16" x14ac:dyDescent="0.15">
      <c r="A48" s="10" t="s">
        <v>96</v>
      </c>
    </row>
    <row r="49" spans="1:10" x14ac:dyDescent="0.15">
      <c r="A49" t="s">
        <v>49</v>
      </c>
      <c r="B49" t="s">
        <v>77</v>
      </c>
      <c r="C49" t="s">
        <v>78</v>
      </c>
      <c r="D49" t="s">
        <v>79</v>
      </c>
      <c r="E49" t="s">
        <v>80</v>
      </c>
      <c r="F49" t="s">
        <v>81</v>
      </c>
      <c r="G49" t="s">
        <v>82</v>
      </c>
      <c r="H49" t="s">
        <v>83</v>
      </c>
      <c r="I49" t="s">
        <v>84</v>
      </c>
      <c r="J49" t="s">
        <v>97</v>
      </c>
    </row>
    <row r="50" spans="1:10" x14ac:dyDescent="0.15">
      <c r="A50" s="3" t="s">
        <v>73</v>
      </c>
      <c r="B50" s="4">
        <f>F19</f>
        <v>822960</v>
      </c>
      <c r="C50">
        <f>G19</f>
        <v>38134.980000000003</v>
      </c>
      <c r="D50" s="11">
        <f>$P$47*(E19-F19-G19)</f>
        <v>3915.0716810919666</v>
      </c>
      <c r="E50" s="11">
        <f>E19-F19-G19-D50</f>
        <v>49989.948318908027</v>
      </c>
      <c r="F50" s="11">
        <f>H19</f>
        <v>58542.880000000005</v>
      </c>
      <c r="G50" s="11">
        <f>C19</f>
        <v>148370</v>
      </c>
      <c r="H50" s="11">
        <f>I19</f>
        <v>117319.99999999999</v>
      </c>
      <c r="I50" s="11">
        <f>K19</f>
        <v>49920.000000000007</v>
      </c>
      <c r="J50" s="11">
        <f>B19-C19-E19-H19-I19-K19</f>
        <v>47908.966490199913</v>
      </c>
    </row>
    <row r="51" spans="1:10" x14ac:dyDescent="0.15">
      <c r="A51" s="3" t="s">
        <v>74</v>
      </c>
      <c r="B51" s="4">
        <f t="shared" ref="B51:B60" si="10">F20</f>
        <v>429840.00000000006</v>
      </c>
      <c r="C51">
        <f t="shared" ref="C51:C60" si="11">G20</f>
        <v>24765.16</v>
      </c>
      <c r="D51" s="11">
        <f t="shared" ref="D51:D60" si="12">$P$47*(E20-F20-G20)</f>
        <v>1844.4037110061604</v>
      </c>
      <c r="E51" s="11">
        <f t="shared" ref="E51:E60" si="13">E20-F20-G20-D51</f>
        <v>23550.43628899378</v>
      </c>
      <c r="F51" s="11">
        <f t="shared" ref="F51:F60" si="14">H20</f>
        <v>34196.800000000003</v>
      </c>
      <c r="G51" s="11">
        <f t="shared" ref="G51:G60" si="15">C20</f>
        <v>73630</v>
      </c>
      <c r="H51" s="11">
        <f t="shared" ref="H51:H60" si="16">I20</f>
        <v>58000</v>
      </c>
      <c r="I51" s="11">
        <f t="shared" ref="I51:I60" si="17">K20</f>
        <v>28080</v>
      </c>
      <c r="J51" s="11">
        <f t="shared" ref="J51:J60" si="18">B20-C20-E20-H20-I20-K20</f>
        <v>17841.268651375009</v>
      </c>
    </row>
    <row r="52" spans="1:10" x14ac:dyDescent="0.15">
      <c r="A52" s="3" t="s">
        <v>75</v>
      </c>
      <c r="B52" s="4">
        <f t="shared" si="10"/>
        <v>386640</v>
      </c>
      <c r="C52">
        <f t="shared" si="11"/>
        <v>24559.64</v>
      </c>
      <c r="D52" s="11">
        <f t="shared" si="12"/>
        <v>1819.3844476295337</v>
      </c>
      <c r="E52" s="11">
        <f t="shared" si="13"/>
        <v>23230.975552370466</v>
      </c>
      <c r="F52" s="11">
        <f t="shared" si="14"/>
        <v>32308.319999999996</v>
      </c>
      <c r="G52" s="11">
        <f t="shared" si="15"/>
        <v>89910</v>
      </c>
      <c r="H52" s="11">
        <f t="shared" si="16"/>
        <v>59160</v>
      </c>
      <c r="I52" s="11">
        <f t="shared" si="17"/>
        <v>28340.000000000004</v>
      </c>
      <c r="J52" s="11">
        <f t="shared" si="18"/>
        <v>19088.504844890977</v>
      </c>
    </row>
    <row r="53" spans="1:10" x14ac:dyDescent="0.15">
      <c r="A53" s="3" t="s">
        <v>76</v>
      </c>
      <c r="B53" s="4">
        <f t="shared" si="10"/>
        <v>381240</v>
      </c>
      <c r="C53">
        <f t="shared" si="11"/>
        <v>25973.19</v>
      </c>
      <c r="D53" s="11">
        <f t="shared" si="12"/>
        <v>2018.1302768996854</v>
      </c>
      <c r="E53" s="11">
        <f t="shared" si="13"/>
        <v>25768.679723100315</v>
      </c>
      <c r="F53" s="11">
        <f t="shared" si="14"/>
        <v>34247.840000000004</v>
      </c>
      <c r="G53" s="11">
        <f t="shared" si="15"/>
        <v>111370</v>
      </c>
      <c r="H53" s="11">
        <f t="shared" si="16"/>
        <v>66700</v>
      </c>
      <c r="I53" s="11">
        <f t="shared" si="17"/>
        <v>34320</v>
      </c>
      <c r="J53" s="11">
        <f t="shared" si="18"/>
        <v>20108.853315390967</v>
      </c>
    </row>
    <row r="54" spans="1:10" x14ac:dyDescent="0.15">
      <c r="A54" s="3" t="s">
        <v>87</v>
      </c>
      <c r="B54" s="4">
        <f t="shared" si="10"/>
        <v>416880</v>
      </c>
      <c r="C54">
        <f t="shared" si="11"/>
        <v>22954.799999999999</v>
      </c>
      <c r="D54" s="11">
        <f t="shared" si="12"/>
        <v>2189.4179584916874</v>
      </c>
      <c r="E54" s="11">
        <f t="shared" si="13"/>
        <v>27955.782041508312</v>
      </c>
      <c r="F54" s="11">
        <f t="shared" si="14"/>
        <v>35677.440000000002</v>
      </c>
      <c r="G54" s="11">
        <f t="shared" si="15"/>
        <v>133760</v>
      </c>
      <c r="H54" s="11">
        <f t="shared" si="16"/>
        <v>46110</v>
      </c>
      <c r="I54" s="11">
        <f t="shared" si="17"/>
        <v>32130</v>
      </c>
      <c r="J54" s="11">
        <f t="shared" si="18"/>
        <v>12115.059312199068</v>
      </c>
    </row>
    <row r="55" spans="1:10" x14ac:dyDescent="0.15">
      <c r="A55" s="3" t="s">
        <v>88</v>
      </c>
      <c r="B55" s="4">
        <f t="shared" si="10"/>
        <v>455620</v>
      </c>
      <c r="C55">
        <f t="shared" si="11"/>
        <v>27483.800000000003</v>
      </c>
      <c r="D55" s="11">
        <f t="shared" si="12"/>
        <v>1792.2095533395884</v>
      </c>
      <c r="E55" s="11">
        <f t="shared" si="13"/>
        <v>22883.990446660409</v>
      </c>
      <c r="F55" s="11">
        <f t="shared" si="14"/>
        <v>38720.019999999997</v>
      </c>
      <c r="G55" s="11">
        <f t="shared" si="15"/>
        <v>166060</v>
      </c>
      <c r="H55" s="11">
        <f t="shared" si="16"/>
        <v>46110</v>
      </c>
      <c r="I55" s="11">
        <f t="shared" si="17"/>
        <v>32400</v>
      </c>
      <c r="J55" s="11">
        <f t="shared" si="18"/>
        <v>18850.353075558</v>
      </c>
    </row>
    <row r="56" spans="1:10" x14ac:dyDescent="0.15">
      <c r="A56" s="3" t="s">
        <v>89</v>
      </c>
      <c r="B56" s="4">
        <f t="shared" si="10"/>
        <v>451260.00000000006</v>
      </c>
      <c r="C56">
        <f t="shared" si="11"/>
        <v>27195</v>
      </c>
      <c r="D56" s="11">
        <f t="shared" si="12"/>
        <v>2053.587064486293</v>
      </c>
      <c r="E56" s="11">
        <f t="shared" si="13"/>
        <v>26221.412935513592</v>
      </c>
      <c r="F56" s="11">
        <f t="shared" si="14"/>
        <v>36589.620000000003</v>
      </c>
      <c r="G56" s="11">
        <f t="shared" si="15"/>
        <v>162260</v>
      </c>
      <c r="H56" s="11">
        <f t="shared" si="16"/>
        <v>38700</v>
      </c>
      <c r="I56" s="11">
        <f t="shared" si="17"/>
        <v>32479.999999999996</v>
      </c>
      <c r="J56" s="11">
        <f t="shared" si="18"/>
        <v>12030.185062092092</v>
      </c>
    </row>
    <row r="57" spans="1:10" x14ac:dyDescent="0.15">
      <c r="A57" s="3" t="s">
        <v>90</v>
      </c>
      <c r="B57" s="4">
        <f t="shared" si="10"/>
        <v>397100</v>
      </c>
      <c r="C57">
        <f t="shared" si="11"/>
        <v>23625</v>
      </c>
      <c r="D57" s="11">
        <f t="shared" si="12"/>
        <v>1818.9951557934367</v>
      </c>
      <c r="E57" s="11">
        <f t="shared" si="13"/>
        <v>23226.004844206564</v>
      </c>
      <c r="F57" s="11">
        <f t="shared" si="14"/>
        <v>33180.979999999996</v>
      </c>
      <c r="G57" s="11">
        <f t="shared" si="15"/>
        <v>164919.99999999997</v>
      </c>
      <c r="H57" s="11">
        <f t="shared" si="16"/>
        <v>42000</v>
      </c>
      <c r="I57" s="11">
        <f t="shared" si="17"/>
        <v>30800</v>
      </c>
      <c r="J57" s="11">
        <f t="shared" si="18"/>
        <v>12042.342970672049</v>
      </c>
    </row>
    <row r="58" spans="1:10" x14ac:dyDescent="0.15">
      <c r="A58" s="3" t="s">
        <v>91</v>
      </c>
      <c r="B58" s="4">
        <f t="shared" si="10"/>
        <v>369600</v>
      </c>
      <c r="C58">
        <f t="shared" si="11"/>
        <v>19515.649999999998</v>
      </c>
      <c r="D58" s="11">
        <f t="shared" si="12"/>
        <v>1808.7798765495818</v>
      </c>
      <c r="E58" s="11">
        <f t="shared" si="13"/>
        <v>23095.570123450419</v>
      </c>
      <c r="F58" s="11">
        <f t="shared" si="14"/>
        <v>33500.54</v>
      </c>
      <c r="G58" s="11">
        <f t="shared" si="15"/>
        <v>138700</v>
      </c>
      <c r="H58" s="11">
        <f t="shared" si="16"/>
        <v>56100</v>
      </c>
      <c r="I58" s="11">
        <f t="shared" si="17"/>
        <v>30520</v>
      </c>
      <c r="J58" s="11">
        <f t="shared" si="18"/>
        <v>-672840.54</v>
      </c>
    </row>
    <row r="59" spans="1:10" x14ac:dyDescent="0.15">
      <c r="A59" s="3" t="s">
        <v>92</v>
      </c>
      <c r="B59" s="4">
        <f t="shared" si="10"/>
        <v>405900</v>
      </c>
      <c r="C59">
        <f t="shared" si="11"/>
        <v>19299.18</v>
      </c>
      <c r="D59">
        <f t="shared" si="12"/>
        <v>1934.8980845024957</v>
      </c>
      <c r="E59">
        <f t="shared" si="13"/>
        <v>24705.921915497562</v>
      </c>
      <c r="F59">
        <f t="shared" si="14"/>
        <v>33607.06</v>
      </c>
      <c r="G59">
        <f t="shared" si="15"/>
        <v>104909.99999999999</v>
      </c>
      <c r="H59">
        <f t="shared" si="16"/>
        <v>61200</v>
      </c>
      <c r="I59">
        <f t="shared" si="17"/>
        <v>22910</v>
      </c>
      <c r="J59" s="4">
        <f t="shared" si="18"/>
        <v>-674467.06</v>
      </c>
    </row>
    <row r="60" spans="1:10" x14ac:dyDescent="0.15">
      <c r="A60" s="3" t="s">
        <v>93</v>
      </c>
      <c r="B60" s="4">
        <f t="shared" si="10"/>
        <v>478409.99999999994</v>
      </c>
      <c r="C60">
        <f t="shared" si="11"/>
        <v>19588.32</v>
      </c>
      <c r="D60">
        <f t="shared" si="12"/>
        <v>4430.4955246660602</v>
      </c>
      <c r="E60">
        <f t="shared" si="13"/>
        <v>56571.184475333997</v>
      </c>
      <c r="F60">
        <f t="shared" si="14"/>
        <v>37282</v>
      </c>
      <c r="G60">
        <f t="shared" si="15"/>
        <v>75660</v>
      </c>
      <c r="H60">
        <f t="shared" si="16"/>
        <v>66330</v>
      </c>
      <c r="I60">
        <f t="shared" si="17"/>
        <v>26970</v>
      </c>
      <c r="J60" s="4">
        <f t="shared" si="18"/>
        <v>-765242</v>
      </c>
    </row>
    <row r="62" spans="1:10" x14ac:dyDescent="0.15">
      <c r="A62" s="10" t="s">
        <v>98</v>
      </c>
    </row>
    <row r="63" spans="1:10" x14ac:dyDescent="0.15">
      <c r="A63" t="s">
        <v>49</v>
      </c>
      <c r="B63" t="s">
        <v>77</v>
      </c>
      <c r="C63" t="s">
        <v>78</v>
      </c>
      <c r="D63" t="s">
        <v>79</v>
      </c>
      <c r="E63" t="s">
        <v>80</v>
      </c>
      <c r="F63" t="s">
        <v>81</v>
      </c>
      <c r="G63" t="s">
        <v>82</v>
      </c>
      <c r="H63" t="s">
        <v>83</v>
      </c>
      <c r="I63" t="s">
        <v>84</v>
      </c>
    </row>
    <row r="64" spans="1:10" x14ac:dyDescent="0.15">
      <c r="A64" s="1" t="s">
        <v>70</v>
      </c>
      <c r="B64" s="4">
        <f t="shared" ref="B64:I64" si="19">B50*F34/SUM(F34:F35)</f>
        <v>506922.32585727185</v>
      </c>
      <c r="C64" s="4">
        <f t="shared" si="19"/>
        <v>23490.173001089879</v>
      </c>
      <c r="D64" s="4">
        <f t="shared" si="19"/>
        <v>2411.5840966021383</v>
      </c>
      <c r="E64" s="4">
        <f t="shared" si="19"/>
        <v>30792.530536406961</v>
      </c>
      <c r="F64" s="4">
        <f t="shared" si="19"/>
        <v>36250.393937745328</v>
      </c>
      <c r="G64" s="4">
        <f t="shared" si="19"/>
        <v>89848.190230211869</v>
      </c>
      <c r="H64" s="4">
        <f t="shared" si="19"/>
        <v>53106.987985593718</v>
      </c>
      <c r="I64" s="4">
        <f t="shared" si="19"/>
        <v>22597.177301798005</v>
      </c>
    </row>
    <row r="65" spans="1:12" x14ac:dyDescent="0.15">
      <c r="A65" s="3" t="s">
        <v>73</v>
      </c>
      <c r="B65" s="4">
        <f t="shared" ref="B65:I65" si="20">B50-B64</f>
        <v>316037.67414272815</v>
      </c>
      <c r="C65" s="4">
        <f t="shared" si="20"/>
        <v>14644.806998910124</v>
      </c>
      <c r="D65" s="4">
        <f t="shared" si="20"/>
        <v>1503.4875844898284</v>
      </c>
      <c r="E65" s="4">
        <f t="shared" si="20"/>
        <v>19197.417782501067</v>
      </c>
      <c r="F65" s="4">
        <f t="shared" si="20"/>
        <v>22292.486062254677</v>
      </c>
      <c r="G65" s="4">
        <f t="shared" si="20"/>
        <v>58521.809769788131</v>
      </c>
      <c r="H65" s="4">
        <f t="shared" si="20"/>
        <v>64213.012014406268</v>
      </c>
      <c r="I65" s="4">
        <f t="shared" si="20"/>
        <v>27322.822698202002</v>
      </c>
    </row>
    <row r="66" spans="1:12" x14ac:dyDescent="0.15">
      <c r="A66" s="3" t="s">
        <v>74</v>
      </c>
      <c r="B66" s="4">
        <f t="shared" ref="B66:I66" si="21">B51</f>
        <v>429840.00000000006</v>
      </c>
      <c r="C66" s="4">
        <f t="shared" si="21"/>
        <v>24765.16</v>
      </c>
      <c r="D66" s="4">
        <f t="shared" si="21"/>
        <v>1844.4037110061604</v>
      </c>
      <c r="E66" s="4">
        <f t="shared" si="21"/>
        <v>23550.43628899378</v>
      </c>
      <c r="F66" s="4">
        <f t="shared" si="21"/>
        <v>34196.800000000003</v>
      </c>
      <c r="G66" s="4">
        <f t="shared" si="21"/>
        <v>73630</v>
      </c>
      <c r="H66" s="4">
        <f t="shared" si="21"/>
        <v>58000</v>
      </c>
      <c r="I66" s="4">
        <f t="shared" si="21"/>
        <v>28080</v>
      </c>
    </row>
    <row r="67" spans="1:12" x14ac:dyDescent="0.15">
      <c r="A67" s="3" t="s">
        <v>75</v>
      </c>
      <c r="B67" s="4">
        <f t="shared" ref="B67:I67" si="22">B52</f>
        <v>386640</v>
      </c>
      <c r="C67" s="4">
        <f t="shared" si="22"/>
        <v>24559.64</v>
      </c>
      <c r="D67" s="4">
        <f t="shared" si="22"/>
        <v>1819.3844476295337</v>
      </c>
      <c r="E67" s="4">
        <f t="shared" si="22"/>
        <v>23230.975552370466</v>
      </c>
      <c r="F67" s="4">
        <f t="shared" si="22"/>
        <v>32308.319999999996</v>
      </c>
      <c r="G67" s="4">
        <f t="shared" si="22"/>
        <v>89910</v>
      </c>
      <c r="H67" s="4">
        <f t="shared" si="22"/>
        <v>59160</v>
      </c>
      <c r="I67" s="4">
        <f t="shared" si="22"/>
        <v>28340.000000000004</v>
      </c>
    </row>
    <row r="68" spans="1:12" x14ac:dyDescent="0.15">
      <c r="A68" s="3" t="s">
        <v>76</v>
      </c>
      <c r="B68" s="4">
        <f t="shared" ref="B68:I68" si="23">B53</f>
        <v>381240</v>
      </c>
      <c r="C68" s="4">
        <f t="shared" si="23"/>
        <v>25973.19</v>
      </c>
      <c r="D68" s="4">
        <f t="shared" si="23"/>
        <v>2018.1302768996854</v>
      </c>
      <c r="E68" s="4">
        <f t="shared" si="23"/>
        <v>25768.679723100315</v>
      </c>
      <c r="F68" s="4">
        <f t="shared" si="23"/>
        <v>34247.840000000004</v>
      </c>
      <c r="G68" s="4">
        <f t="shared" si="23"/>
        <v>111370</v>
      </c>
      <c r="H68" s="4">
        <f t="shared" si="23"/>
        <v>66700</v>
      </c>
      <c r="I68" s="4">
        <f t="shared" si="23"/>
        <v>34320</v>
      </c>
    </row>
    <row r="69" spans="1:12" x14ac:dyDescent="0.15">
      <c r="A69" s="3" t="s">
        <v>87</v>
      </c>
      <c r="B69" s="4">
        <f t="shared" ref="B69:I69" si="24">B54</f>
        <v>416880</v>
      </c>
      <c r="C69" s="4">
        <f t="shared" si="24"/>
        <v>22954.799999999999</v>
      </c>
      <c r="D69" s="4">
        <f t="shared" si="24"/>
        <v>2189.4179584916874</v>
      </c>
      <c r="E69" s="4">
        <f t="shared" si="24"/>
        <v>27955.782041508312</v>
      </c>
      <c r="F69" s="4">
        <f t="shared" si="24"/>
        <v>35677.440000000002</v>
      </c>
      <c r="G69" s="4">
        <f t="shared" si="24"/>
        <v>133760</v>
      </c>
      <c r="H69" s="4">
        <f t="shared" si="24"/>
        <v>46110</v>
      </c>
      <c r="I69" s="4">
        <f t="shared" si="24"/>
        <v>32130</v>
      </c>
    </row>
    <row r="70" spans="1:12" x14ac:dyDescent="0.15">
      <c r="A70" s="3" t="s">
        <v>88</v>
      </c>
      <c r="B70" s="4">
        <f t="shared" ref="B70:I70" si="25">B55</f>
        <v>455620</v>
      </c>
      <c r="C70" s="4">
        <f t="shared" si="25"/>
        <v>27483.800000000003</v>
      </c>
      <c r="D70" s="4">
        <f t="shared" si="25"/>
        <v>1792.2095533395884</v>
      </c>
      <c r="E70" s="4">
        <f t="shared" si="25"/>
        <v>22883.990446660409</v>
      </c>
      <c r="F70" s="4">
        <f t="shared" si="25"/>
        <v>38720.019999999997</v>
      </c>
      <c r="G70" s="4">
        <f t="shared" si="25"/>
        <v>166060</v>
      </c>
      <c r="H70" s="4">
        <f t="shared" si="25"/>
        <v>46110</v>
      </c>
      <c r="I70" s="4">
        <f t="shared" si="25"/>
        <v>32400</v>
      </c>
    </row>
    <row r="71" spans="1:12" x14ac:dyDescent="0.15">
      <c r="A71" s="3" t="s">
        <v>89</v>
      </c>
      <c r="B71" s="4">
        <f t="shared" ref="B71:I71" si="26">B56</f>
        <v>451260.00000000006</v>
      </c>
      <c r="C71" s="4">
        <f t="shared" si="26"/>
        <v>27195</v>
      </c>
      <c r="D71" s="4">
        <f t="shared" si="26"/>
        <v>2053.587064486293</v>
      </c>
      <c r="E71" s="4">
        <f t="shared" si="26"/>
        <v>26221.412935513592</v>
      </c>
      <c r="F71" s="4">
        <f t="shared" si="26"/>
        <v>36589.620000000003</v>
      </c>
      <c r="G71" s="4">
        <f t="shared" si="26"/>
        <v>162260</v>
      </c>
      <c r="H71" s="4">
        <f t="shared" si="26"/>
        <v>38700</v>
      </c>
      <c r="I71" s="4">
        <f t="shared" si="26"/>
        <v>32479.999999999996</v>
      </c>
    </row>
    <row r="72" spans="1:12" x14ac:dyDescent="0.15">
      <c r="A72" s="3" t="s">
        <v>90</v>
      </c>
      <c r="B72" s="4">
        <f t="shared" ref="B72:I72" si="27">B57</f>
        <v>397100</v>
      </c>
      <c r="C72" s="4">
        <f t="shared" si="27"/>
        <v>23625</v>
      </c>
      <c r="D72" s="4">
        <f t="shared" si="27"/>
        <v>1818.9951557934367</v>
      </c>
      <c r="E72" s="4">
        <f t="shared" si="27"/>
        <v>23226.004844206564</v>
      </c>
      <c r="F72" s="4">
        <f t="shared" si="27"/>
        <v>33180.979999999996</v>
      </c>
      <c r="G72" s="4">
        <f t="shared" si="27"/>
        <v>164919.99999999997</v>
      </c>
      <c r="H72" s="4">
        <f t="shared" si="27"/>
        <v>42000</v>
      </c>
      <c r="I72" s="4">
        <f t="shared" si="27"/>
        <v>30800</v>
      </c>
    </row>
    <row r="73" spans="1:12" x14ac:dyDescent="0.15">
      <c r="A73" s="3" t="s">
        <v>91</v>
      </c>
      <c r="B73" s="4">
        <f t="shared" ref="B73:I73" si="28">B58</f>
        <v>369600</v>
      </c>
      <c r="C73" s="4">
        <f t="shared" si="28"/>
        <v>19515.649999999998</v>
      </c>
      <c r="D73" s="4">
        <f t="shared" si="28"/>
        <v>1808.7798765495818</v>
      </c>
      <c r="E73" s="4">
        <f t="shared" si="28"/>
        <v>23095.570123450419</v>
      </c>
      <c r="F73" s="4">
        <f t="shared" si="28"/>
        <v>33500.54</v>
      </c>
      <c r="G73" s="4">
        <f t="shared" si="28"/>
        <v>138700</v>
      </c>
      <c r="H73" s="4">
        <f t="shared" si="28"/>
        <v>56100</v>
      </c>
      <c r="I73" s="4">
        <f t="shared" si="28"/>
        <v>30520</v>
      </c>
    </row>
    <row r="74" spans="1:12" x14ac:dyDescent="0.15">
      <c r="A74" s="3" t="s">
        <v>92</v>
      </c>
      <c r="B74" s="4">
        <f t="shared" ref="B74:I74" si="29">B59</f>
        <v>405900</v>
      </c>
      <c r="C74" s="4">
        <f t="shared" si="29"/>
        <v>19299.18</v>
      </c>
      <c r="D74" s="4">
        <f t="shared" si="29"/>
        <v>1934.8980845024957</v>
      </c>
      <c r="E74" s="4">
        <f t="shared" si="29"/>
        <v>24705.921915497562</v>
      </c>
      <c r="F74" s="4">
        <f t="shared" si="29"/>
        <v>33607.06</v>
      </c>
      <c r="G74" s="4">
        <f t="shared" si="29"/>
        <v>104909.99999999999</v>
      </c>
      <c r="H74" s="4">
        <f t="shared" si="29"/>
        <v>61200</v>
      </c>
      <c r="I74" s="4">
        <f t="shared" si="29"/>
        <v>22910</v>
      </c>
    </row>
    <row r="75" spans="1:12" x14ac:dyDescent="0.15">
      <c r="A75" s="3" t="s">
        <v>93</v>
      </c>
      <c r="B75" s="4">
        <f t="shared" ref="B75:I75" si="30">B60</f>
        <v>478409.99999999994</v>
      </c>
      <c r="C75" s="4">
        <f t="shared" si="30"/>
        <v>19588.32</v>
      </c>
      <c r="D75" s="4">
        <f t="shared" si="30"/>
        <v>4430.4955246660602</v>
      </c>
      <c r="E75" s="4">
        <f t="shared" si="30"/>
        <v>56571.184475333997</v>
      </c>
      <c r="F75" s="4">
        <f t="shared" si="30"/>
        <v>37282</v>
      </c>
      <c r="G75" s="4">
        <f t="shared" si="30"/>
        <v>75660</v>
      </c>
      <c r="H75" s="4">
        <f t="shared" si="30"/>
        <v>66330</v>
      </c>
      <c r="I75" s="4">
        <f t="shared" si="30"/>
        <v>26970</v>
      </c>
    </row>
    <row r="79" spans="1:12" x14ac:dyDescent="0.15">
      <c r="A79" s="14" t="s">
        <v>99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9"/>
    </row>
    <row r="80" spans="1:12" x14ac:dyDescent="0.15">
      <c r="A80" s="16" t="s">
        <v>49</v>
      </c>
      <c r="B80" s="5" t="s">
        <v>77</v>
      </c>
      <c r="C80" s="5" t="s">
        <v>78</v>
      </c>
      <c r="D80" s="5" t="s">
        <v>79</v>
      </c>
      <c r="E80" s="5" t="s">
        <v>81</v>
      </c>
      <c r="F80" s="5" t="s">
        <v>82</v>
      </c>
      <c r="G80" s="5" t="s">
        <v>83</v>
      </c>
      <c r="H80" s="5" t="s">
        <v>84</v>
      </c>
      <c r="I80" s="5" t="s">
        <v>85</v>
      </c>
      <c r="J80" s="5" t="s">
        <v>100</v>
      </c>
      <c r="K80" s="5" t="s">
        <v>101</v>
      </c>
      <c r="L80" s="20" t="s">
        <v>102</v>
      </c>
    </row>
    <row r="81" spans="1:12" x14ac:dyDescent="0.15">
      <c r="A81" s="1" t="s">
        <v>70</v>
      </c>
      <c r="B81" s="2">
        <f t="shared" ref="B81:D82" si="31">B64</f>
        <v>506922.32585727185</v>
      </c>
      <c r="C81" s="2">
        <f t="shared" si="31"/>
        <v>23490.173001089879</v>
      </c>
      <c r="D81" s="2">
        <f t="shared" si="31"/>
        <v>2411.5840966021383</v>
      </c>
      <c r="E81" s="2">
        <f t="shared" ref="E81:H81" si="32">F64</f>
        <v>36250.393937745328</v>
      </c>
      <c r="F81" s="2">
        <f t="shared" si="32"/>
        <v>89848.190230211869</v>
      </c>
      <c r="G81" s="2">
        <f t="shared" si="32"/>
        <v>53106.987985593718</v>
      </c>
      <c r="H81" s="2">
        <f t="shared" si="32"/>
        <v>22597.177301798005</v>
      </c>
      <c r="I81" s="2">
        <f t="shared" ref="I81:I92" si="33">E64</f>
        <v>30792.530536406961</v>
      </c>
      <c r="J81" s="2">
        <f t="shared" ref="J81:J92" si="34">SUM(B81:I81)</f>
        <v>765419.36294671975</v>
      </c>
      <c r="K81" s="2">
        <f t="shared" ref="K81:K92" si="35">SUM(B81:D81)</f>
        <v>532824.0829549639</v>
      </c>
      <c r="L81" s="21">
        <f t="shared" ref="L81:L92" si="36">SUM(E81:I81)</f>
        <v>232595.2799917559</v>
      </c>
    </row>
    <row r="82" spans="1:12" x14ac:dyDescent="0.15">
      <c r="A82" s="3" t="s">
        <v>73</v>
      </c>
      <c r="B82" s="2">
        <f t="shared" si="31"/>
        <v>316037.67414272815</v>
      </c>
      <c r="C82" s="2">
        <f t="shared" si="31"/>
        <v>14644.806998910124</v>
      </c>
      <c r="D82" s="2">
        <f t="shared" si="31"/>
        <v>1503.4875844898284</v>
      </c>
      <c r="E82" s="2">
        <f t="shared" ref="E82:H82" si="37">F65</f>
        <v>22292.486062254677</v>
      </c>
      <c r="F82" s="2">
        <f t="shared" si="37"/>
        <v>58521.809769788131</v>
      </c>
      <c r="G82" s="2">
        <f t="shared" si="37"/>
        <v>64213.012014406268</v>
      </c>
      <c r="H82" s="2">
        <f t="shared" si="37"/>
        <v>27322.822698202002</v>
      </c>
      <c r="I82" s="2">
        <f t="shared" si="33"/>
        <v>19197.417782501067</v>
      </c>
      <c r="J82" s="2">
        <f t="shared" si="34"/>
        <v>523733.51705328026</v>
      </c>
      <c r="K82" s="2">
        <f t="shared" si="35"/>
        <v>332185.96872612811</v>
      </c>
      <c r="L82" s="21">
        <f t="shared" si="36"/>
        <v>191547.54832715215</v>
      </c>
    </row>
    <row r="83" spans="1:12" x14ac:dyDescent="0.15">
      <c r="A83" s="3" t="s">
        <v>74</v>
      </c>
      <c r="B83" s="2">
        <f t="shared" ref="B83:B92" si="38">B51</f>
        <v>429840.00000000006</v>
      </c>
      <c r="C83" s="2">
        <f t="shared" ref="C83:C92" si="39">C51</f>
        <v>24765.16</v>
      </c>
      <c r="D83" s="2">
        <f t="shared" ref="D83:D92" si="40">D51</f>
        <v>1844.4037110061604</v>
      </c>
      <c r="E83" s="2">
        <f t="shared" ref="E83:H83" si="41">F66</f>
        <v>34196.800000000003</v>
      </c>
      <c r="F83" s="2">
        <f t="shared" si="41"/>
        <v>73630</v>
      </c>
      <c r="G83" s="2">
        <f t="shared" si="41"/>
        <v>58000</v>
      </c>
      <c r="H83" s="2">
        <f t="shared" si="41"/>
        <v>28080</v>
      </c>
      <c r="I83" s="2">
        <f t="shared" si="33"/>
        <v>23550.43628899378</v>
      </c>
      <c r="J83" s="2">
        <f t="shared" si="34"/>
        <v>673906.8</v>
      </c>
      <c r="K83" s="2">
        <f t="shared" si="35"/>
        <v>456449.56371100619</v>
      </c>
      <c r="L83" s="21">
        <f t="shared" si="36"/>
        <v>217457.23628899376</v>
      </c>
    </row>
    <row r="84" spans="1:12" x14ac:dyDescent="0.15">
      <c r="A84" s="3" t="s">
        <v>75</v>
      </c>
      <c r="B84" s="2">
        <f t="shared" si="38"/>
        <v>386640</v>
      </c>
      <c r="C84" s="2">
        <f t="shared" si="39"/>
        <v>24559.64</v>
      </c>
      <c r="D84" s="2">
        <f t="shared" si="40"/>
        <v>1819.3844476295337</v>
      </c>
      <c r="E84" s="2">
        <f t="shared" ref="E84:H84" si="42">F67</f>
        <v>32308.319999999996</v>
      </c>
      <c r="F84" s="2">
        <f t="shared" si="42"/>
        <v>89910</v>
      </c>
      <c r="G84" s="2">
        <f t="shared" si="42"/>
        <v>59160</v>
      </c>
      <c r="H84" s="2">
        <f t="shared" si="42"/>
        <v>28340.000000000004</v>
      </c>
      <c r="I84" s="2">
        <f t="shared" si="33"/>
        <v>23230.975552370466</v>
      </c>
      <c r="J84" s="2">
        <f t="shared" si="34"/>
        <v>645968.31999999995</v>
      </c>
      <c r="K84" s="2">
        <f t="shared" si="35"/>
        <v>413019.02444762952</v>
      </c>
      <c r="L84" s="21">
        <f t="shared" si="36"/>
        <v>232949.29555237049</v>
      </c>
    </row>
    <row r="85" spans="1:12" x14ac:dyDescent="0.15">
      <c r="A85" s="3" t="s">
        <v>76</v>
      </c>
      <c r="B85" s="2">
        <f t="shared" si="38"/>
        <v>381240</v>
      </c>
      <c r="C85" s="2">
        <f t="shared" si="39"/>
        <v>25973.19</v>
      </c>
      <c r="D85" s="2">
        <f t="shared" si="40"/>
        <v>2018.1302768996854</v>
      </c>
      <c r="E85" s="2">
        <f t="shared" ref="E85:H85" si="43">F68</f>
        <v>34247.840000000004</v>
      </c>
      <c r="F85" s="2">
        <f t="shared" si="43"/>
        <v>111370</v>
      </c>
      <c r="G85" s="2">
        <f t="shared" si="43"/>
        <v>66700</v>
      </c>
      <c r="H85" s="2">
        <f t="shared" si="43"/>
        <v>34320</v>
      </c>
      <c r="I85" s="2">
        <f t="shared" si="33"/>
        <v>25768.679723100315</v>
      </c>
      <c r="J85" s="2">
        <f t="shared" si="34"/>
        <v>681637.84</v>
      </c>
      <c r="K85" s="2">
        <f t="shared" si="35"/>
        <v>409231.32027689967</v>
      </c>
      <c r="L85" s="21">
        <f t="shared" si="36"/>
        <v>272406.5197231003</v>
      </c>
    </row>
    <row r="86" spans="1:12" x14ac:dyDescent="0.15">
      <c r="A86" s="3" t="s">
        <v>87</v>
      </c>
      <c r="B86" s="2">
        <f t="shared" si="38"/>
        <v>416880</v>
      </c>
      <c r="C86" s="2">
        <f t="shared" si="39"/>
        <v>22954.799999999999</v>
      </c>
      <c r="D86" s="2">
        <f t="shared" si="40"/>
        <v>2189.4179584916874</v>
      </c>
      <c r="E86" s="2">
        <f t="shared" ref="E86:H86" si="44">F69</f>
        <v>35677.440000000002</v>
      </c>
      <c r="F86" s="2">
        <f t="shared" si="44"/>
        <v>133760</v>
      </c>
      <c r="G86" s="2">
        <f t="shared" si="44"/>
        <v>46110</v>
      </c>
      <c r="H86" s="2">
        <f t="shared" si="44"/>
        <v>32130</v>
      </c>
      <c r="I86" s="2">
        <f t="shared" si="33"/>
        <v>27955.782041508312</v>
      </c>
      <c r="J86" s="2">
        <f t="shared" si="34"/>
        <v>717657.44000000006</v>
      </c>
      <c r="K86" s="2">
        <f t="shared" si="35"/>
        <v>442024.2179584917</v>
      </c>
      <c r="L86" s="21">
        <f t="shared" si="36"/>
        <v>275633.2220415083</v>
      </c>
    </row>
    <row r="87" spans="1:12" x14ac:dyDescent="0.15">
      <c r="A87" s="3" t="s">
        <v>88</v>
      </c>
      <c r="B87" s="2">
        <f t="shared" si="38"/>
        <v>455620</v>
      </c>
      <c r="C87" s="2">
        <f t="shared" si="39"/>
        <v>27483.800000000003</v>
      </c>
      <c r="D87" s="2">
        <f t="shared" si="40"/>
        <v>1792.2095533395884</v>
      </c>
      <c r="E87" s="2">
        <f t="shared" ref="E87:H87" si="45">F70</f>
        <v>38720.019999999997</v>
      </c>
      <c r="F87" s="2">
        <f t="shared" si="45"/>
        <v>166060</v>
      </c>
      <c r="G87" s="2">
        <f t="shared" si="45"/>
        <v>46110</v>
      </c>
      <c r="H87" s="2">
        <f t="shared" si="45"/>
        <v>32400</v>
      </c>
      <c r="I87" s="2">
        <f t="shared" si="33"/>
        <v>22883.990446660409</v>
      </c>
      <c r="J87" s="2">
        <f t="shared" si="34"/>
        <v>791070.02</v>
      </c>
      <c r="K87" s="2">
        <f t="shared" si="35"/>
        <v>484896.00955333957</v>
      </c>
      <c r="L87" s="21">
        <f t="shared" si="36"/>
        <v>306174.01044666045</v>
      </c>
    </row>
    <row r="88" spans="1:12" x14ac:dyDescent="0.15">
      <c r="A88" s="3" t="s">
        <v>89</v>
      </c>
      <c r="B88" s="2">
        <f t="shared" si="38"/>
        <v>451260.00000000006</v>
      </c>
      <c r="C88" s="2">
        <f t="shared" si="39"/>
        <v>27195</v>
      </c>
      <c r="D88" s="2">
        <f t="shared" si="40"/>
        <v>2053.587064486293</v>
      </c>
      <c r="E88" s="2">
        <f t="shared" ref="E88:H88" si="46">F71</f>
        <v>36589.620000000003</v>
      </c>
      <c r="F88" s="2">
        <f t="shared" si="46"/>
        <v>162260</v>
      </c>
      <c r="G88" s="2">
        <f t="shared" si="46"/>
        <v>38700</v>
      </c>
      <c r="H88" s="2">
        <f t="shared" si="46"/>
        <v>32479.999999999996</v>
      </c>
      <c r="I88" s="2">
        <f t="shared" si="33"/>
        <v>26221.412935513592</v>
      </c>
      <c r="J88" s="2">
        <f t="shared" si="34"/>
        <v>776759.61999999988</v>
      </c>
      <c r="K88" s="2">
        <f t="shared" si="35"/>
        <v>480508.58706448635</v>
      </c>
      <c r="L88" s="21">
        <f t="shared" si="36"/>
        <v>296251.03293551359</v>
      </c>
    </row>
    <row r="89" spans="1:12" x14ac:dyDescent="0.15">
      <c r="A89" s="3" t="s">
        <v>90</v>
      </c>
      <c r="B89" s="2">
        <f t="shared" si="38"/>
        <v>397100</v>
      </c>
      <c r="C89" s="2">
        <f t="shared" si="39"/>
        <v>23625</v>
      </c>
      <c r="D89" s="2">
        <f t="shared" si="40"/>
        <v>1818.9951557934367</v>
      </c>
      <c r="E89" s="2">
        <f t="shared" ref="E89:H89" si="47">F72</f>
        <v>33180.979999999996</v>
      </c>
      <c r="F89" s="2">
        <f t="shared" si="47"/>
        <v>164919.99999999997</v>
      </c>
      <c r="G89" s="2">
        <f t="shared" si="47"/>
        <v>42000</v>
      </c>
      <c r="H89" s="2">
        <f t="shared" si="47"/>
        <v>30800</v>
      </c>
      <c r="I89" s="2">
        <f t="shared" si="33"/>
        <v>23226.004844206564</v>
      </c>
      <c r="J89" s="2">
        <f t="shared" si="34"/>
        <v>716670.98</v>
      </c>
      <c r="K89" s="2">
        <f t="shared" si="35"/>
        <v>422543.99515579344</v>
      </c>
      <c r="L89" s="21">
        <f t="shared" si="36"/>
        <v>294126.98484420654</v>
      </c>
    </row>
    <row r="90" spans="1:12" x14ac:dyDescent="0.15">
      <c r="A90" s="3" t="s">
        <v>91</v>
      </c>
      <c r="B90" s="2">
        <f t="shared" si="38"/>
        <v>369600</v>
      </c>
      <c r="C90" s="2">
        <f t="shared" si="39"/>
        <v>19515.649999999998</v>
      </c>
      <c r="D90" s="2">
        <f t="shared" si="40"/>
        <v>1808.7798765495818</v>
      </c>
      <c r="E90" s="2">
        <f t="shared" ref="E90:H90" si="48">F73</f>
        <v>33500.54</v>
      </c>
      <c r="F90" s="2">
        <f t="shared" si="48"/>
        <v>138700</v>
      </c>
      <c r="G90" s="2">
        <f t="shared" si="48"/>
        <v>56100</v>
      </c>
      <c r="H90" s="2">
        <f t="shared" si="48"/>
        <v>30520</v>
      </c>
      <c r="I90" s="2">
        <f t="shared" si="33"/>
        <v>23095.570123450419</v>
      </c>
      <c r="J90" s="2">
        <f t="shared" si="34"/>
        <v>672840.53999999992</v>
      </c>
      <c r="K90" s="2">
        <f t="shared" si="35"/>
        <v>390924.42987654958</v>
      </c>
      <c r="L90" s="21">
        <f t="shared" si="36"/>
        <v>281916.1101234504</v>
      </c>
    </row>
    <row r="91" spans="1:12" x14ac:dyDescent="0.15">
      <c r="A91" s="3" t="s">
        <v>92</v>
      </c>
      <c r="B91" s="2">
        <f t="shared" si="38"/>
        <v>405900</v>
      </c>
      <c r="C91" s="5">
        <f t="shared" si="39"/>
        <v>19299.18</v>
      </c>
      <c r="D91" s="5">
        <f t="shared" si="40"/>
        <v>1934.8980845024957</v>
      </c>
      <c r="E91" s="2">
        <f t="shared" ref="E91:H91" si="49">F74</f>
        <v>33607.06</v>
      </c>
      <c r="F91" s="2">
        <f t="shared" si="49"/>
        <v>104909.99999999999</v>
      </c>
      <c r="G91" s="2">
        <f t="shared" si="49"/>
        <v>61200</v>
      </c>
      <c r="H91" s="2">
        <f t="shared" si="49"/>
        <v>22910</v>
      </c>
      <c r="I91" s="2">
        <f t="shared" si="33"/>
        <v>24705.921915497562</v>
      </c>
      <c r="J91" s="5">
        <f t="shared" si="34"/>
        <v>674467.05999999994</v>
      </c>
      <c r="K91" s="5">
        <f t="shared" si="35"/>
        <v>427134.07808450249</v>
      </c>
      <c r="L91" s="20">
        <f t="shared" si="36"/>
        <v>247332.98191549757</v>
      </c>
    </row>
    <row r="92" spans="1:12" x14ac:dyDescent="0.15">
      <c r="A92" s="3" t="s">
        <v>93</v>
      </c>
      <c r="B92" s="17">
        <f t="shared" si="38"/>
        <v>478409.99999999994</v>
      </c>
      <c r="C92" s="18">
        <f t="shared" si="39"/>
        <v>19588.32</v>
      </c>
      <c r="D92" s="18">
        <f t="shared" si="40"/>
        <v>4430.4955246660602</v>
      </c>
      <c r="E92" s="17">
        <f t="shared" ref="E92:H92" si="50">F75</f>
        <v>37282</v>
      </c>
      <c r="F92" s="17">
        <f t="shared" si="50"/>
        <v>75660</v>
      </c>
      <c r="G92" s="17">
        <f t="shared" si="50"/>
        <v>66330</v>
      </c>
      <c r="H92" s="17">
        <f t="shared" si="50"/>
        <v>26970</v>
      </c>
      <c r="I92" s="17">
        <f t="shared" si="33"/>
        <v>56571.184475333997</v>
      </c>
      <c r="J92" s="18">
        <f t="shared" si="34"/>
        <v>765242</v>
      </c>
      <c r="K92" s="18">
        <f t="shared" si="35"/>
        <v>502428.81552466599</v>
      </c>
      <c r="L92" s="22">
        <f t="shared" si="36"/>
        <v>262813.18447533401</v>
      </c>
    </row>
    <row r="94" spans="1:12" x14ac:dyDescent="0.15">
      <c r="A94" t="s">
        <v>103</v>
      </c>
      <c r="B94" t="s">
        <v>104</v>
      </c>
      <c r="C94" t="s">
        <v>105</v>
      </c>
      <c r="D94" t="s">
        <v>106</v>
      </c>
      <c r="E94" t="s">
        <v>107</v>
      </c>
      <c r="F94" t="s">
        <v>108</v>
      </c>
      <c r="G94" t="s">
        <v>109</v>
      </c>
      <c r="H94" t="s">
        <v>110</v>
      </c>
      <c r="I94" t="s">
        <v>111</v>
      </c>
      <c r="K94" t="s">
        <v>112</v>
      </c>
      <c r="L94" t="s">
        <v>113</v>
      </c>
    </row>
    <row r="95" spans="1:12" x14ac:dyDescent="0.15">
      <c r="A95" s="1" t="s">
        <v>70</v>
      </c>
      <c r="B95" s="6">
        <f t="shared" ref="B95:I95" si="51">B81/$J81</f>
        <v>0.66228050974006825</v>
      </c>
      <c r="C95" s="6">
        <f t="shared" si="51"/>
        <v>3.0689285035404849E-2</v>
      </c>
      <c r="D95" s="6">
        <f t="shared" si="51"/>
        <v>3.1506703558138323E-3</v>
      </c>
      <c r="E95" s="6">
        <f t="shared" si="51"/>
        <v>4.7360173641529224E-2</v>
      </c>
      <c r="F95" s="6">
        <f t="shared" si="51"/>
        <v>0.11738426616791263</v>
      </c>
      <c r="G95" s="6">
        <f t="shared" si="51"/>
        <v>6.9382864553023407E-2</v>
      </c>
      <c r="H95" s="6">
        <f t="shared" si="51"/>
        <v>2.9522609951756575E-2</v>
      </c>
      <c r="I95" s="6">
        <f t="shared" si="51"/>
        <v>4.0229620554491259E-2</v>
      </c>
      <c r="K95" s="6">
        <f t="shared" ref="K95:K106" si="52">K81/$J81</f>
        <v>0.696120465131287</v>
      </c>
      <c r="L95" s="6">
        <f t="shared" ref="L95:L106" si="53">L81/$J81</f>
        <v>0.30387953486871311</v>
      </c>
    </row>
    <row r="96" spans="1:12" x14ac:dyDescent="0.15">
      <c r="A96" s="3" t="s">
        <v>73</v>
      </c>
      <c r="B96" s="6">
        <f t="shared" ref="B96:I96" si="54">B82/$J82</f>
        <v>0.60343221094741795</v>
      </c>
      <c r="C96" s="6">
        <f t="shared" si="54"/>
        <v>2.79623253468811E-2</v>
      </c>
      <c r="D96" s="6">
        <f t="shared" si="54"/>
        <v>2.8707110305809893E-3</v>
      </c>
      <c r="E96" s="6">
        <f t="shared" si="54"/>
        <v>4.2564558762021767E-2</v>
      </c>
      <c r="F96" s="6">
        <f t="shared" si="54"/>
        <v>0.11173966886643731</v>
      </c>
      <c r="G96" s="6">
        <f t="shared" si="54"/>
        <v>0.12260626811836023</v>
      </c>
      <c r="H96" s="6">
        <f t="shared" si="54"/>
        <v>5.2169322391147264E-2</v>
      </c>
      <c r="I96" s="6">
        <f t="shared" si="54"/>
        <v>3.6654934537153336E-2</v>
      </c>
      <c r="K96" s="6">
        <f t="shared" si="52"/>
        <v>0.6342652473248801</v>
      </c>
      <c r="L96" s="6">
        <f t="shared" si="53"/>
        <v>0.3657347526751199</v>
      </c>
    </row>
    <row r="97" spans="1:12" x14ac:dyDescent="0.15">
      <c r="A97" s="3" t="s">
        <v>74</v>
      </c>
      <c r="B97" s="6">
        <f t="shared" ref="B97:I97" si="55">B83/$J83</f>
        <v>0.63783300598836523</v>
      </c>
      <c r="C97" s="6">
        <f t="shared" si="55"/>
        <v>3.6748642393874049E-2</v>
      </c>
      <c r="D97" s="6">
        <f t="shared" si="55"/>
        <v>2.7368824754493652E-3</v>
      </c>
      <c r="E97" s="6">
        <f t="shared" si="55"/>
        <v>5.0744108829292124E-2</v>
      </c>
      <c r="F97" s="6">
        <f t="shared" si="55"/>
        <v>0.10925843158134033</v>
      </c>
      <c r="G97" s="6">
        <f t="shared" si="55"/>
        <v>8.6065313482517156E-2</v>
      </c>
      <c r="H97" s="6">
        <f t="shared" si="55"/>
        <v>4.1667482803260034E-2</v>
      </c>
      <c r="I97" s="6">
        <f t="shared" si="55"/>
        <v>3.4946132445901688E-2</v>
      </c>
      <c r="K97" s="6">
        <f t="shared" si="52"/>
        <v>0.67731853085768856</v>
      </c>
      <c r="L97" s="6">
        <f t="shared" si="53"/>
        <v>0.32268146914231127</v>
      </c>
    </row>
    <row r="98" spans="1:12" x14ac:dyDescent="0.15">
      <c r="A98" s="3" t="s">
        <v>75</v>
      </c>
      <c r="B98" s="6">
        <f t="shared" ref="B98:I98" si="56">B84/$J84</f>
        <v>0.59854328459946771</v>
      </c>
      <c r="C98" s="6">
        <f t="shared" si="56"/>
        <v>3.8019883080334348E-2</v>
      </c>
      <c r="D98" s="6">
        <f t="shared" si="56"/>
        <v>2.8165227168253913E-3</v>
      </c>
      <c r="E98" s="6">
        <f t="shared" si="56"/>
        <v>5.001533202123596E-2</v>
      </c>
      <c r="F98" s="6">
        <f t="shared" si="56"/>
        <v>0.13918639229861923</v>
      </c>
      <c r="G98" s="6">
        <f t="shared" si="56"/>
        <v>9.1583438642935319E-2</v>
      </c>
      <c r="H98" s="6">
        <f t="shared" si="56"/>
        <v>4.3872120539905121E-2</v>
      </c>
      <c r="I98" s="6">
        <f t="shared" si="56"/>
        <v>3.596302610067699E-2</v>
      </c>
      <c r="K98" s="6">
        <f t="shared" si="52"/>
        <v>0.63937969039662745</v>
      </c>
      <c r="L98" s="6">
        <f t="shared" si="53"/>
        <v>0.36062030960337266</v>
      </c>
    </row>
    <row r="99" spans="1:12" x14ac:dyDescent="0.15">
      <c r="A99" s="3" t="s">
        <v>76</v>
      </c>
      <c r="B99" s="6">
        <f t="shared" ref="B99:I99" si="57">B85/$J85</f>
        <v>0.55929993557869384</v>
      </c>
      <c r="C99" s="6">
        <f t="shared" si="57"/>
        <v>3.8104090582764594E-2</v>
      </c>
      <c r="D99" s="6">
        <f t="shared" si="57"/>
        <v>2.9607075172054498E-3</v>
      </c>
      <c r="E99" s="6">
        <f t="shared" si="57"/>
        <v>5.024345479411766E-2</v>
      </c>
      <c r="F99" s="6">
        <f t="shared" si="57"/>
        <v>0.16338588245042265</v>
      </c>
      <c r="G99" s="6">
        <f t="shared" si="57"/>
        <v>9.7852548796293362E-2</v>
      </c>
      <c r="H99" s="6">
        <f t="shared" si="57"/>
        <v>5.0349317461601019E-2</v>
      </c>
      <c r="I99" s="6">
        <f t="shared" si="57"/>
        <v>3.7804062818901481E-2</v>
      </c>
      <c r="K99" s="6">
        <f t="shared" si="52"/>
        <v>0.60036473367866383</v>
      </c>
      <c r="L99" s="6">
        <f t="shared" si="53"/>
        <v>0.39963526632133611</v>
      </c>
    </row>
    <row r="100" spans="1:12" x14ac:dyDescent="0.15">
      <c r="A100" s="3" t="s">
        <v>87</v>
      </c>
      <c r="B100" s="6">
        <f t="shared" ref="B100:I100" si="58">B86/$J86</f>
        <v>0.58088995774920127</v>
      </c>
      <c r="C100" s="6">
        <f t="shared" si="58"/>
        <v>3.1985734029316266E-2</v>
      </c>
      <c r="D100" s="6">
        <f t="shared" si="58"/>
        <v>3.0507841714727951E-3</v>
      </c>
      <c r="E100" s="6">
        <f t="shared" si="58"/>
        <v>4.9713746435904017E-2</v>
      </c>
      <c r="F100" s="6">
        <f t="shared" si="58"/>
        <v>0.18638418909166465</v>
      </c>
      <c r="G100" s="6">
        <f t="shared" si="58"/>
        <v>6.4250709920878127E-2</v>
      </c>
      <c r="H100" s="6">
        <f t="shared" si="58"/>
        <v>4.4770663842069271E-2</v>
      </c>
      <c r="I100" s="6">
        <f t="shared" si="58"/>
        <v>3.8954214759493483E-2</v>
      </c>
      <c r="K100" s="6">
        <f t="shared" si="52"/>
        <v>0.61592647594999039</v>
      </c>
      <c r="L100" s="6">
        <f t="shared" si="53"/>
        <v>0.38407352405000955</v>
      </c>
    </row>
    <row r="101" spans="1:12" x14ac:dyDescent="0.15">
      <c r="A101" s="3" t="s">
        <v>88</v>
      </c>
      <c r="B101" s="6">
        <f t="shared" ref="B101:I101" si="59">B87/$J87</f>
        <v>0.57595407294034473</v>
      </c>
      <c r="C101" s="6">
        <f t="shared" si="59"/>
        <v>3.4742562990820965E-2</v>
      </c>
      <c r="D101" s="6">
        <f t="shared" si="59"/>
        <v>2.2655510991803083E-3</v>
      </c>
      <c r="E101" s="6">
        <f t="shared" si="59"/>
        <v>4.8946387830498234E-2</v>
      </c>
      <c r="F101" s="6">
        <f t="shared" si="59"/>
        <v>0.20991820673472114</v>
      </c>
      <c r="G101" s="6">
        <f t="shared" si="59"/>
        <v>5.8288139904480264E-2</v>
      </c>
      <c r="H101" s="6">
        <f t="shared" si="59"/>
        <v>4.0957183537305583E-2</v>
      </c>
      <c r="I101" s="6">
        <f t="shared" si="59"/>
        <v>2.8927894962648703E-2</v>
      </c>
      <c r="K101" s="6">
        <f t="shared" si="52"/>
        <v>0.612962187030346</v>
      </c>
      <c r="L101" s="6">
        <f t="shared" si="53"/>
        <v>0.387037812969654</v>
      </c>
    </row>
    <row r="102" spans="1:12" x14ac:dyDescent="0.15">
      <c r="A102" s="3" t="s">
        <v>89</v>
      </c>
      <c r="B102" s="6">
        <f t="shared" ref="B102:I102" si="60">B88/$J88</f>
        <v>0.58095192950426555</v>
      </c>
      <c r="C102" s="6">
        <f t="shared" si="60"/>
        <v>3.5010831278793821E-2</v>
      </c>
      <c r="D102" s="6">
        <f t="shared" si="60"/>
        <v>2.6437871017114577E-3</v>
      </c>
      <c r="E102" s="6">
        <f t="shared" si="60"/>
        <v>4.7105461017656926E-2</v>
      </c>
      <c r="F102" s="6">
        <f t="shared" si="60"/>
        <v>0.20889345406497833</v>
      </c>
      <c r="G102" s="6">
        <f t="shared" si="60"/>
        <v>4.9822363320070638E-2</v>
      </c>
      <c r="H102" s="6">
        <f t="shared" si="60"/>
        <v>4.1814738000927498E-2</v>
      </c>
      <c r="I102" s="6">
        <f t="shared" si="60"/>
        <v>3.3757435711595819E-2</v>
      </c>
      <c r="K102" s="6">
        <f t="shared" si="52"/>
        <v>0.61860654788477087</v>
      </c>
      <c r="L102" s="6">
        <f t="shared" si="53"/>
        <v>0.38139345211522924</v>
      </c>
    </row>
    <row r="103" spans="1:12" x14ac:dyDescent="0.15">
      <c r="A103" s="3" t="s">
        <v>90</v>
      </c>
      <c r="B103" s="6">
        <f t="shared" ref="B103:I103" si="61">B89/$J89</f>
        <v>0.55408968840903816</v>
      </c>
      <c r="C103" s="6">
        <f t="shared" si="61"/>
        <v>3.2964917876261712E-2</v>
      </c>
      <c r="D103" s="6">
        <f t="shared" si="61"/>
        <v>2.5381174995999373E-3</v>
      </c>
      <c r="E103" s="6">
        <f t="shared" si="61"/>
        <v>4.6298763206513535E-2</v>
      </c>
      <c r="F103" s="6">
        <f t="shared" si="61"/>
        <v>0.23011954523399283</v>
      </c>
      <c r="G103" s="6">
        <f t="shared" si="61"/>
        <v>5.8604298446687492E-2</v>
      </c>
      <c r="H103" s="6">
        <f t="shared" si="61"/>
        <v>4.2976485527570829E-2</v>
      </c>
      <c r="I103" s="6">
        <f t="shared" si="61"/>
        <v>3.2408183800335492E-2</v>
      </c>
      <c r="K103" s="6">
        <f t="shared" si="52"/>
        <v>0.5895927237848998</v>
      </c>
      <c r="L103" s="6">
        <f t="shared" si="53"/>
        <v>0.4104072762151002</v>
      </c>
    </row>
    <row r="104" spans="1:12" x14ac:dyDescent="0.15">
      <c r="A104" s="3" t="s">
        <v>91</v>
      </c>
      <c r="B104" s="6">
        <f t="shared" ref="B104:I104" si="62">B90/$J90</f>
        <v>0.54931291744103294</v>
      </c>
      <c r="C104" s="6">
        <f t="shared" si="62"/>
        <v>2.9004866442797872E-2</v>
      </c>
      <c r="D104" s="6">
        <f t="shared" si="62"/>
        <v>2.6882742180629931E-3</v>
      </c>
      <c r="E104" s="6">
        <f t="shared" si="62"/>
        <v>4.9789716891910238E-2</v>
      </c>
      <c r="F104" s="6">
        <f t="shared" si="62"/>
        <v>0.20614096766523612</v>
      </c>
      <c r="G104" s="6">
        <f t="shared" si="62"/>
        <v>8.3377853540156796E-2</v>
      </c>
      <c r="H104" s="6">
        <f t="shared" si="62"/>
        <v>4.5359930303842874E-2</v>
      </c>
      <c r="I104" s="6">
        <f t="shared" si="62"/>
        <v>3.4325473496960246E-2</v>
      </c>
      <c r="K104" s="6">
        <f t="shared" si="52"/>
        <v>0.58100605810189387</v>
      </c>
      <c r="L104" s="6">
        <f t="shared" si="53"/>
        <v>0.41899394189810624</v>
      </c>
    </row>
    <row r="105" spans="1:12" x14ac:dyDescent="0.15">
      <c r="A105" s="3" t="s">
        <v>92</v>
      </c>
      <c r="B105" s="6">
        <f t="shared" ref="B105:I105" si="63">B91/$J91</f>
        <v>0.6018084856508783</v>
      </c>
      <c r="C105" s="6">
        <f t="shared" si="63"/>
        <v>2.8613969672588609E-2</v>
      </c>
      <c r="D105" s="6">
        <f t="shared" si="63"/>
        <v>2.8687806999833261E-3</v>
      </c>
      <c r="E105" s="6">
        <f t="shared" si="63"/>
        <v>4.9827577939832973E-2</v>
      </c>
      <c r="F105" s="6">
        <f t="shared" si="63"/>
        <v>0.15554503136150191</v>
      </c>
      <c r="G105" s="6">
        <f t="shared" si="63"/>
        <v>9.0738308257782091E-2</v>
      </c>
      <c r="H105" s="6">
        <f t="shared" si="63"/>
        <v>3.3967559512839668E-2</v>
      </c>
      <c r="I105" s="6">
        <f t="shared" si="63"/>
        <v>3.6630286904593329E-2</v>
      </c>
      <c r="K105" s="6">
        <f t="shared" si="52"/>
        <v>0.63329123602345017</v>
      </c>
      <c r="L105" s="6">
        <f t="shared" si="53"/>
        <v>0.36670876397655</v>
      </c>
    </row>
    <row r="106" spans="1:12" x14ac:dyDescent="0.15">
      <c r="A106" s="3" t="s">
        <v>93</v>
      </c>
      <c r="B106" s="6">
        <f t="shared" ref="B106:I106" si="64">B92/$J92</f>
        <v>0.62517478131101001</v>
      </c>
      <c r="C106" s="6">
        <f t="shared" si="64"/>
        <v>2.5597549533350233E-2</v>
      </c>
      <c r="D106" s="6">
        <f t="shared" si="64"/>
        <v>5.789665915705176E-3</v>
      </c>
      <c r="E106" s="6">
        <f t="shared" si="64"/>
        <v>4.8719228688441044E-2</v>
      </c>
      <c r="F106" s="6">
        <f t="shared" si="64"/>
        <v>9.8870684045047189E-2</v>
      </c>
      <c r="G106" s="6">
        <f t="shared" si="64"/>
        <v>8.6678462499444622E-2</v>
      </c>
      <c r="H106" s="6">
        <f t="shared" si="64"/>
        <v>3.5243752956581054E-2</v>
      </c>
      <c r="I106" s="6">
        <f t="shared" si="64"/>
        <v>7.3925875050420642E-2</v>
      </c>
      <c r="K106" s="6">
        <f t="shared" si="52"/>
        <v>0.65656199676006544</v>
      </c>
      <c r="L106" s="6">
        <f t="shared" si="53"/>
        <v>0.34343800323993456</v>
      </c>
    </row>
  </sheetData>
  <phoneticPr fontId="1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6"/>
  <sheetViews>
    <sheetView zoomScale="96" zoomScaleNormal="96" workbookViewId="0">
      <selection activeCell="B2" sqref="B2"/>
    </sheetView>
  </sheetViews>
  <sheetFormatPr defaultColWidth="9" defaultRowHeight="13.5" x14ac:dyDescent="0.15"/>
  <cols>
    <col min="2" max="3" width="14"/>
    <col min="4" max="4" width="12.875"/>
    <col min="5" max="12" width="14"/>
    <col min="14" max="15" width="14"/>
    <col min="16" max="16" width="12.875"/>
    <col min="17" max="18" width="14"/>
    <col min="19" max="21" width="12.875"/>
    <col min="22" max="22" width="14"/>
    <col min="23" max="23" width="12.875"/>
  </cols>
  <sheetData>
    <row r="1" spans="1:23" x14ac:dyDescent="0.15">
      <c r="A1" t="s">
        <v>49</v>
      </c>
      <c r="B1" t="s">
        <v>77</v>
      </c>
      <c r="C1" t="s">
        <v>78</v>
      </c>
      <c r="D1" t="s">
        <v>79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114</v>
      </c>
      <c r="K1" t="s">
        <v>101</v>
      </c>
      <c r="L1" t="s">
        <v>102</v>
      </c>
      <c r="M1" t="s">
        <v>53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</row>
    <row r="2" spans="1:23" x14ac:dyDescent="0.15">
      <c r="A2" s="1" t="s">
        <v>70</v>
      </c>
      <c r="B2" s="2">
        <v>506922.32585727202</v>
      </c>
      <c r="C2" s="2">
        <v>23490.173001089879</v>
      </c>
      <c r="D2" s="2">
        <v>2411.5840966021383</v>
      </c>
      <c r="E2" s="2">
        <v>36250.393937745328</v>
      </c>
      <c r="F2" s="2">
        <v>89848.190230211869</v>
      </c>
      <c r="G2" s="2">
        <v>53106.987985593718</v>
      </c>
      <c r="H2" s="2">
        <v>22597.177301798005</v>
      </c>
      <c r="I2" s="2">
        <v>30792.530536406961</v>
      </c>
      <c r="J2" s="5">
        <v>765419.36294671975</v>
      </c>
      <c r="K2">
        <v>532824.0829549639</v>
      </c>
      <c r="L2">
        <v>232595.2799917559</v>
      </c>
      <c r="M2" t="s">
        <v>72</v>
      </c>
      <c r="N2" s="6">
        <v>0.66228050974006825</v>
      </c>
      <c r="O2" s="6">
        <v>3.0689285035404849E-2</v>
      </c>
      <c r="P2" s="6">
        <v>3.1506703558138323E-3</v>
      </c>
      <c r="Q2" s="6">
        <v>4.7360173641529224E-2</v>
      </c>
      <c r="R2" s="6">
        <v>0.11738426616791263</v>
      </c>
      <c r="S2" s="6">
        <v>6.9382864553023407E-2</v>
      </c>
      <c r="T2" s="6">
        <v>2.9522609951756575E-2</v>
      </c>
      <c r="U2" s="6">
        <v>4.0229620554491259E-2</v>
      </c>
      <c r="V2" s="6">
        <v>0.696120465131287</v>
      </c>
      <c r="W2" s="6">
        <v>0.30387953486871311</v>
      </c>
    </row>
    <row r="3" spans="1:23" x14ac:dyDescent="0.15">
      <c r="A3" s="3" t="s">
        <v>73</v>
      </c>
      <c r="B3" s="2">
        <v>316037.67414272815</v>
      </c>
      <c r="C3" s="2">
        <v>14644.806998910124</v>
      </c>
      <c r="D3" s="2">
        <v>1503.4875844898284</v>
      </c>
      <c r="E3" s="2">
        <v>22292.486062254677</v>
      </c>
      <c r="F3" s="2">
        <v>58521.809769788131</v>
      </c>
      <c r="G3" s="2">
        <v>64213.012014406268</v>
      </c>
      <c r="H3" s="2">
        <v>27322.822698202002</v>
      </c>
      <c r="I3" s="2">
        <v>19197.417782501067</v>
      </c>
      <c r="J3" s="5">
        <v>523733.51705328026</v>
      </c>
      <c r="K3">
        <v>332185.96872612811</v>
      </c>
      <c r="L3">
        <v>191547.54832715215</v>
      </c>
      <c r="M3" t="s">
        <v>72</v>
      </c>
      <c r="N3" s="6">
        <v>0.60343221094741795</v>
      </c>
      <c r="O3" s="6">
        <v>2.79623253468811E-2</v>
      </c>
      <c r="P3" s="6">
        <v>2.8707110305809893E-3</v>
      </c>
      <c r="Q3" s="6">
        <v>4.2564558762021767E-2</v>
      </c>
      <c r="R3" s="6">
        <v>0.11173966886643731</v>
      </c>
      <c r="S3" s="6">
        <v>0.12260626811836023</v>
      </c>
      <c r="T3" s="6">
        <v>5.2169322391147264E-2</v>
      </c>
      <c r="U3" s="6">
        <v>3.6654934537153336E-2</v>
      </c>
      <c r="V3" s="6">
        <v>0.6342652473248801</v>
      </c>
      <c r="W3" s="6">
        <v>0.3657347526751199</v>
      </c>
    </row>
    <row r="4" spans="1:23" x14ac:dyDescent="0.15">
      <c r="A4" s="3" t="s">
        <v>74</v>
      </c>
      <c r="B4" s="2">
        <v>429840.00000000006</v>
      </c>
      <c r="C4" s="2">
        <v>24765.16</v>
      </c>
      <c r="D4" s="2">
        <v>1844.4037110061604</v>
      </c>
      <c r="E4" s="2">
        <v>34196.800000000003</v>
      </c>
      <c r="F4" s="2">
        <v>73630</v>
      </c>
      <c r="G4" s="2">
        <v>58000</v>
      </c>
      <c r="H4" s="2">
        <v>28080</v>
      </c>
      <c r="I4" s="2">
        <v>23550.43628899378</v>
      </c>
      <c r="J4" s="5">
        <v>673906.8</v>
      </c>
      <c r="K4">
        <v>456449.56371100619</v>
      </c>
      <c r="L4">
        <v>217457.23628899376</v>
      </c>
      <c r="M4" t="s">
        <v>72</v>
      </c>
      <c r="N4" s="6">
        <v>0.63783300598836523</v>
      </c>
      <c r="O4" s="6">
        <v>3.6748642393874049E-2</v>
      </c>
      <c r="P4" s="6">
        <v>2.7368824754493652E-3</v>
      </c>
      <c r="Q4" s="6">
        <v>5.0744108829292124E-2</v>
      </c>
      <c r="R4" s="6">
        <v>0.10925843158134033</v>
      </c>
      <c r="S4" s="6">
        <v>8.6065313482517156E-2</v>
      </c>
      <c r="T4" s="6">
        <v>4.1667482803260034E-2</v>
      </c>
      <c r="U4" s="6">
        <v>3.4946132445901688E-2</v>
      </c>
      <c r="V4" s="6">
        <v>0.67731853085768856</v>
      </c>
      <c r="W4" s="6">
        <v>0.32268146914231127</v>
      </c>
    </row>
    <row r="5" spans="1:23" x14ac:dyDescent="0.15">
      <c r="A5" s="3" t="s">
        <v>75</v>
      </c>
      <c r="B5" s="2">
        <v>386640</v>
      </c>
      <c r="C5" s="2">
        <v>24559.64</v>
      </c>
      <c r="D5" s="2">
        <v>1819.3844476295337</v>
      </c>
      <c r="E5" s="2">
        <v>32308.319999999996</v>
      </c>
      <c r="F5" s="2">
        <v>89910</v>
      </c>
      <c r="G5" s="2">
        <v>59160</v>
      </c>
      <c r="H5" s="2">
        <v>28340.000000000004</v>
      </c>
      <c r="I5" s="2">
        <v>23230.975552370466</v>
      </c>
      <c r="J5" s="5">
        <v>645968.31999999995</v>
      </c>
      <c r="K5">
        <v>413019.02444762952</v>
      </c>
      <c r="L5">
        <v>232949.29555237049</v>
      </c>
      <c r="M5" t="s">
        <v>72</v>
      </c>
      <c r="N5" s="6">
        <v>0.59854328459946771</v>
      </c>
      <c r="O5" s="6">
        <v>3.8019883080334348E-2</v>
      </c>
      <c r="P5" s="6">
        <v>2.8165227168253913E-3</v>
      </c>
      <c r="Q5" s="6">
        <v>5.001533202123596E-2</v>
      </c>
      <c r="R5" s="6">
        <v>0.13918639229861923</v>
      </c>
      <c r="S5" s="6">
        <v>9.1583438642935319E-2</v>
      </c>
      <c r="T5" s="6">
        <v>4.3872120539905121E-2</v>
      </c>
      <c r="U5" s="6">
        <v>3.596302610067699E-2</v>
      </c>
      <c r="V5" s="6">
        <v>0.63937969039662745</v>
      </c>
      <c r="W5" s="6">
        <v>0.36062030960337266</v>
      </c>
    </row>
    <row r="6" spans="1:23" x14ac:dyDescent="0.15">
      <c r="A6" s="3" t="s">
        <v>76</v>
      </c>
      <c r="B6" s="2">
        <v>381240</v>
      </c>
      <c r="C6" s="2">
        <v>25973.19</v>
      </c>
      <c r="D6" s="2">
        <v>2018.1302768996854</v>
      </c>
      <c r="E6" s="2">
        <v>34247.840000000004</v>
      </c>
      <c r="F6" s="2">
        <v>111370</v>
      </c>
      <c r="G6" s="2">
        <v>66700</v>
      </c>
      <c r="H6" s="2">
        <v>34320</v>
      </c>
      <c r="I6" s="2">
        <v>25768.679723100315</v>
      </c>
      <c r="J6" s="5">
        <v>681637.84</v>
      </c>
      <c r="K6">
        <v>409231.32027689967</v>
      </c>
      <c r="L6">
        <v>272406.5197231003</v>
      </c>
      <c r="M6" t="s">
        <v>72</v>
      </c>
      <c r="N6" s="6">
        <v>0.55929993557869384</v>
      </c>
      <c r="O6" s="6">
        <v>3.8104090582764594E-2</v>
      </c>
      <c r="P6" s="6">
        <v>2.9607075172054498E-3</v>
      </c>
      <c r="Q6" s="6">
        <v>5.024345479411766E-2</v>
      </c>
      <c r="R6" s="6">
        <v>0.16338588245042265</v>
      </c>
      <c r="S6" s="6">
        <v>9.7852548796293362E-2</v>
      </c>
      <c r="T6" s="6">
        <v>5.0349317461601019E-2</v>
      </c>
      <c r="U6" s="6">
        <v>3.7804062818901481E-2</v>
      </c>
      <c r="V6" s="6">
        <v>0.60036473367866383</v>
      </c>
      <c r="W6" s="6">
        <v>0.39963526632133611</v>
      </c>
    </row>
    <row r="7" spans="1:23" x14ac:dyDescent="0.15">
      <c r="A7" s="3" t="s">
        <v>87</v>
      </c>
      <c r="B7" s="2">
        <v>416880</v>
      </c>
      <c r="C7" s="2">
        <v>22954.799999999999</v>
      </c>
      <c r="D7" s="2">
        <v>2189.4179584916874</v>
      </c>
      <c r="E7" s="2">
        <v>35677.440000000002</v>
      </c>
      <c r="F7" s="2">
        <v>133760</v>
      </c>
      <c r="G7" s="2">
        <v>46110</v>
      </c>
      <c r="H7" s="2">
        <v>32130</v>
      </c>
      <c r="I7" s="2">
        <v>27955.782041508312</v>
      </c>
      <c r="J7" s="5">
        <v>717657.44000000006</v>
      </c>
      <c r="K7">
        <v>442024.2179584917</v>
      </c>
      <c r="L7">
        <v>275633.2220415083</v>
      </c>
      <c r="M7" t="s">
        <v>72</v>
      </c>
      <c r="N7" s="6">
        <v>0.58088995774920127</v>
      </c>
      <c r="O7" s="6">
        <v>3.1985734029316266E-2</v>
      </c>
      <c r="P7" s="6">
        <v>3.0507841714727951E-3</v>
      </c>
      <c r="Q7" s="6">
        <v>4.9713746435904017E-2</v>
      </c>
      <c r="R7" s="6">
        <v>0.18638418909166465</v>
      </c>
      <c r="S7" s="6">
        <v>6.4250709920878127E-2</v>
      </c>
      <c r="T7" s="6">
        <v>4.4770663842069271E-2</v>
      </c>
      <c r="U7" s="6">
        <v>3.8954214759493483E-2</v>
      </c>
      <c r="V7" s="6">
        <v>0.61592647594999039</v>
      </c>
      <c r="W7" s="6">
        <v>0.38407352405000955</v>
      </c>
    </row>
    <row r="8" spans="1:23" x14ac:dyDescent="0.15">
      <c r="A8" s="3" t="s">
        <v>88</v>
      </c>
      <c r="B8" s="2">
        <v>455620</v>
      </c>
      <c r="C8" s="2">
        <v>27483.800000000003</v>
      </c>
      <c r="D8" s="2">
        <v>1792.2095533395884</v>
      </c>
      <c r="E8" s="2">
        <v>38720.019999999997</v>
      </c>
      <c r="F8" s="2">
        <v>166060</v>
      </c>
      <c r="G8" s="2">
        <v>46110</v>
      </c>
      <c r="H8" s="2">
        <v>32400</v>
      </c>
      <c r="I8" s="2">
        <v>22883.990446660409</v>
      </c>
      <c r="J8" s="5">
        <v>791070.02</v>
      </c>
      <c r="K8">
        <v>484896.00955333957</v>
      </c>
      <c r="L8">
        <v>306174.01044666045</v>
      </c>
      <c r="M8" t="s">
        <v>72</v>
      </c>
      <c r="N8" s="6">
        <v>0.57595407294034473</v>
      </c>
      <c r="O8" s="6">
        <v>3.4742562990820965E-2</v>
      </c>
      <c r="P8" s="6">
        <v>2.2655510991803083E-3</v>
      </c>
      <c r="Q8" s="6">
        <v>4.8946387830498234E-2</v>
      </c>
      <c r="R8" s="6">
        <v>0.20991820673472114</v>
      </c>
      <c r="S8" s="6">
        <v>5.8288139904480264E-2</v>
      </c>
      <c r="T8" s="6">
        <v>4.0957183537305583E-2</v>
      </c>
      <c r="U8" s="6">
        <v>2.8927894962648703E-2</v>
      </c>
      <c r="V8" s="6">
        <v>0.612962187030346</v>
      </c>
      <c r="W8" s="6">
        <v>0.387037812969654</v>
      </c>
    </row>
    <row r="9" spans="1:23" x14ac:dyDescent="0.15">
      <c r="A9" s="3" t="s">
        <v>89</v>
      </c>
      <c r="B9" s="2">
        <v>451260.00000000006</v>
      </c>
      <c r="C9" s="2">
        <v>27195</v>
      </c>
      <c r="D9" s="2">
        <v>2053.587064486293</v>
      </c>
      <c r="E9" s="2">
        <v>36589.620000000003</v>
      </c>
      <c r="F9" s="2">
        <v>162260</v>
      </c>
      <c r="G9" s="2">
        <v>38700</v>
      </c>
      <c r="H9" s="2">
        <v>32479.999999999996</v>
      </c>
      <c r="I9" s="2">
        <v>26221.412935513592</v>
      </c>
      <c r="J9" s="5">
        <v>776759.61999999988</v>
      </c>
      <c r="K9">
        <v>480508.58706448635</v>
      </c>
      <c r="L9">
        <v>296251.03293551359</v>
      </c>
      <c r="M9" t="s">
        <v>72</v>
      </c>
      <c r="N9" s="6">
        <v>0.58095192950426555</v>
      </c>
      <c r="O9" s="6">
        <v>3.5010831278793821E-2</v>
      </c>
      <c r="P9" s="6">
        <v>2.6437871017114577E-3</v>
      </c>
      <c r="Q9" s="6">
        <v>4.7105461017656926E-2</v>
      </c>
      <c r="R9" s="6">
        <v>0.20889345406497833</v>
      </c>
      <c r="S9" s="6">
        <v>4.9822363320070638E-2</v>
      </c>
      <c r="T9" s="6">
        <v>4.1814738000927498E-2</v>
      </c>
      <c r="U9" s="6">
        <v>3.3757435711595819E-2</v>
      </c>
      <c r="V9" s="6">
        <v>0.61860654788477087</v>
      </c>
      <c r="W9" s="6">
        <v>0.38139345211522924</v>
      </c>
    </row>
    <row r="10" spans="1:23" x14ac:dyDescent="0.15">
      <c r="A10" s="3" t="s">
        <v>90</v>
      </c>
      <c r="B10" s="2">
        <v>397100</v>
      </c>
      <c r="C10" s="2">
        <v>23625</v>
      </c>
      <c r="D10" s="2">
        <v>1818.9951557934367</v>
      </c>
      <c r="E10" s="2">
        <v>33180.979999999996</v>
      </c>
      <c r="F10" s="2">
        <v>164919.99999999997</v>
      </c>
      <c r="G10" s="2">
        <v>42000</v>
      </c>
      <c r="H10" s="2">
        <v>30800</v>
      </c>
      <c r="I10" s="2">
        <v>23226.004844206564</v>
      </c>
      <c r="J10" s="5">
        <v>716670.98</v>
      </c>
      <c r="K10">
        <v>422543.99515579344</v>
      </c>
      <c r="L10">
        <v>294126.98484420654</v>
      </c>
      <c r="M10" t="s">
        <v>72</v>
      </c>
      <c r="N10" s="6">
        <v>0.55408968840903816</v>
      </c>
      <c r="O10" s="6">
        <v>3.2964917876261712E-2</v>
      </c>
      <c r="P10" s="6">
        <v>2.5381174995999373E-3</v>
      </c>
      <c r="Q10" s="6">
        <v>4.6298763206513535E-2</v>
      </c>
      <c r="R10" s="6">
        <v>0.23011954523399283</v>
      </c>
      <c r="S10" s="6">
        <v>5.8604298446687492E-2</v>
      </c>
      <c r="T10" s="6">
        <v>4.2976485527570829E-2</v>
      </c>
      <c r="U10" s="6">
        <v>3.2408183800335492E-2</v>
      </c>
      <c r="V10" s="6">
        <v>0.5895927237848998</v>
      </c>
      <c r="W10" s="6">
        <v>0.4104072762151002</v>
      </c>
    </row>
    <row r="11" spans="1:23" x14ac:dyDescent="0.15">
      <c r="A11" s="3" t="s">
        <v>91</v>
      </c>
      <c r="B11" s="2">
        <v>369600</v>
      </c>
      <c r="C11" s="2">
        <v>19515.649999999998</v>
      </c>
      <c r="D11" s="2">
        <v>1808.7798765495818</v>
      </c>
      <c r="E11" s="2">
        <v>33500.54</v>
      </c>
      <c r="F11" s="2">
        <v>138700</v>
      </c>
      <c r="G11" s="2">
        <v>56100</v>
      </c>
      <c r="H11" s="2">
        <v>30520</v>
      </c>
      <c r="I11" s="2">
        <v>23095.570123450419</v>
      </c>
      <c r="J11" s="5">
        <v>672840.53999999992</v>
      </c>
      <c r="K11">
        <v>390924.42987654958</v>
      </c>
      <c r="L11">
        <v>281916.1101234504</v>
      </c>
      <c r="M11" t="s">
        <v>72</v>
      </c>
      <c r="N11" s="6">
        <v>0.54931291744103294</v>
      </c>
      <c r="O11" s="6">
        <v>2.9004866442797872E-2</v>
      </c>
      <c r="P11" s="6">
        <v>2.6882742180629931E-3</v>
      </c>
      <c r="Q11" s="6">
        <v>4.9789716891910238E-2</v>
      </c>
      <c r="R11" s="6">
        <v>0.20614096766523612</v>
      </c>
      <c r="S11" s="6">
        <v>8.3377853540156796E-2</v>
      </c>
      <c r="T11" s="6">
        <v>4.5359930303842874E-2</v>
      </c>
      <c r="U11" s="6">
        <v>3.4325473496960246E-2</v>
      </c>
      <c r="V11" s="6">
        <v>0.58100605810189387</v>
      </c>
      <c r="W11" s="6">
        <v>0.41899394189810624</v>
      </c>
    </row>
    <row r="12" spans="1:23" x14ac:dyDescent="0.15">
      <c r="A12" s="3" t="s">
        <v>92</v>
      </c>
      <c r="B12" s="2">
        <v>405900</v>
      </c>
      <c r="C12" s="2">
        <v>19299.18</v>
      </c>
      <c r="D12" s="2">
        <v>1934.8980845024957</v>
      </c>
      <c r="E12" s="2">
        <v>33607.06</v>
      </c>
      <c r="F12" s="2">
        <v>104909.99999999999</v>
      </c>
      <c r="G12" s="2">
        <v>61200</v>
      </c>
      <c r="H12" s="2">
        <v>22910</v>
      </c>
      <c r="I12" s="2">
        <v>24705.921915497562</v>
      </c>
      <c r="J12" s="5">
        <v>674467.05999999994</v>
      </c>
      <c r="K12">
        <v>427134.07808450249</v>
      </c>
      <c r="L12">
        <v>247332.98191549757</v>
      </c>
      <c r="M12" t="s">
        <v>72</v>
      </c>
      <c r="N12" s="6">
        <v>0.6018084856508783</v>
      </c>
      <c r="O12" s="6">
        <v>2.8613969672588609E-2</v>
      </c>
      <c r="P12" s="6">
        <v>2.8687806999833261E-3</v>
      </c>
      <c r="Q12" s="6">
        <v>4.9827577939832973E-2</v>
      </c>
      <c r="R12" s="6">
        <v>0.15554503136150191</v>
      </c>
      <c r="S12" s="6">
        <v>9.0738308257782091E-2</v>
      </c>
      <c r="T12" s="6">
        <v>3.3967559512839668E-2</v>
      </c>
      <c r="U12" s="6">
        <v>3.6630286904593329E-2</v>
      </c>
      <c r="V12" s="6">
        <v>0.63329123602345017</v>
      </c>
      <c r="W12" s="6">
        <v>0.36670876397655</v>
      </c>
    </row>
    <row r="13" spans="1:23" x14ac:dyDescent="0.15">
      <c r="A13" s="3" t="s">
        <v>93</v>
      </c>
      <c r="B13" s="4">
        <v>478409.99999999994</v>
      </c>
      <c r="C13" s="4">
        <v>19588.32</v>
      </c>
      <c r="D13" s="4">
        <v>4430.4955246660602</v>
      </c>
      <c r="E13" s="4">
        <v>37282</v>
      </c>
      <c r="F13" s="4">
        <v>75660</v>
      </c>
      <c r="G13" s="4">
        <v>66330</v>
      </c>
      <c r="H13" s="4">
        <v>26970</v>
      </c>
      <c r="I13" s="4">
        <v>56571.184475333997</v>
      </c>
      <c r="J13" s="4">
        <v>765242</v>
      </c>
      <c r="K13" s="4">
        <v>502428.81552466599</v>
      </c>
      <c r="L13" s="4">
        <v>262813.18447533401</v>
      </c>
      <c r="M13" t="s">
        <v>72</v>
      </c>
      <c r="N13" s="6">
        <v>0.62517478131101001</v>
      </c>
      <c r="O13" s="6">
        <v>2.5597549533350233E-2</v>
      </c>
      <c r="P13" s="6">
        <v>5.789665915705176E-3</v>
      </c>
      <c r="Q13" s="6">
        <v>4.8719228688441044E-2</v>
      </c>
      <c r="R13" s="6">
        <v>9.8870684045047189E-2</v>
      </c>
      <c r="S13" s="6">
        <v>8.6678462499444622E-2</v>
      </c>
      <c r="T13" s="6">
        <v>3.5243752956581054E-2</v>
      </c>
      <c r="U13" s="6">
        <v>7.3925875050420642E-2</v>
      </c>
      <c r="V13" s="6">
        <v>0.65656199676006544</v>
      </c>
      <c r="W13" s="6">
        <v>0.34343800323993456</v>
      </c>
    </row>
    <row r="16" spans="1:23" x14ac:dyDescent="0.15">
      <c r="B16" s="4"/>
      <c r="C16" s="4"/>
      <c r="D16" s="4"/>
      <c r="E16" s="4"/>
      <c r="F16" s="4"/>
      <c r="G16" s="4"/>
      <c r="H16" s="4"/>
      <c r="I16" s="4"/>
    </row>
    <row r="17" spans="2:22" x14ac:dyDescent="0.15">
      <c r="B17" s="4"/>
      <c r="C17" s="4"/>
      <c r="D17" s="4"/>
      <c r="E17" s="4"/>
      <c r="F17" s="4"/>
      <c r="G17" s="4"/>
      <c r="H17" s="4"/>
      <c r="I17" s="4"/>
    </row>
    <row r="18" spans="2:22" x14ac:dyDescent="0.15">
      <c r="B18" s="4"/>
      <c r="C18" s="4"/>
      <c r="D18" s="4"/>
      <c r="E18" s="4"/>
      <c r="F18" s="4"/>
      <c r="G18" s="4"/>
      <c r="H18" s="4"/>
      <c r="I18" s="4"/>
    </row>
    <row r="19" spans="2:22" x14ac:dyDescent="0.15">
      <c r="B19" s="4"/>
      <c r="C19" s="4"/>
      <c r="D19" s="4"/>
      <c r="E19" s="4"/>
      <c r="F19" s="4"/>
      <c r="G19" s="4"/>
      <c r="H19" s="4"/>
      <c r="I19" s="4"/>
    </row>
    <row r="20" spans="2:22" x14ac:dyDescent="0.15">
      <c r="B20" s="4"/>
      <c r="C20" s="4"/>
      <c r="D20" s="4"/>
      <c r="E20" s="4"/>
      <c r="F20" s="4"/>
      <c r="G20" s="4"/>
      <c r="H20" s="4"/>
      <c r="I20" s="4"/>
    </row>
    <row r="21" spans="2:22" x14ac:dyDescent="0.15">
      <c r="B21" s="4"/>
      <c r="C21" s="4"/>
      <c r="D21" s="4"/>
      <c r="E21" s="4"/>
      <c r="F21" s="4"/>
      <c r="G21" s="4"/>
      <c r="H21" s="4"/>
      <c r="I21" s="4"/>
    </row>
    <row r="22" spans="2:22" x14ac:dyDescent="0.15">
      <c r="B22" s="4"/>
      <c r="C22" s="4"/>
      <c r="D22" s="4"/>
      <c r="E22" s="4"/>
      <c r="F22" s="4"/>
      <c r="G22" s="4"/>
      <c r="H22" s="4"/>
      <c r="I22" s="4"/>
    </row>
    <row r="23" spans="2:22" x14ac:dyDescent="0.15">
      <c r="B23" s="4"/>
      <c r="C23" s="4"/>
      <c r="D23" s="4"/>
      <c r="E23" s="4"/>
      <c r="F23" s="4"/>
      <c r="G23" s="4"/>
      <c r="H23" s="4"/>
      <c r="I23" s="4"/>
      <c r="V23" s="42"/>
    </row>
    <row r="24" spans="2:22" x14ac:dyDescent="0.15">
      <c r="B24" s="4"/>
      <c r="C24" s="4"/>
      <c r="D24" s="4"/>
      <c r="E24" s="4"/>
      <c r="F24" s="4"/>
      <c r="G24" s="4"/>
      <c r="H24" s="4"/>
      <c r="I24" s="4"/>
    </row>
    <row r="25" spans="2:22" x14ac:dyDescent="0.15">
      <c r="B25" s="4"/>
      <c r="C25" s="4"/>
      <c r="D25" s="4"/>
      <c r="E25" s="4"/>
      <c r="F25" s="4"/>
      <c r="G25" s="4"/>
      <c r="H25" s="4"/>
      <c r="I25" s="4"/>
    </row>
    <row r="26" spans="2:22" x14ac:dyDescent="0.15">
      <c r="B26" s="4"/>
      <c r="C26" s="4"/>
      <c r="D26" s="4"/>
      <c r="E26" s="4"/>
      <c r="F26" s="4"/>
      <c r="G26" s="4"/>
      <c r="H26" s="4"/>
      <c r="I26" s="4"/>
    </row>
  </sheetData>
  <phoneticPr fontId="10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source_data</vt:lpstr>
      <vt:lpstr>iea_recalc</vt:lpstr>
      <vt:lpstr>monthly_calculation</vt:lpstr>
      <vt:lpstr>clean_version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biqing</dc:creator>
  <cp:lastModifiedBy>Kow</cp:lastModifiedBy>
  <dcterms:created xsi:type="dcterms:W3CDTF">2020-12-04T07:33:00Z</dcterms:created>
  <dcterms:modified xsi:type="dcterms:W3CDTF">2022-04-22T14:48:29Z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1033-3.9.0.6159</vt:lpwstr>
  </property>
</Properties>
</file>