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60" windowHeight="14380"/>
  </bookViews>
  <sheets>
    <sheet name="2021" sheetId="8" r:id="rId1"/>
    <sheet name="2020" sheetId="4" r:id="rId2"/>
    <sheet name="2019" sheetId="2" r:id="rId3"/>
    <sheet name="2018" sheetId="3" r:id="rId4"/>
    <sheet name="2017" sheetId="5" r:id="rId5"/>
    <sheet name="2016" sheetId="6" r:id="rId6"/>
    <sheet name="光伏" sheetId="7" r:id="rId7"/>
  </sheets>
  <calcPr calcId="144525" concurrentCalc="0"/>
</workbook>
</file>

<file path=xl/sharedStrings.xml><?xml version="1.0" encoding="utf-8"?>
<sst xmlns="http://schemas.openxmlformats.org/spreadsheetml/2006/main" count="155">
  <si>
    <t>装机容量（亿千瓦）</t>
  </si>
  <si>
    <t>数据源</t>
  </si>
  <si>
    <t>月份</t>
  </si>
  <si>
    <t>总发电设备（亿千瓦）</t>
  </si>
  <si>
    <t>水电（亿千瓦）</t>
  </si>
  <si>
    <t>常规水电（亿千瓦）</t>
  </si>
  <si>
    <t>火电（亿千瓦）</t>
  </si>
  <si>
    <t>燃煤（亿千瓦）</t>
  </si>
  <si>
    <t>燃气（万千瓦）</t>
  </si>
  <si>
    <t>核电（万千瓦）</t>
  </si>
  <si>
    <t>风电（亿千瓦）</t>
  </si>
  <si>
    <t>生物质（万千瓦）</t>
  </si>
  <si>
    <t>太阳能（亿千瓦）</t>
  </si>
  <si>
    <t>https://www.cec.org.cn/detail/index.html?3-294515</t>
  </si>
  <si>
    <t>https://www.cec.org.cn/detail/index.html?3-295599</t>
  </si>
  <si>
    <t>https://cec.org.cn/detail/index.html?3-296559</t>
  </si>
  <si>
    <t>https://cec.org.cn/detail/index.html?3-297603</t>
  </si>
  <si>
    <t>https://www.cec.org.cn/detail/index.html?3-298756</t>
  </si>
  <si>
    <t>http://www.chinapower.com.cn/sj/zxfb/20210820/96931.html</t>
  </si>
  <si>
    <t>https://www.cec.org.cn/detail/index.html?3-300994</t>
  </si>
  <si>
    <t>https://www.cec.org.cn/detail/index.html?3-302143</t>
  </si>
  <si>
    <t>发电设备利用小时数（小时）</t>
  </si>
  <si>
    <t>月度总发电量</t>
  </si>
  <si>
    <t>ratio总发电量比6000千瓦以上</t>
  </si>
  <si>
    <t>总发电设备</t>
  </si>
  <si>
    <t>水电</t>
  </si>
  <si>
    <t>火电</t>
  </si>
  <si>
    <t>燃煤</t>
  </si>
  <si>
    <t>燃气</t>
  </si>
  <si>
    <t>核电</t>
  </si>
  <si>
    <t>并网风电</t>
  </si>
  <si>
    <t>太阳能</t>
  </si>
  <si>
    <t>总发电设备（亿千瓦时）</t>
  </si>
  <si>
    <t>水电（亿千瓦时）</t>
  </si>
  <si>
    <t>火电（亿千瓦时）</t>
  </si>
  <si>
    <t>燃煤（亿千瓦时）</t>
  </si>
  <si>
    <t>燃气（万千瓦时）</t>
  </si>
  <si>
    <t>核电（万千瓦时）</t>
  </si>
  <si>
    <t>并网风电（（亿千瓦时））</t>
  </si>
  <si>
    <t>太阳能（（亿千瓦时））</t>
  </si>
  <si>
    <t>6000千瓦及以上装机容量</t>
  </si>
  <si>
    <t>6000千瓦及以上月度总发电量（亿千瓦时）</t>
  </si>
  <si>
    <t>并网风电（亿千瓦）</t>
  </si>
  <si>
    <t>并网太阳能（亿千瓦）</t>
  </si>
  <si>
    <t>规模以上电厂发电量</t>
  </si>
  <si>
    <t>月度规模以上电厂发电量</t>
  </si>
  <si>
    <t>ratio规模以上电厂发电量比6000千瓦以上</t>
  </si>
  <si>
    <t>总发电量（亿千瓦时）</t>
  </si>
  <si>
    <t>核电（亿千瓦时）</t>
  </si>
  <si>
    <t>6000千瓦及以上风电（亿千瓦时）</t>
  </si>
  <si>
    <t>https://cec.org.cn/detail/index.html?3-279895</t>
  </si>
  <si>
    <t>Note: 2020年1-5月总发电量数据由6000千瓦以上发电量数据，按照2020年下半年比例推算得出</t>
  </si>
  <si>
    <t>https://cec.org.cn/detail/index.html?3-281582</t>
  </si>
  <si>
    <t>https://cec.org.cn/detail/index.html?3-283164</t>
  </si>
  <si>
    <t>https://cec.org.cn/detail/index.html?3-284596</t>
  </si>
  <si>
    <t>https://cec.org.cn/detail/index.html?3-285907</t>
  </si>
  <si>
    <t>https://cec.org.cn/detail/index.html?3-287106</t>
  </si>
  <si>
    <t>https://cec.org.cn/detail/index.html?3-288305</t>
  </si>
  <si>
    <t>https://cec.org.cn/detail/index.html?3-289327</t>
  </si>
  <si>
    <t>https://cec.org.cn/detail/index.html?3-290358</t>
  </si>
  <si>
    <t>https://cec.org.cn/detail/index.html?3-291651</t>
  </si>
  <si>
    <t>https://m.jiemian.com/article/5597387.html</t>
  </si>
  <si>
    <t>2020年新增</t>
  </si>
  <si>
    <t>其中1.5亿千瓦为天然气发电、生物质发电和余温余压发电</t>
  </si>
  <si>
    <t>总发电量</t>
  </si>
  <si>
    <t>ratio_2020_ave</t>
  </si>
  <si>
    <t>燃气发电利用小时数数据缺失，使用11月数据代入计算</t>
  </si>
  <si>
    <t>风电（万千瓦）</t>
  </si>
  <si>
    <t>太阳能（万千瓦）</t>
  </si>
  <si>
    <t>类别</t>
  </si>
  <si>
    <t>https://cec.org.cn/detail/index.html?3-126687</t>
  </si>
  <si>
    <t>光伏太阳能</t>
  </si>
  <si>
    <t>http://www.nea.gov.cn/2020-02/28/c_138827923.htm</t>
  </si>
  <si>
    <t>https://cec.org.cn/detail/index.html?3-126688</t>
  </si>
  <si>
    <t>https://cec.org.cn/detail/index.html?3-126689</t>
  </si>
  <si>
    <t>风电</t>
  </si>
  <si>
    <t>http://www.nea.gov.cn/2020-02/28/c_138827910.htm</t>
  </si>
  <si>
    <t>https://cec.org.cn/detail/index.html?3-126690</t>
  </si>
  <si>
    <t>https://cec.org.cn/detail/index.html?3-126691</t>
  </si>
  <si>
    <t>https://cec.org.cn/detail/index.html?3-172637</t>
  </si>
  <si>
    <t>Note: 2019年1-11月全口径总发电量数据由6000千瓦以上发电量数据，按照2020年下半年比例推算得出</t>
  </si>
  <si>
    <t>https://cec.org.cn/detail/index.html?3-172636</t>
  </si>
  <si>
    <t>https://cec.org.cn/detail/index.html?3-172635</t>
  </si>
  <si>
    <t>https://cec.org.cn/detail/index.html?3-172634</t>
  </si>
  <si>
    <t>https://cec.org.cn/detail/index.html?3-259909</t>
  </si>
  <si>
    <t>https://cec.org.cn/detail/index.html?3-277104</t>
  </si>
  <si>
    <t>Total</t>
  </si>
  <si>
    <t>全年</t>
  </si>
  <si>
    <t>全口径发电量：7.33万亿千瓦时</t>
  </si>
  <si>
    <t>全国非化石能源发电量2.39万亿千瓦时</t>
  </si>
  <si>
    <t>全国全口径火电发电量5.05万亿千瓦时</t>
  </si>
  <si>
    <t>煤电发电量4.56万亿千瓦时</t>
  </si>
  <si>
    <t>光伏电站</t>
  </si>
  <si>
    <t>https://cec.org.cn/detail/index.html?3-126679</t>
  </si>
  <si>
    <t>2018核电</t>
  </si>
  <si>
    <t>https://cec.org.cn/detail/index.html?3-6978</t>
  </si>
  <si>
    <t>https://cec.org.cn/detail/index.html?3-126680</t>
  </si>
  <si>
    <t>2018并网风电</t>
  </si>
  <si>
    <t>https://cec.org.cn/detail/index.html?3-6969</t>
  </si>
  <si>
    <t>https://cec.org.cn/detail/index.html?3-126681</t>
  </si>
  <si>
    <t>2018前三季度光伏</t>
  </si>
  <si>
    <t>https://cec.org.cn/detail/index.html?3-6853</t>
  </si>
  <si>
    <t>https://cec.org.cn/detail/index.html?3-126682</t>
  </si>
  <si>
    <t>2018前三季度全国电力供需形势</t>
  </si>
  <si>
    <t>https://cec.org.cn/detail/index.html?3-126604</t>
  </si>
  <si>
    <t>https://cec.org.cn/detail/index.html?3-126683</t>
  </si>
  <si>
    <t>2018年上半年风电并网</t>
  </si>
  <si>
    <t>https://cec.org.cn/detail/index.html?3-6711</t>
  </si>
  <si>
    <t>https://cec.org.cn/detail/index.html?3-126684</t>
  </si>
  <si>
    <t>2018年上半年光伏</t>
  </si>
  <si>
    <t>https://cec.org.cn/detail/index.html?3-6717</t>
  </si>
  <si>
    <t>https://cec.org.cn/detail/index.html?3-126677</t>
  </si>
  <si>
    <t>国家能源局2018年上半年能源形势</t>
  </si>
  <si>
    <t>https://cec.org.cn/detail/index.html?3-6708</t>
  </si>
  <si>
    <t>https://cec.org.cn/detail/index.html?3-126685</t>
  </si>
  <si>
    <t>2018年上半年电力供需形势</t>
  </si>
  <si>
    <t>https://cec.org.cn/detail/index.html?3-6707</t>
  </si>
  <si>
    <t>https://cec.org.cn/detail/index.html?3-126686</t>
  </si>
  <si>
    <t>2018年一季度风电</t>
  </si>
  <si>
    <t>https://cec.org.cn/detail/index.html?3-6581</t>
  </si>
  <si>
    <t>https://cec.org.cn/detail/index.html?3-6896</t>
  </si>
  <si>
    <t>2018年一季度可再生能源</t>
  </si>
  <si>
    <t>https://cec.org.cn/detail/index.html?3-6584</t>
  </si>
  <si>
    <t>https://cec.org.cn/detail/index.html?3-6973</t>
  </si>
  <si>
    <t>月度总发电量（亿千瓦时）</t>
  </si>
  <si>
    <t>弃水电量（亿千瓦时）</t>
  </si>
  <si>
    <t>弃风率</t>
  </si>
  <si>
    <t>弃风电量（亿千瓦时）</t>
  </si>
  <si>
    <t>弃光率</t>
  </si>
  <si>
    <t>弃光电量（亿千瓦时）</t>
  </si>
  <si>
    <t>非化石能源发电装机容量7.7亿千瓦</t>
  </si>
  <si>
    <t>全国全口径发电量6.99万亿千瓦时</t>
  </si>
  <si>
    <t>非化石能源发电量2.16万亿千瓦时</t>
  </si>
  <si>
    <t>核电平均设备利用率85.61%</t>
  </si>
  <si>
    <t>弃风277亿千瓦时</t>
  </si>
  <si>
    <t>弃风率7%</t>
  </si>
  <si>
    <t>光伏</t>
  </si>
  <si>
    <t>数据来源</t>
  </si>
  <si>
    <t>累计装机容量（万千瓦时）</t>
  </si>
  <si>
    <t>光伏电站（集中式光伏，万千瓦时）</t>
  </si>
  <si>
    <t>光伏发电量（亿千瓦时）</t>
  </si>
  <si>
    <t>累计使用小时</t>
  </si>
  <si>
    <t>弃光量</t>
  </si>
  <si>
    <t>国家能源局</t>
  </si>
  <si>
    <t>http://www.nea.gov.cn/sjzz/xny/index.htm</t>
  </si>
  <si>
    <t>Q1</t>
  </si>
  <si>
    <t>Q2</t>
  </si>
  <si>
    <t>新闻引用能源局</t>
  </si>
  <si>
    <t>https://finance.sina.com.cn/money/future/nyzx/2021-01-21/doc-ikftpnny0222028.shtml</t>
  </si>
  <si>
    <t>Q3</t>
  </si>
  <si>
    <t>Q4</t>
  </si>
  <si>
    <t>新增装机（亿千瓦时）</t>
  </si>
  <si>
    <t>累计并网容量（万千瓦时）</t>
  </si>
  <si>
    <t>发电量（亿千瓦时）</t>
  </si>
  <si>
    <t>利用小时数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</si>
</sst>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-* #,##0.00_-;\-* #,##0.00_-;_-* &quot;-&quot;??_-;_-@_-"/>
    <numFmt numFmtId="177" formatCode="0.000_ "/>
    <numFmt numFmtId="178" formatCode="0.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sz val="11"/>
      <color theme="7" tint="-0.499984740745262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9" tint="-0.25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333333"/>
      <name val="Calibri"/>
      <charset val="134"/>
      <scheme val="minor"/>
    </font>
    <font>
      <sz val="11"/>
      <color theme="8" tint="-0.2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6" fillId="6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2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3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47" applyNumberFormat="1">
      <alignment vertical="center"/>
    </xf>
    <xf numFmtId="0" fontId="2" fillId="0" borderId="0" xfId="48">
      <alignment vertical="center"/>
    </xf>
    <xf numFmtId="0" fontId="3" fillId="0" borderId="0" xfId="48" applyFont="1">
      <alignment vertical="center"/>
    </xf>
    <xf numFmtId="0" fontId="4" fillId="0" borderId="0" xfId="0" applyFon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178" fontId="6" fillId="2" borderId="0" xfId="0" applyNumberFormat="1" applyFont="1" applyFill="1">
      <alignment vertical="center"/>
    </xf>
    <xf numFmtId="0" fontId="6" fillId="2" borderId="0" xfId="0" applyFont="1" applyFill="1">
      <alignment vertical="center"/>
    </xf>
    <xf numFmtId="178" fontId="0" fillId="2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6" fillId="2" borderId="0" xfId="0" applyNumberFormat="1" applyFont="1" applyFill="1">
      <alignment vertical="center"/>
    </xf>
    <xf numFmtId="178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c.org.cn/detail/index.html?3-302143" TargetMode="External"/><Relationship Id="rId7" Type="http://schemas.openxmlformats.org/officeDocument/2006/relationships/hyperlink" Target="https://www.cec.org.cn/detail/index.html?3-300994" TargetMode="External"/><Relationship Id="rId6" Type="http://schemas.openxmlformats.org/officeDocument/2006/relationships/hyperlink" Target="http://www.chinapower.com.cn/sj/zxfb/20210820/96931.html" TargetMode="External"/><Relationship Id="rId5" Type="http://schemas.openxmlformats.org/officeDocument/2006/relationships/hyperlink" Target="https://www.cec.org.cn/detail/index.html?3-298756" TargetMode="External"/><Relationship Id="rId4" Type="http://schemas.openxmlformats.org/officeDocument/2006/relationships/hyperlink" Target="https://cec.org.cn/detail/index.html?3-297603" TargetMode="External"/><Relationship Id="rId3" Type="http://schemas.openxmlformats.org/officeDocument/2006/relationships/hyperlink" Target="https://cec.org.cn/detail/index.html?3-296559" TargetMode="External"/><Relationship Id="rId2" Type="http://schemas.openxmlformats.org/officeDocument/2006/relationships/hyperlink" Target="https://www.cec.org.cn/detail/index.html?3-294515" TargetMode="External"/><Relationship Id="rId1" Type="http://schemas.openxmlformats.org/officeDocument/2006/relationships/hyperlink" Target="https://www.cec.org.cn/detail/index.html?3-29559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.jiemian.com/article/5597387.html" TargetMode="External"/><Relationship Id="rId1" Type="http://schemas.openxmlformats.org/officeDocument/2006/relationships/hyperlink" Target="https://cec.org.cn/detail/index.html?3-29165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finance.sina.com.cn/money/future/nyzx/2021-01-21/doc-ikftpnny0222028.shtml" TargetMode="External"/><Relationship Id="rId1" Type="http://schemas.openxmlformats.org/officeDocument/2006/relationships/hyperlink" Target="http://www.nea.gov.cn/sjzz/xny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9"/>
  <sheetViews>
    <sheetView tabSelected="1" workbookViewId="0">
      <selection activeCell="L13" sqref="L13"/>
    </sheetView>
  </sheetViews>
  <sheetFormatPr defaultColWidth="9" defaultRowHeight="14.8"/>
  <cols>
    <col min="24" max="24" width="11" customWidth="1"/>
    <col min="26" max="26" width="11.6607142857143" customWidth="1"/>
    <col min="27" max="27" width="10.3303571428571" customWidth="1"/>
    <col min="29" max="29" width="8" customWidth="1"/>
    <col min="30" max="31" width="7.16071428571429" customWidth="1"/>
    <col min="32" max="32" width="9.16071428571429" customWidth="1"/>
    <col min="33" max="33" width="9.33035714285714" customWidth="1"/>
  </cols>
  <sheetData>
    <row r="1" spans="1:13">
      <c r="A1" s="6" t="s">
        <v>0</v>
      </c>
      <c r="M1" s="6" t="s">
        <v>1</v>
      </c>
    </row>
    <row r="2" spans="1:13">
      <c r="A2" s="7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s="25" t="s">
        <v>11</v>
      </c>
      <c r="K2" t="s">
        <v>12</v>
      </c>
      <c r="M2" s="7" t="s">
        <v>2</v>
      </c>
    </row>
    <row r="3" spans="1:14">
      <c r="A3" s="7">
        <v>202102</v>
      </c>
      <c r="B3">
        <v>22.2</v>
      </c>
      <c r="C3">
        <v>3.7</v>
      </c>
      <c r="D3">
        <v>3.4</v>
      </c>
      <c r="E3">
        <v>12.6</v>
      </c>
      <c r="F3">
        <v>10.8</v>
      </c>
      <c r="G3">
        <v>10204</v>
      </c>
      <c r="H3">
        <v>5104</v>
      </c>
      <c r="I3">
        <v>2.8</v>
      </c>
      <c r="K3">
        <v>2.6</v>
      </c>
      <c r="M3" s="7">
        <v>202102</v>
      </c>
      <c r="N3" s="5" t="s">
        <v>13</v>
      </c>
    </row>
    <row r="4" spans="1:14">
      <c r="A4" s="7">
        <v>202103</v>
      </c>
      <c r="B4">
        <v>22.3</v>
      </c>
      <c r="C4">
        <v>3.7</v>
      </c>
      <c r="D4">
        <v>3.4</v>
      </c>
      <c r="E4">
        <v>12.6</v>
      </c>
      <c r="F4">
        <v>10.9</v>
      </c>
      <c r="G4">
        <v>10420</v>
      </c>
      <c r="H4">
        <v>5104</v>
      </c>
      <c r="I4">
        <v>2.9</v>
      </c>
      <c r="K4">
        <v>2.6</v>
      </c>
      <c r="M4" s="7">
        <v>202103</v>
      </c>
      <c r="N4" s="5" t="s">
        <v>14</v>
      </c>
    </row>
    <row r="5" spans="1:14">
      <c r="A5" s="7">
        <v>202104</v>
      </c>
      <c r="B5">
        <v>22.3</v>
      </c>
      <c r="C5">
        <v>3.7</v>
      </c>
      <c r="D5">
        <v>3.4</v>
      </c>
      <c r="E5">
        <v>12.6</v>
      </c>
      <c r="F5">
        <v>10.8</v>
      </c>
      <c r="G5">
        <v>10528</v>
      </c>
      <c r="H5">
        <v>5104</v>
      </c>
      <c r="I5">
        <v>2.9</v>
      </c>
      <c r="K5">
        <v>2.6</v>
      </c>
      <c r="M5" s="7">
        <v>202104</v>
      </c>
      <c r="N5" s="5" t="s">
        <v>15</v>
      </c>
    </row>
    <row r="6" spans="1:14">
      <c r="A6" s="7">
        <v>202105</v>
      </c>
      <c r="B6">
        <v>22.4</v>
      </c>
      <c r="C6">
        <v>3.7</v>
      </c>
      <c r="D6">
        <v>3.4</v>
      </c>
      <c r="E6">
        <v>12.6</v>
      </c>
      <c r="F6">
        <v>10.9</v>
      </c>
      <c r="G6">
        <v>10574</v>
      </c>
      <c r="H6">
        <v>5104</v>
      </c>
      <c r="I6">
        <v>2.9</v>
      </c>
      <c r="K6">
        <v>2.6</v>
      </c>
      <c r="M6" s="7">
        <v>202105</v>
      </c>
      <c r="N6" s="5" t="s">
        <v>16</v>
      </c>
    </row>
    <row r="7" spans="1:14">
      <c r="A7" s="7">
        <v>202106</v>
      </c>
      <c r="B7">
        <v>22.6</v>
      </c>
      <c r="C7">
        <v>3.8</v>
      </c>
      <c r="D7">
        <v>3.5</v>
      </c>
      <c r="E7">
        <v>12.7</v>
      </c>
      <c r="F7">
        <v>10.9</v>
      </c>
      <c r="G7">
        <v>10588</v>
      </c>
      <c r="H7">
        <v>5216</v>
      </c>
      <c r="I7">
        <v>2.9</v>
      </c>
      <c r="K7">
        <v>2.7</v>
      </c>
      <c r="M7" s="7">
        <v>202106</v>
      </c>
      <c r="N7" s="5" t="s">
        <v>17</v>
      </c>
    </row>
    <row r="8" spans="1:14">
      <c r="A8" s="7">
        <v>202107</v>
      </c>
      <c r="B8">
        <v>22.7</v>
      </c>
      <c r="C8">
        <v>3.8</v>
      </c>
      <c r="D8">
        <v>3.5</v>
      </c>
      <c r="E8">
        <v>12.7</v>
      </c>
      <c r="F8">
        <v>10.9</v>
      </c>
      <c r="G8">
        <v>10638</v>
      </c>
      <c r="H8">
        <v>5326</v>
      </c>
      <c r="I8">
        <v>2.9</v>
      </c>
      <c r="J8" s="25">
        <v>3409</v>
      </c>
      <c r="K8">
        <v>2.7</v>
      </c>
      <c r="M8" s="7">
        <v>202107</v>
      </c>
      <c r="N8" s="5" t="s">
        <v>18</v>
      </c>
    </row>
    <row r="9" spans="1:14">
      <c r="A9" s="7">
        <v>202108</v>
      </c>
      <c r="B9">
        <v>22.8</v>
      </c>
      <c r="C9">
        <v>3.8</v>
      </c>
      <c r="D9">
        <v>3.5</v>
      </c>
      <c r="E9">
        <v>12.8</v>
      </c>
      <c r="F9">
        <v>10.9</v>
      </c>
      <c r="G9">
        <v>10656</v>
      </c>
      <c r="H9">
        <v>5326</v>
      </c>
      <c r="I9">
        <v>3</v>
      </c>
      <c r="J9" s="25">
        <v>3458</v>
      </c>
      <c r="K9">
        <v>2.8</v>
      </c>
      <c r="M9" s="7">
        <v>202108</v>
      </c>
      <c r="N9" s="5" t="s">
        <v>19</v>
      </c>
    </row>
    <row r="10" spans="1:14">
      <c r="A10" s="7">
        <v>202109</v>
      </c>
      <c r="B10">
        <v>22.9</v>
      </c>
      <c r="C10">
        <v>3.8</v>
      </c>
      <c r="E10">
        <v>12.8</v>
      </c>
      <c r="F10">
        <v>11</v>
      </c>
      <c r="G10">
        <v>10657</v>
      </c>
      <c r="H10">
        <v>5326</v>
      </c>
      <c r="I10">
        <v>3</v>
      </c>
      <c r="J10" s="25">
        <v>3536</v>
      </c>
      <c r="K10">
        <v>2.8</v>
      </c>
      <c r="M10" s="7">
        <v>202109</v>
      </c>
      <c r="N10" s="5" t="s">
        <v>20</v>
      </c>
    </row>
    <row r="11" spans="1:13">
      <c r="A11" s="7">
        <v>202110</v>
      </c>
      <c r="M11" s="7">
        <v>202110</v>
      </c>
    </row>
    <row r="12" ht="15.6" spans="1:14">
      <c r="A12" s="7">
        <v>202111</v>
      </c>
      <c r="G12" s="21"/>
      <c r="M12" s="7">
        <v>202111</v>
      </c>
      <c r="N12" s="4"/>
    </row>
    <row r="13" spans="1:13">
      <c r="A13" s="7">
        <v>202112</v>
      </c>
      <c r="M13" s="7">
        <v>202112</v>
      </c>
    </row>
    <row r="16" spans="1:25">
      <c r="A16" s="6" t="s">
        <v>21</v>
      </c>
      <c r="M16" s="13" t="s">
        <v>22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Y16" s="6" t="s">
        <v>23</v>
      </c>
    </row>
    <row r="17" spans="1:35">
      <c r="A17" s="7" t="s">
        <v>2</v>
      </c>
      <c r="B17" t="s">
        <v>24</v>
      </c>
      <c r="C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K17" t="s">
        <v>31</v>
      </c>
      <c r="M17" s="15" t="s">
        <v>2</v>
      </c>
      <c r="N17" s="14" t="s">
        <v>32</v>
      </c>
      <c r="O17" s="14" t="s">
        <v>33</v>
      </c>
      <c r="P17" s="14"/>
      <c r="Q17" s="14" t="s">
        <v>34</v>
      </c>
      <c r="R17" s="14" t="s">
        <v>35</v>
      </c>
      <c r="S17" s="14" t="s">
        <v>36</v>
      </c>
      <c r="T17" s="14" t="s">
        <v>37</v>
      </c>
      <c r="U17" s="14" t="s">
        <v>38</v>
      </c>
      <c r="V17" s="26" t="s">
        <v>11</v>
      </c>
      <c r="W17" s="14" t="s">
        <v>39</v>
      </c>
      <c r="Y17" s="7" t="s">
        <v>2</v>
      </c>
      <c r="Z17" t="s">
        <v>24</v>
      </c>
      <c r="AA17" t="s">
        <v>25</v>
      </c>
      <c r="AC17" t="s">
        <v>26</v>
      </c>
      <c r="AD17" t="s">
        <v>27</v>
      </c>
      <c r="AE17" t="s">
        <v>28</v>
      </c>
      <c r="AF17" t="s">
        <v>29</v>
      </c>
      <c r="AG17" t="s">
        <v>30</v>
      </c>
      <c r="AI17" t="s">
        <v>31</v>
      </c>
    </row>
    <row r="18" spans="1:25">
      <c r="A18" s="7">
        <v>202102</v>
      </c>
      <c r="B18">
        <v>604</v>
      </c>
      <c r="C18">
        <v>401</v>
      </c>
      <c r="E18">
        <v>732</v>
      </c>
      <c r="F18">
        <v>762</v>
      </c>
      <c r="G18">
        <v>379</v>
      </c>
      <c r="H18">
        <v>1147</v>
      </c>
      <c r="I18">
        <v>419</v>
      </c>
      <c r="K18">
        <v>192</v>
      </c>
      <c r="M18" s="15">
        <v>202102</v>
      </c>
      <c r="N18" s="14">
        <f t="shared" ref="N18:U18" si="0">B3*B18</f>
        <v>13408.8</v>
      </c>
      <c r="O18" s="14">
        <f t="shared" si="0"/>
        <v>1483.7</v>
      </c>
      <c r="P18" s="14"/>
      <c r="Q18" s="14">
        <f t="shared" si="0"/>
        <v>9223.2</v>
      </c>
      <c r="R18" s="14">
        <f t="shared" si="0"/>
        <v>8229.6</v>
      </c>
      <c r="S18" s="14">
        <f t="shared" si="0"/>
        <v>3867316</v>
      </c>
      <c r="T18" s="14">
        <f t="shared" si="0"/>
        <v>5854288</v>
      </c>
      <c r="U18" s="14">
        <f t="shared" si="0"/>
        <v>1173.2</v>
      </c>
      <c r="V18" s="14"/>
      <c r="W18" s="14">
        <f>K3*K18</f>
        <v>499.2</v>
      </c>
      <c r="Y18" s="7">
        <v>202002</v>
      </c>
    </row>
    <row r="19" spans="1:25">
      <c r="A19" s="7">
        <v>202103</v>
      </c>
      <c r="B19">
        <v>915</v>
      </c>
      <c r="C19">
        <v>600</v>
      </c>
      <c r="E19">
        <v>1116</v>
      </c>
      <c r="F19">
        <v>1160</v>
      </c>
      <c r="G19">
        <v>620</v>
      </c>
      <c r="H19">
        <v>1817</v>
      </c>
      <c r="I19">
        <v>619</v>
      </c>
      <c r="K19">
        <v>300</v>
      </c>
      <c r="M19" s="15">
        <v>202103</v>
      </c>
      <c r="N19" s="18">
        <f>B4*(B19-B18)</f>
        <v>6935.3</v>
      </c>
      <c r="O19" s="18">
        <f t="shared" ref="O19" si="1">C4*(C19-C18)</f>
        <v>736.3</v>
      </c>
      <c r="P19" s="14"/>
      <c r="Q19" s="14">
        <f t="shared" ref="Q19" si="2">E4*(E19-E18)</f>
        <v>4838.4</v>
      </c>
      <c r="R19" s="14">
        <f t="shared" ref="R19" si="3">F4*(F19-F18)</f>
        <v>4338.2</v>
      </c>
      <c r="S19" s="18">
        <f>G4*(G19-G18)/10000</f>
        <v>251.122</v>
      </c>
      <c r="T19" s="18">
        <f>H4*(H19-H18)/10000</f>
        <v>341.968</v>
      </c>
      <c r="U19" s="14">
        <f t="shared" ref="U19" si="4">I4*(I19-I18)</f>
        <v>580</v>
      </c>
      <c r="V19" s="14"/>
      <c r="W19" s="14">
        <f t="shared" ref="W19" si="5">K4*(K19-K18)</f>
        <v>280.8</v>
      </c>
      <c r="Y19" s="7">
        <v>202003</v>
      </c>
    </row>
    <row r="20" spans="1:25">
      <c r="A20" s="7">
        <v>202104</v>
      </c>
      <c r="B20">
        <v>1214</v>
      </c>
      <c r="C20">
        <v>843</v>
      </c>
      <c r="E20">
        <v>1465</v>
      </c>
      <c r="F20">
        <v>1518</v>
      </c>
      <c r="G20">
        <v>859</v>
      </c>
      <c r="H20">
        <v>2450</v>
      </c>
      <c r="I20">
        <v>823</v>
      </c>
      <c r="K20">
        <v>409</v>
      </c>
      <c r="M20" s="15">
        <v>202104</v>
      </c>
      <c r="N20" s="18">
        <f>B5*(B20-B19)</f>
        <v>6667.7</v>
      </c>
      <c r="O20" s="18">
        <f t="shared" ref="O20" si="6">C5*(C20-C19)</f>
        <v>899.1</v>
      </c>
      <c r="P20" s="14"/>
      <c r="Q20" s="14">
        <f t="shared" ref="Q20" si="7">E5*(E20-E19)</f>
        <v>4397.4</v>
      </c>
      <c r="R20" s="14">
        <f t="shared" ref="R20" si="8">F5*(F20-F19)</f>
        <v>3866.4</v>
      </c>
      <c r="S20" s="18">
        <f>G5*(G20-G19)/10000</f>
        <v>251.6192</v>
      </c>
      <c r="T20" s="18">
        <f>H5*(H20-H19)/10000</f>
        <v>323.0832</v>
      </c>
      <c r="U20" s="14">
        <f t="shared" ref="U20" si="9">I5*(I20-I19)</f>
        <v>591.6</v>
      </c>
      <c r="V20" s="14"/>
      <c r="W20" s="14">
        <f t="shared" ref="W20" si="10">K5*(K20-K19)</f>
        <v>283.4</v>
      </c>
      <c r="Y20" s="7">
        <v>202004</v>
      </c>
    </row>
    <row r="21" spans="1:25">
      <c r="A21" s="7">
        <v>202105</v>
      </c>
      <c r="B21">
        <v>1528</v>
      </c>
      <c r="C21">
        <v>1144</v>
      </c>
      <c r="E21">
        <v>1813</v>
      </c>
      <c r="F21">
        <v>1871</v>
      </c>
      <c r="G21">
        <v>1108</v>
      </c>
      <c r="H21">
        <v>3121</v>
      </c>
      <c r="I21">
        <v>1053</v>
      </c>
      <c r="K21">
        <v>541</v>
      </c>
      <c r="M21" s="15">
        <v>202105</v>
      </c>
      <c r="N21" s="18">
        <f>B6*(B21-B20)</f>
        <v>7033.6</v>
      </c>
      <c r="O21" s="18">
        <f t="shared" ref="O21" si="11">C6*(C21-C20)</f>
        <v>1113.7</v>
      </c>
      <c r="P21" s="14"/>
      <c r="Q21" s="14">
        <f t="shared" ref="Q21" si="12">E6*(E21-E20)</f>
        <v>4384.8</v>
      </c>
      <c r="R21" s="14">
        <f t="shared" ref="R21" si="13">F6*(F21-F20)</f>
        <v>3847.7</v>
      </c>
      <c r="S21" s="18">
        <f>G6*(G21-G20)/10000</f>
        <v>263.2926</v>
      </c>
      <c r="T21" s="18">
        <f>H6*(H21-H20)/10000</f>
        <v>342.4784</v>
      </c>
      <c r="U21" s="14">
        <f t="shared" ref="U21" si="14">I6*(I21-I20)</f>
        <v>667</v>
      </c>
      <c r="V21" s="14"/>
      <c r="W21" s="14">
        <f t="shared" ref="W21" si="15">K6*(K21-K20)</f>
        <v>343.2</v>
      </c>
      <c r="Y21" s="7">
        <v>202005</v>
      </c>
    </row>
    <row r="22" spans="1:37">
      <c r="A22" s="7">
        <v>202106</v>
      </c>
      <c r="B22">
        <v>1853</v>
      </c>
      <c r="C22">
        <v>1496</v>
      </c>
      <c r="E22">
        <v>2186</v>
      </c>
      <c r="F22">
        <v>2257</v>
      </c>
      <c r="G22">
        <v>1328</v>
      </c>
      <c r="H22">
        <v>3805</v>
      </c>
      <c r="I22">
        <v>1212</v>
      </c>
      <c r="K22">
        <v>660</v>
      </c>
      <c r="M22" s="15">
        <v>202106</v>
      </c>
      <c r="N22" s="18">
        <f>B7*(B22-B21)</f>
        <v>7345</v>
      </c>
      <c r="O22" s="18">
        <f t="shared" ref="O22:W28" si="16">C7*(C22-C21)</f>
        <v>1337.6</v>
      </c>
      <c r="P22" s="14"/>
      <c r="Q22" s="14">
        <f t="shared" si="16"/>
        <v>4737.1</v>
      </c>
      <c r="R22" s="14">
        <f t="shared" si="16"/>
        <v>4207.4</v>
      </c>
      <c r="S22" s="18">
        <f>G7*(G22-G21)/10000</f>
        <v>232.936</v>
      </c>
      <c r="T22" s="18">
        <f>H7*(H22-H21)/10000</f>
        <v>356.7744</v>
      </c>
      <c r="U22" s="14">
        <f t="shared" si="16"/>
        <v>461.1</v>
      </c>
      <c r="V22" s="14"/>
      <c r="W22" s="14">
        <f t="shared" si="16"/>
        <v>321.3</v>
      </c>
      <c r="Y22" s="7">
        <v>202006</v>
      </c>
      <c r="Z22" s="8">
        <f>N22/N37</f>
        <v>1.06603773584906</v>
      </c>
      <c r="AA22" s="8">
        <f t="shared" ref="AA22:AI28" si="17">O22/O37</f>
        <v>1.15151515151515</v>
      </c>
      <c r="AB22" s="8" t="e">
        <f t="shared" si="17"/>
        <v>#DIV/0!</v>
      </c>
      <c r="AC22" s="8">
        <f t="shared" si="17"/>
        <v>1.00793650793651</v>
      </c>
      <c r="AD22" s="8">
        <f t="shared" si="17"/>
        <v>1.00925925925926</v>
      </c>
      <c r="AE22" s="8">
        <f t="shared" si="17"/>
        <v>1.01475944029136</v>
      </c>
      <c r="AF22" s="8">
        <f t="shared" si="17"/>
        <v>1</v>
      </c>
      <c r="AG22" s="8">
        <f t="shared" si="17"/>
        <v>1</v>
      </c>
      <c r="AH22" s="8" t="e">
        <f t="shared" si="17"/>
        <v>#DIV/0!</v>
      </c>
      <c r="AI22" s="8">
        <f t="shared" si="17"/>
        <v>1.42105263157895</v>
      </c>
      <c r="AK22">
        <f>Q22-R22-S22</f>
        <v>296.763999999999</v>
      </c>
    </row>
    <row r="23" spans="1:35">
      <c r="A23" s="7">
        <v>202107</v>
      </c>
      <c r="B23">
        <v>2212</v>
      </c>
      <c r="C23">
        <v>1933</v>
      </c>
      <c r="E23">
        <v>2589</v>
      </c>
      <c r="F23">
        <v>2675</v>
      </c>
      <c r="G23">
        <v>1590</v>
      </c>
      <c r="H23">
        <v>4532</v>
      </c>
      <c r="I23">
        <v>1371</v>
      </c>
      <c r="K23">
        <v>780</v>
      </c>
      <c r="M23" s="15">
        <v>202107</v>
      </c>
      <c r="N23" s="18">
        <f t="shared" ref="N23:N28" si="18">B8*(B23-B22)</f>
        <v>8149.3</v>
      </c>
      <c r="O23" s="18">
        <f t="shared" si="16"/>
        <v>1660.6</v>
      </c>
      <c r="P23" s="14"/>
      <c r="Q23" s="14">
        <f t="shared" si="16"/>
        <v>5118.1</v>
      </c>
      <c r="R23" s="14">
        <f t="shared" si="16"/>
        <v>4556.2</v>
      </c>
      <c r="S23" s="18">
        <f t="shared" ref="S23:T28" si="19">G8*(G23-G22)/10000</f>
        <v>278.7156</v>
      </c>
      <c r="T23" s="18">
        <f t="shared" si="19"/>
        <v>387.2002</v>
      </c>
      <c r="U23" s="14">
        <f t="shared" si="16"/>
        <v>461.1</v>
      </c>
      <c r="V23" s="14"/>
      <c r="W23" s="14">
        <f t="shared" si="16"/>
        <v>324</v>
      </c>
      <c r="Y23" s="7">
        <v>202007</v>
      </c>
      <c r="Z23" s="8">
        <f t="shared" ref="Z23:Z28" si="20">N23/N38</f>
        <v>1.06572769953052</v>
      </c>
      <c r="AA23" s="8">
        <f t="shared" si="17"/>
        <v>1.11764705882353</v>
      </c>
      <c r="AB23" s="8" t="e">
        <f t="shared" si="17"/>
        <v>#DIV/0!</v>
      </c>
      <c r="AC23" s="8">
        <f t="shared" si="17"/>
        <v>1.00793650793651</v>
      </c>
      <c r="AD23" s="8">
        <f t="shared" si="17"/>
        <v>1</v>
      </c>
      <c r="AE23" s="8">
        <f t="shared" si="17"/>
        <v>1.0141086749285</v>
      </c>
      <c r="AF23" s="8">
        <f t="shared" si="17"/>
        <v>1</v>
      </c>
      <c r="AG23" s="8">
        <f t="shared" si="17"/>
        <v>1</v>
      </c>
      <c r="AH23" s="8" t="e">
        <f t="shared" si="17"/>
        <v>#DIV/0!</v>
      </c>
      <c r="AI23" s="8">
        <f t="shared" si="17"/>
        <v>1.42105263157895</v>
      </c>
    </row>
    <row r="24" spans="1:35">
      <c r="A24" s="7">
        <v>202108</v>
      </c>
      <c r="B24">
        <v>2560</v>
      </c>
      <c r="C24">
        <v>2360</v>
      </c>
      <c r="E24">
        <v>2988</v>
      </c>
      <c r="F24">
        <v>3089</v>
      </c>
      <c r="G24">
        <v>1849</v>
      </c>
      <c r="H24">
        <v>5219</v>
      </c>
      <c r="I24">
        <v>1500</v>
      </c>
      <c r="K24">
        <v>896</v>
      </c>
      <c r="M24" s="15">
        <v>202108</v>
      </c>
      <c r="N24" s="18">
        <f t="shared" si="18"/>
        <v>7934.4</v>
      </c>
      <c r="O24" s="18">
        <f t="shared" si="16"/>
        <v>1622.6</v>
      </c>
      <c r="P24" s="14"/>
      <c r="Q24" s="14">
        <f t="shared" si="16"/>
        <v>5107.2</v>
      </c>
      <c r="R24" s="14">
        <f t="shared" si="16"/>
        <v>4512.6</v>
      </c>
      <c r="S24" s="18">
        <f t="shared" si="19"/>
        <v>275.9904</v>
      </c>
      <c r="T24" s="18">
        <f t="shared" si="19"/>
        <v>365.8962</v>
      </c>
      <c r="U24" s="14">
        <f t="shared" si="16"/>
        <v>387</v>
      </c>
      <c r="V24" s="14"/>
      <c r="W24" s="14">
        <f t="shared" si="16"/>
        <v>324.8</v>
      </c>
      <c r="Y24" s="7">
        <v>202008</v>
      </c>
      <c r="Z24" s="8">
        <f t="shared" si="20"/>
        <v>1.06542056074766</v>
      </c>
      <c r="AA24" s="8">
        <f t="shared" si="17"/>
        <v>1.11764705882353</v>
      </c>
      <c r="AB24" s="8" t="e">
        <f t="shared" si="17"/>
        <v>#DIV/0!</v>
      </c>
      <c r="AC24" s="8">
        <f t="shared" si="17"/>
        <v>1.00787401574803</v>
      </c>
      <c r="AD24" s="8">
        <f t="shared" si="17"/>
        <v>1</v>
      </c>
      <c r="AE24" s="8">
        <f t="shared" si="17"/>
        <v>1.01485714285714</v>
      </c>
      <c r="AF24" s="8">
        <f t="shared" si="17"/>
        <v>1</v>
      </c>
      <c r="AG24" s="8">
        <f t="shared" si="17"/>
        <v>1</v>
      </c>
      <c r="AH24" s="8" t="e">
        <f t="shared" si="17"/>
        <v>#DIV/0!</v>
      </c>
      <c r="AI24" s="8">
        <f t="shared" si="17"/>
        <v>1.47368421052632</v>
      </c>
    </row>
    <row r="25" spans="1:35">
      <c r="A25" s="7">
        <v>202109</v>
      </c>
      <c r="B25">
        <v>2880</v>
      </c>
      <c r="C25">
        <v>2794</v>
      </c>
      <c r="E25">
        <v>3339</v>
      </c>
      <c r="F25">
        <v>3450</v>
      </c>
      <c r="G25">
        <v>2074</v>
      </c>
      <c r="H25">
        <v>5842</v>
      </c>
      <c r="I25">
        <v>1640</v>
      </c>
      <c r="K25">
        <v>1006</v>
      </c>
      <c r="M25" s="15">
        <v>202109</v>
      </c>
      <c r="N25" s="18">
        <f t="shared" si="18"/>
        <v>7328</v>
      </c>
      <c r="O25" s="18">
        <f t="shared" si="16"/>
        <v>1649.2</v>
      </c>
      <c r="P25" s="14"/>
      <c r="Q25" s="14">
        <f t="shared" si="16"/>
        <v>4492.8</v>
      </c>
      <c r="R25" s="14">
        <f t="shared" si="16"/>
        <v>3971</v>
      </c>
      <c r="S25" s="18">
        <f t="shared" si="19"/>
        <v>239.7825</v>
      </c>
      <c r="T25" s="18">
        <f t="shared" si="19"/>
        <v>331.8098</v>
      </c>
      <c r="U25" s="14">
        <f t="shared" si="16"/>
        <v>420</v>
      </c>
      <c r="V25" s="14"/>
      <c r="W25" s="14">
        <f t="shared" si="16"/>
        <v>308</v>
      </c>
      <c r="Y25" s="7">
        <v>202009</v>
      </c>
      <c r="Z25" s="8">
        <f t="shared" si="20"/>
        <v>1.06511627906977</v>
      </c>
      <c r="AA25" s="8">
        <f t="shared" si="17"/>
        <v>1.11764705882353</v>
      </c>
      <c r="AB25" s="8" t="e">
        <f t="shared" si="17"/>
        <v>#DIV/0!</v>
      </c>
      <c r="AC25" s="8">
        <f t="shared" si="17"/>
        <v>1.00787401574803</v>
      </c>
      <c r="AD25" s="8">
        <f t="shared" si="17"/>
        <v>1</v>
      </c>
      <c r="AE25" s="8">
        <f t="shared" si="17"/>
        <v>1.01495238095238</v>
      </c>
      <c r="AF25" s="8">
        <f t="shared" si="17"/>
        <v>1</v>
      </c>
      <c r="AG25" s="8">
        <f t="shared" si="17"/>
        <v>1</v>
      </c>
      <c r="AH25" s="8" t="e">
        <f t="shared" si="17"/>
        <v>#DIV/0!</v>
      </c>
      <c r="AI25" s="8">
        <f t="shared" si="17"/>
        <v>1.47368421052632</v>
      </c>
    </row>
    <row r="26" spans="1:35">
      <c r="A26" s="7">
        <v>202110</v>
      </c>
      <c r="M26" s="15">
        <v>202110</v>
      </c>
      <c r="N26" s="18">
        <f t="shared" si="18"/>
        <v>0</v>
      </c>
      <c r="O26" s="18">
        <f t="shared" si="16"/>
        <v>0</v>
      </c>
      <c r="P26" s="14"/>
      <c r="Q26" s="14">
        <f t="shared" si="16"/>
        <v>0</v>
      </c>
      <c r="R26" s="14">
        <f t="shared" si="16"/>
        <v>0</v>
      </c>
      <c r="S26" s="18">
        <f t="shared" si="19"/>
        <v>0</v>
      </c>
      <c r="T26" s="18">
        <f t="shared" si="19"/>
        <v>0</v>
      </c>
      <c r="U26" s="14">
        <f t="shared" si="16"/>
        <v>0</v>
      </c>
      <c r="V26" s="14"/>
      <c r="W26" s="14">
        <f t="shared" si="16"/>
        <v>0</v>
      </c>
      <c r="Y26" s="7">
        <v>202010</v>
      </c>
      <c r="Z26" s="8" t="e">
        <f t="shared" si="20"/>
        <v>#DIV/0!</v>
      </c>
      <c r="AA26" s="8" t="e">
        <f t="shared" si="17"/>
        <v>#DIV/0!</v>
      </c>
      <c r="AB26" s="8" t="e">
        <f t="shared" si="17"/>
        <v>#DIV/0!</v>
      </c>
      <c r="AC26" s="8" t="e">
        <f t="shared" si="17"/>
        <v>#DIV/0!</v>
      </c>
      <c r="AD26" s="8" t="e">
        <f t="shared" si="17"/>
        <v>#DIV/0!</v>
      </c>
      <c r="AE26" s="8" t="e">
        <f t="shared" si="17"/>
        <v>#DIV/0!</v>
      </c>
      <c r="AF26" s="8" t="e">
        <f t="shared" si="17"/>
        <v>#DIV/0!</v>
      </c>
      <c r="AG26" s="8" t="e">
        <f t="shared" si="17"/>
        <v>#DIV/0!</v>
      </c>
      <c r="AH26" s="8" t="e">
        <f t="shared" si="17"/>
        <v>#DIV/0!</v>
      </c>
      <c r="AI26" s="8" t="e">
        <f t="shared" si="17"/>
        <v>#DIV/0!</v>
      </c>
    </row>
    <row r="27" spans="1:35">
      <c r="A27" s="7">
        <v>202111</v>
      </c>
      <c r="M27" s="15">
        <v>202111</v>
      </c>
      <c r="N27" s="18">
        <f t="shared" si="18"/>
        <v>0</v>
      </c>
      <c r="O27" s="18">
        <f t="shared" si="16"/>
        <v>0</v>
      </c>
      <c r="P27" s="14"/>
      <c r="Q27" s="14">
        <f t="shared" si="16"/>
        <v>0</v>
      </c>
      <c r="R27" s="14">
        <f t="shared" si="16"/>
        <v>0</v>
      </c>
      <c r="S27" s="18">
        <f t="shared" si="19"/>
        <v>0</v>
      </c>
      <c r="T27" s="18">
        <f t="shared" si="19"/>
        <v>0</v>
      </c>
      <c r="U27" s="14">
        <f t="shared" si="16"/>
        <v>0</v>
      </c>
      <c r="V27" s="14"/>
      <c r="W27" s="14">
        <f t="shared" si="16"/>
        <v>0</v>
      </c>
      <c r="Y27" s="7">
        <v>202011</v>
      </c>
      <c r="Z27" s="8" t="e">
        <f t="shared" si="20"/>
        <v>#DIV/0!</v>
      </c>
      <c r="AA27" s="8" t="e">
        <f t="shared" si="17"/>
        <v>#DIV/0!</v>
      </c>
      <c r="AB27" s="8" t="e">
        <f t="shared" si="17"/>
        <v>#DIV/0!</v>
      </c>
      <c r="AC27" s="8" t="e">
        <f t="shared" si="17"/>
        <v>#DIV/0!</v>
      </c>
      <c r="AD27" s="8" t="e">
        <f t="shared" si="17"/>
        <v>#DIV/0!</v>
      </c>
      <c r="AE27" s="8" t="e">
        <f t="shared" si="17"/>
        <v>#DIV/0!</v>
      </c>
      <c r="AF27" s="8" t="e">
        <f t="shared" si="17"/>
        <v>#DIV/0!</v>
      </c>
      <c r="AG27" s="8" t="e">
        <f t="shared" si="17"/>
        <v>#DIV/0!</v>
      </c>
      <c r="AH27" s="8" t="e">
        <f t="shared" si="17"/>
        <v>#DIV/0!</v>
      </c>
      <c r="AI27" s="8" t="e">
        <f t="shared" si="17"/>
        <v>#DIV/0!</v>
      </c>
    </row>
    <row r="28" spans="1:35">
      <c r="A28" s="7">
        <v>202112</v>
      </c>
      <c r="M28" s="15">
        <v>202112</v>
      </c>
      <c r="N28" s="18">
        <f t="shared" si="18"/>
        <v>0</v>
      </c>
      <c r="O28" s="18">
        <f t="shared" si="16"/>
        <v>0</v>
      </c>
      <c r="P28" s="14"/>
      <c r="Q28" s="14">
        <f t="shared" si="16"/>
        <v>0</v>
      </c>
      <c r="R28" s="14">
        <f t="shared" si="16"/>
        <v>0</v>
      </c>
      <c r="S28" s="18">
        <f t="shared" si="19"/>
        <v>0</v>
      </c>
      <c r="T28" s="18">
        <f t="shared" si="19"/>
        <v>0</v>
      </c>
      <c r="U28" s="14">
        <f t="shared" si="16"/>
        <v>0</v>
      </c>
      <c r="V28" s="14"/>
      <c r="W28" s="14">
        <f t="shared" si="16"/>
        <v>0</v>
      </c>
      <c r="Y28" s="7">
        <v>202012</v>
      </c>
      <c r="Z28" s="8" t="e">
        <f t="shared" si="20"/>
        <v>#DIV/0!</v>
      </c>
      <c r="AA28" s="8" t="e">
        <f t="shared" si="17"/>
        <v>#DIV/0!</v>
      </c>
      <c r="AB28" s="8" t="e">
        <f t="shared" si="17"/>
        <v>#DIV/0!</v>
      </c>
      <c r="AC28" s="8" t="e">
        <f t="shared" si="17"/>
        <v>#DIV/0!</v>
      </c>
      <c r="AD28" s="8" t="e">
        <f t="shared" si="17"/>
        <v>#DIV/0!</v>
      </c>
      <c r="AE28" s="8" t="e">
        <f t="shared" si="17"/>
        <v>#DIV/0!</v>
      </c>
      <c r="AF28" s="8" t="e">
        <f t="shared" si="17"/>
        <v>#DIV/0!</v>
      </c>
      <c r="AG28" s="8" t="e">
        <f t="shared" si="17"/>
        <v>#DIV/0!</v>
      </c>
      <c r="AH28" s="8" t="e">
        <f t="shared" si="17"/>
        <v>#DIV/0!</v>
      </c>
      <c r="AI28" s="8" t="e">
        <f t="shared" si="17"/>
        <v>#DIV/0!</v>
      </c>
    </row>
    <row r="31" spans="1:13">
      <c r="A31" s="6" t="s">
        <v>40</v>
      </c>
      <c r="M31" s="6" t="s">
        <v>41</v>
      </c>
    </row>
    <row r="32" spans="1:23">
      <c r="A32" s="7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42</v>
      </c>
      <c r="J32" t="s">
        <v>43</v>
      </c>
      <c r="M32" s="7" t="s">
        <v>2</v>
      </c>
      <c r="N32" t="s">
        <v>24</v>
      </c>
      <c r="O32" t="s">
        <v>25</v>
      </c>
      <c r="Q32" t="s">
        <v>26</v>
      </c>
      <c r="R32" t="s">
        <v>27</v>
      </c>
      <c r="S32" t="s">
        <v>28</v>
      </c>
      <c r="T32" t="s">
        <v>29</v>
      </c>
      <c r="U32" t="s">
        <v>30</v>
      </c>
      <c r="W32" t="s">
        <v>31</v>
      </c>
    </row>
    <row r="33" spans="1:23">
      <c r="A33" s="7">
        <v>202102</v>
      </c>
      <c r="B33">
        <v>20.9</v>
      </c>
      <c r="C33">
        <v>3.3</v>
      </c>
      <c r="D33">
        <v>2.9</v>
      </c>
      <c r="E33">
        <v>12.5</v>
      </c>
      <c r="F33">
        <v>10.8</v>
      </c>
      <c r="G33">
        <v>10062</v>
      </c>
      <c r="H33">
        <v>5104</v>
      </c>
      <c r="I33">
        <v>2.8</v>
      </c>
      <c r="J33">
        <v>1.8</v>
      </c>
      <c r="M33" s="7">
        <v>202102</v>
      </c>
      <c r="N33">
        <f>B33*B18</f>
        <v>12623.6</v>
      </c>
      <c r="O33">
        <f t="shared" ref="O33:V33" si="21">C33*C18</f>
        <v>1323.3</v>
      </c>
      <c r="P33">
        <f t="shared" si="21"/>
        <v>0</v>
      </c>
      <c r="Q33" s="10">
        <f t="shared" si="21"/>
        <v>9150</v>
      </c>
      <c r="R33" s="10">
        <f t="shared" si="21"/>
        <v>8229.6</v>
      </c>
      <c r="S33" s="10">
        <f>G33*G18/10000</f>
        <v>381.3498</v>
      </c>
      <c r="T33" s="10">
        <f>H33*H18/10000</f>
        <v>585.4288</v>
      </c>
      <c r="U33" s="10">
        <f t="shared" si="21"/>
        <v>1173.2</v>
      </c>
      <c r="V33" s="10">
        <f t="shared" si="21"/>
        <v>0</v>
      </c>
      <c r="W33" s="10">
        <f>J33*K18</f>
        <v>345.6</v>
      </c>
    </row>
    <row r="34" spans="1:23">
      <c r="A34" s="7">
        <v>202103</v>
      </c>
      <c r="B34">
        <v>21</v>
      </c>
      <c r="C34">
        <v>3.3</v>
      </c>
      <c r="D34">
        <v>3</v>
      </c>
      <c r="E34">
        <v>12.5</v>
      </c>
      <c r="F34">
        <v>10.8</v>
      </c>
      <c r="G34">
        <v>10276</v>
      </c>
      <c r="H34">
        <v>5104</v>
      </c>
      <c r="I34">
        <v>2.9</v>
      </c>
      <c r="J34">
        <v>1.8</v>
      </c>
      <c r="M34" s="7">
        <v>202103</v>
      </c>
      <c r="N34">
        <f>B34*(B19-B18)</f>
        <v>6531</v>
      </c>
      <c r="O34">
        <f t="shared" ref="O34:V43" si="22">C34*(C19-C18)</f>
        <v>656.7</v>
      </c>
      <c r="P34">
        <f t="shared" si="22"/>
        <v>0</v>
      </c>
      <c r="Q34" s="10">
        <f t="shared" si="22"/>
        <v>4800</v>
      </c>
      <c r="R34" s="10">
        <f t="shared" si="22"/>
        <v>4298.4</v>
      </c>
      <c r="S34" s="10">
        <f>G34*(G19-G18)/10000</f>
        <v>247.6516</v>
      </c>
      <c r="T34" s="10">
        <f>H34*(H19-H18)/10000</f>
        <v>341.968</v>
      </c>
      <c r="U34" s="10">
        <f t="shared" si="22"/>
        <v>580</v>
      </c>
      <c r="V34" s="10">
        <f t="shared" si="22"/>
        <v>0</v>
      </c>
      <c r="W34" s="10">
        <f>J34*(K19-K18)</f>
        <v>194.4</v>
      </c>
    </row>
    <row r="35" spans="1:23">
      <c r="A35" s="7">
        <v>202104</v>
      </c>
      <c r="B35">
        <v>21</v>
      </c>
      <c r="C35">
        <v>3.3</v>
      </c>
      <c r="D35">
        <v>3</v>
      </c>
      <c r="E35">
        <v>12.5</v>
      </c>
      <c r="F35">
        <v>10.8</v>
      </c>
      <c r="G35">
        <v>10276</v>
      </c>
      <c r="H35">
        <v>5104</v>
      </c>
      <c r="I35">
        <v>2.9</v>
      </c>
      <c r="J35">
        <v>1.8</v>
      </c>
      <c r="M35" s="7">
        <v>202104</v>
      </c>
      <c r="N35">
        <f t="shared" ref="N35:N43" si="23">B35*(B20-B19)</f>
        <v>6279</v>
      </c>
      <c r="O35">
        <f t="shared" si="22"/>
        <v>801.9</v>
      </c>
      <c r="P35">
        <f t="shared" si="22"/>
        <v>0</v>
      </c>
      <c r="Q35" s="10">
        <f t="shared" si="22"/>
        <v>4362.5</v>
      </c>
      <c r="R35" s="10">
        <f t="shared" si="22"/>
        <v>3866.4</v>
      </c>
      <c r="S35" s="10">
        <f t="shared" ref="S35:T43" si="24">G35*(G20-G19)/10000</f>
        <v>245.5964</v>
      </c>
      <c r="T35" s="10">
        <f t="shared" si="24"/>
        <v>323.0832</v>
      </c>
      <c r="U35" s="10">
        <f t="shared" si="22"/>
        <v>591.6</v>
      </c>
      <c r="V35" s="10">
        <f t="shared" si="22"/>
        <v>0</v>
      </c>
      <c r="W35" s="10">
        <f t="shared" ref="W35:W43" si="25">J35*(K20-K19)</f>
        <v>196.2</v>
      </c>
    </row>
    <row r="36" spans="1:23">
      <c r="A36" s="7">
        <v>202105</v>
      </c>
      <c r="B36">
        <v>21.1</v>
      </c>
      <c r="C36">
        <v>3.3</v>
      </c>
      <c r="D36">
        <v>3</v>
      </c>
      <c r="E36">
        <v>12.5</v>
      </c>
      <c r="F36">
        <v>10.8</v>
      </c>
      <c r="G36">
        <v>10431</v>
      </c>
      <c r="H36">
        <v>5104</v>
      </c>
      <c r="I36">
        <v>2.9</v>
      </c>
      <c r="J36">
        <v>1.8</v>
      </c>
      <c r="M36" s="7">
        <v>202105</v>
      </c>
      <c r="N36">
        <f t="shared" si="23"/>
        <v>6625.4</v>
      </c>
      <c r="O36">
        <f t="shared" si="22"/>
        <v>993.3</v>
      </c>
      <c r="P36">
        <f t="shared" si="22"/>
        <v>0</v>
      </c>
      <c r="Q36" s="10">
        <f t="shared" si="22"/>
        <v>4350</v>
      </c>
      <c r="R36" s="10">
        <f t="shared" si="22"/>
        <v>3812.4</v>
      </c>
      <c r="S36" s="10">
        <f t="shared" si="24"/>
        <v>259.7319</v>
      </c>
      <c r="T36" s="10">
        <f t="shared" si="24"/>
        <v>342.4784</v>
      </c>
      <c r="U36" s="10">
        <f t="shared" si="22"/>
        <v>667</v>
      </c>
      <c r="V36" s="10">
        <f t="shared" si="22"/>
        <v>0</v>
      </c>
      <c r="W36" s="10">
        <f t="shared" si="25"/>
        <v>237.6</v>
      </c>
    </row>
    <row r="37" spans="1:23">
      <c r="A37" s="7">
        <v>202106</v>
      </c>
      <c r="B37">
        <v>21.2</v>
      </c>
      <c r="C37">
        <v>3.3</v>
      </c>
      <c r="D37">
        <v>3</v>
      </c>
      <c r="E37">
        <v>12.6</v>
      </c>
      <c r="F37">
        <v>10.8</v>
      </c>
      <c r="G37">
        <v>10434</v>
      </c>
      <c r="H37">
        <v>5216</v>
      </c>
      <c r="I37">
        <v>2.9</v>
      </c>
      <c r="J37">
        <v>1.9</v>
      </c>
      <c r="M37" s="7">
        <v>202106</v>
      </c>
      <c r="N37">
        <f t="shared" si="23"/>
        <v>6890</v>
      </c>
      <c r="O37">
        <f t="shared" si="22"/>
        <v>1161.6</v>
      </c>
      <c r="P37">
        <f t="shared" si="22"/>
        <v>0</v>
      </c>
      <c r="Q37" s="10">
        <f t="shared" si="22"/>
        <v>4699.8</v>
      </c>
      <c r="R37" s="10">
        <f t="shared" si="22"/>
        <v>4168.8</v>
      </c>
      <c r="S37" s="10">
        <f t="shared" si="24"/>
        <v>229.548</v>
      </c>
      <c r="T37" s="10">
        <f t="shared" si="24"/>
        <v>356.7744</v>
      </c>
      <c r="U37" s="10">
        <f t="shared" si="22"/>
        <v>461.1</v>
      </c>
      <c r="V37" s="10">
        <f t="shared" si="22"/>
        <v>0</v>
      </c>
      <c r="W37" s="10">
        <f t="shared" si="25"/>
        <v>226.1</v>
      </c>
    </row>
    <row r="38" spans="1:23">
      <c r="A38" s="7">
        <v>202107</v>
      </c>
      <c r="B38">
        <v>21.3</v>
      </c>
      <c r="C38">
        <v>3.4</v>
      </c>
      <c r="D38">
        <v>3</v>
      </c>
      <c r="E38">
        <v>12.6</v>
      </c>
      <c r="F38">
        <v>10.9</v>
      </c>
      <c r="G38">
        <v>10490</v>
      </c>
      <c r="H38">
        <v>5326</v>
      </c>
      <c r="I38">
        <v>2.9</v>
      </c>
      <c r="J38">
        <v>1.9</v>
      </c>
      <c r="M38" s="7">
        <v>202107</v>
      </c>
      <c r="N38">
        <f t="shared" si="23"/>
        <v>7646.7</v>
      </c>
      <c r="O38">
        <f t="shared" si="22"/>
        <v>1485.8</v>
      </c>
      <c r="P38">
        <f t="shared" si="22"/>
        <v>0</v>
      </c>
      <c r="Q38" s="10">
        <f t="shared" si="22"/>
        <v>5077.8</v>
      </c>
      <c r="R38" s="10">
        <f t="shared" si="22"/>
        <v>4556.2</v>
      </c>
      <c r="S38" s="10">
        <f t="shared" si="24"/>
        <v>274.838</v>
      </c>
      <c r="T38" s="10">
        <f t="shared" si="24"/>
        <v>387.2002</v>
      </c>
      <c r="U38" s="10">
        <f t="shared" si="22"/>
        <v>461.1</v>
      </c>
      <c r="V38" s="10">
        <f t="shared" si="22"/>
        <v>0</v>
      </c>
      <c r="W38" s="10">
        <f t="shared" si="25"/>
        <v>228</v>
      </c>
    </row>
    <row r="39" spans="1:23">
      <c r="A39" s="7">
        <v>202108</v>
      </c>
      <c r="B39">
        <v>21.4</v>
      </c>
      <c r="C39">
        <v>3.4</v>
      </c>
      <c r="D39">
        <v>3.1</v>
      </c>
      <c r="E39">
        <v>12.7</v>
      </c>
      <c r="F39">
        <v>10.9</v>
      </c>
      <c r="G39">
        <v>10500</v>
      </c>
      <c r="H39">
        <v>5326</v>
      </c>
      <c r="I39">
        <v>3</v>
      </c>
      <c r="J39">
        <v>1.9</v>
      </c>
      <c r="M39" s="7">
        <v>202108</v>
      </c>
      <c r="N39">
        <f t="shared" si="23"/>
        <v>7447.2</v>
      </c>
      <c r="O39">
        <f t="shared" si="22"/>
        <v>1451.8</v>
      </c>
      <c r="P39">
        <f t="shared" si="22"/>
        <v>0</v>
      </c>
      <c r="Q39" s="10">
        <f t="shared" si="22"/>
        <v>5067.3</v>
      </c>
      <c r="R39" s="10">
        <f t="shared" si="22"/>
        <v>4512.6</v>
      </c>
      <c r="S39" s="10">
        <f t="shared" si="24"/>
        <v>271.95</v>
      </c>
      <c r="T39" s="10">
        <f t="shared" si="24"/>
        <v>365.8962</v>
      </c>
      <c r="U39" s="10">
        <f t="shared" si="22"/>
        <v>387</v>
      </c>
      <c r="V39" s="10">
        <f t="shared" si="22"/>
        <v>0</v>
      </c>
      <c r="W39" s="10">
        <f t="shared" si="25"/>
        <v>220.4</v>
      </c>
    </row>
    <row r="40" spans="1:23">
      <c r="A40" s="7">
        <v>202109</v>
      </c>
      <c r="B40">
        <v>21.5</v>
      </c>
      <c r="C40">
        <v>3.4</v>
      </c>
      <c r="D40">
        <v>3.1</v>
      </c>
      <c r="E40">
        <v>12.7</v>
      </c>
      <c r="F40">
        <v>11</v>
      </c>
      <c r="G40">
        <v>10500</v>
      </c>
      <c r="H40">
        <v>5326</v>
      </c>
      <c r="I40">
        <v>3</v>
      </c>
      <c r="J40">
        <v>1.9</v>
      </c>
      <c r="M40" s="7">
        <v>202109</v>
      </c>
      <c r="N40">
        <f t="shared" si="23"/>
        <v>6880</v>
      </c>
      <c r="O40">
        <f t="shared" si="22"/>
        <v>1475.6</v>
      </c>
      <c r="P40">
        <f t="shared" si="22"/>
        <v>0</v>
      </c>
      <c r="Q40" s="10">
        <f t="shared" si="22"/>
        <v>4457.7</v>
      </c>
      <c r="R40" s="10">
        <f t="shared" si="22"/>
        <v>3971</v>
      </c>
      <c r="S40" s="10">
        <f t="shared" si="24"/>
        <v>236.25</v>
      </c>
      <c r="T40" s="10">
        <f t="shared" si="24"/>
        <v>331.8098</v>
      </c>
      <c r="U40" s="10">
        <f t="shared" si="22"/>
        <v>420</v>
      </c>
      <c r="V40" s="10">
        <f t="shared" si="22"/>
        <v>0</v>
      </c>
      <c r="W40" s="10">
        <f t="shared" si="25"/>
        <v>209</v>
      </c>
    </row>
    <row r="41" spans="1:23">
      <c r="A41" s="7">
        <v>202110</v>
      </c>
      <c r="M41" s="7">
        <v>202110</v>
      </c>
      <c r="N41">
        <f t="shared" si="23"/>
        <v>0</v>
      </c>
      <c r="O41">
        <f t="shared" si="22"/>
        <v>0</v>
      </c>
      <c r="P41">
        <f t="shared" si="22"/>
        <v>0</v>
      </c>
      <c r="Q41" s="10">
        <f t="shared" si="22"/>
        <v>0</v>
      </c>
      <c r="R41" s="10">
        <f t="shared" si="22"/>
        <v>0</v>
      </c>
      <c r="S41" s="10">
        <f t="shared" si="24"/>
        <v>0</v>
      </c>
      <c r="T41" s="10">
        <f t="shared" si="24"/>
        <v>0</v>
      </c>
      <c r="U41" s="10">
        <f t="shared" si="22"/>
        <v>0</v>
      </c>
      <c r="V41" s="10">
        <f t="shared" si="22"/>
        <v>0</v>
      </c>
      <c r="W41" s="10">
        <f t="shared" si="25"/>
        <v>0</v>
      </c>
    </row>
    <row r="42" spans="1:23">
      <c r="A42" s="7">
        <v>202111</v>
      </c>
      <c r="M42" s="7">
        <v>202111</v>
      </c>
      <c r="N42">
        <f t="shared" si="23"/>
        <v>0</v>
      </c>
      <c r="O42">
        <f t="shared" si="22"/>
        <v>0</v>
      </c>
      <c r="P42">
        <f t="shared" si="22"/>
        <v>0</v>
      </c>
      <c r="Q42" s="10">
        <f t="shared" si="22"/>
        <v>0</v>
      </c>
      <c r="R42" s="10">
        <f t="shared" si="22"/>
        <v>0</v>
      </c>
      <c r="S42" s="10">
        <f t="shared" si="24"/>
        <v>0</v>
      </c>
      <c r="T42" s="10">
        <f t="shared" si="24"/>
        <v>0</v>
      </c>
      <c r="U42" s="10">
        <f t="shared" si="22"/>
        <v>0</v>
      </c>
      <c r="V42" s="10">
        <f t="shared" si="22"/>
        <v>0</v>
      </c>
      <c r="W42" s="10">
        <f t="shared" si="25"/>
        <v>0</v>
      </c>
    </row>
    <row r="43" spans="1:23">
      <c r="A43" s="7">
        <v>202112</v>
      </c>
      <c r="M43" s="7">
        <v>202112</v>
      </c>
      <c r="N43">
        <f t="shared" si="23"/>
        <v>0</v>
      </c>
      <c r="O43">
        <f t="shared" si="22"/>
        <v>0</v>
      </c>
      <c r="P43">
        <f t="shared" si="22"/>
        <v>0</v>
      </c>
      <c r="Q43" s="10">
        <f t="shared" si="22"/>
        <v>0</v>
      </c>
      <c r="R43" s="10">
        <f t="shared" si="22"/>
        <v>0</v>
      </c>
      <c r="S43" s="10">
        <f t="shared" si="24"/>
        <v>0</v>
      </c>
      <c r="T43" s="10">
        <f t="shared" si="24"/>
        <v>0</v>
      </c>
      <c r="U43" s="10">
        <f t="shared" si="22"/>
        <v>0</v>
      </c>
      <c r="V43" s="10">
        <f t="shared" si="22"/>
        <v>0</v>
      </c>
      <c r="W43" s="10">
        <f t="shared" si="25"/>
        <v>0</v>
      </c>
    </row>
    <row r="47" spans="1:25">
      <c r="A47" s="6" t="s">
        <v>44</v>
      </c>
      <c r="M47" s="6" t="s">
        <v>45</v>
      </c>
      <c r="Y47" s="6" t="s">
        <v>46</v>
      </c>
    </row>
    <row r="48" spans="1:33">
      <c r="A48" s="7" t="s">
        <v>2</v>
      </c>
      <c r="B48" t="s">
        <v>47</v>
      </c>
      <c r="C48" t="s">
        <v>33</v>
      </c>
      <c r="E48" t="s">
        <v>34</v>
      </c>
      <c r="H48" t="s">
        <v>48</v>
      </c>
      <c r="I48" t="s">
        <v>49</v>
      </c>
      <c r="M48" s="7" t="s">
        <v>2</v>
      </c>
      <c r="N48" t="s">
        <v>47</v>
      </c>
      <c r="O48" t="s">
        <v>33</v>
      </c>
      <c r="Q48" t="s">
        <v>34</v>
      </c>
      <c r="T48" t="s">
        <v>48</v>
      </c>
      <c r="U48" t="s">
        <v>49</v>
      </c>
      <c r="Y48" s="7" t="s">
        <v>2</v>
      </c>
      <c r="Z48" t="s">
        <v>47</v>
      </c>
      <c r="AA48" t="s">
        <v>33</v>
      </c>
      <c r="AC48" t="s">
        <v>34</v>
      </c>
      <c r="AF48" t="s">
        <v>48</v>
      </c>
      <c r="AG48" t="s">
        <v>49</v>
      </c>
    </row>
    <row r="49" spans="1:33">
      <c r="A49" s="7">
        <v>202102</v>
      </c>
      <c r="B49">
        <v>12428</v>
      </c>
      <c r="C49">
        <v>1292</v>
      </c>
      <c r="E49">
        <v>9390</v>
      </c>
      <c r="H49">
        <v>584</v>
      </c>
      <c r="I49">
        <v>1152</v>
      </c>
      <c r="J49" t="s">
        <v>30</v>
      </c>
      <c r="M49" s="7">
        <v>202002</v>
      </c>
      <c r="N49">
        <f>B49</f>
        <v>12428</v>
      </c>
      <c r="O49">
        <f t="shared" ref="O49:U49" si="26">C49</f>
        <v>1292</v>
      </c>
      <c r="P49">
        <f t="shared" si="26"/>
        <v>0</v>
      </c>
      <c r="Q49">
        <f t="shared" si="26"/>
        <v>9390</v>
      </c>
      <c r="R49">
        <f t="shared" si="26"/>
        <v>0</v>
      </c>
      <c r="S49">
        <f t="shared" si="26"/>
        <v>0</v>
      </c>
      <c r="T49">
        <f t="shared" si="26"/>
        <v>584</v>
      </c>
      <c r="U49">
        <f t="shared" si="26"/>
        <v>1152</v>
      </c>
      <c r="Y49" s="7">
        <v>202002</v>
      </c>
      <c r="Z49" s="11">
        <f>N49/N33</f>
        <v>0.984505212459203</v>
      </c>
      <c r="AA49" s="11">
        <f t="shared" ref="AA49:AG58" si="27">O49/O33</f>
        <v>0.976347011259729</v>
      </c>
      <c r="AB49" s="11" t="e">
        <f t="shared" si="27"/>
        <v>#DIV/0!</v>
      </c>
      <c r="AC49" s="11">
        <f t="shared" si="27"/>
        <v>1.02622950819672</v>
      </c>
      <c r="AD49" s="11">
        <f t="shared" si="27"/>
        <v>0</v>
      </c>
      <c r="AE49" s="11">
        <f t="shared" si="27"/>
        <v>0</v>
      </c>
      <c r="AF49" s="11">
        <f t="shared" si="27"/>
        <v>0.99755939577964</v>
      </c>
      <c r="AG49" s="11">
        <f t="shared" si="27"/>
        <v>0.981929764745994</v>
      </c>
    </row>
    <row r="50" spans="1:33">
      <c r="A50" s="7">
        <v>202103</v>
      </c>
      <c r="B50">
        <v>19051</v>
      </c>
      <c r="C50">
        <v>1959</v>
      </c>
      <c r="E50">
        <v>14379</v>
      </c>
      <c r="H50">
        <v>926</v>
      </c>
      <c r="I50">
        <v>1737</v>
      </c>
      <c r="J50" t="s">
        <v>30</v>
      </c>
      <c r="M50" s="7">
        <v>202003</v>
      </c>
      <c r="N50">
        <f>B50-B49</f>
        <v>6623</v>
      </c>
      <c r="O50">
        <f t="shared" ref="O50:U58" si="28">C50-C49</f>
        <v>667</v>
      </c>
      <c r="P50">
        <f t="shared" si="28"/>
        <v>0</v>
      </c>
      <c r="Q50">
        <f t="shared" si="28"/>
        <v>4989</v>
      </c>
      <c r="R50">
        <f t="shared" si="28"/>
        <v>0</v>
      </c>
      <c r="S50">
        <f t="shared" si="28"/>
        <v>0</v>
      </c>
      <c r="T50">
        <f t="shared" si="28"/>
        <v>342</v>
      </c>
      <c r="U50">
        <f t="shared" si="28"/>
        <v>585</v>
      </c>
      <c r="Y50" s="7">
        <v>202003</v>
      </c>
      <c r="Z50" s="11">
        <f t="shared" ref="Z50:Z58" si="29">N50/N34</f>
        <v>1.01408666360435</v>
      </c>
      <c r="AA50" s="11">
        <f t="shared" si="27"/>
        <v>1.01568448302117</v>
      </c>
      <c r="AB50" s="11" t="e">
        <f t="shared" si="27"/>
        <v>#DIV/0!</v>
      </c>
      <c r="AC50" s="11">
        <f t="shared" si="27"/>
        <v>1.039375</v>
      </c>
      <c r="AD50" s="11">
        <f t="shared" si="27"/>
        <v>0</v>
      </c>
      <c r="AE50" s="11">
        <f t="shared" si="27"/>
        <v>0</v>
      </c>
      <c r="AF50" s="11">
        <f t="shared" si="27"/>
        <v>1.00009357600711</v>
      </c>
      <c r="AG50" s="11">
        <f t="shared" si="27"/>
        <v>1.00862068965517</v>
      </c>
    </row>
    <row r="51" spans="1:33">
      <c r="A51" s="7">
        <v>202104</v>
      </c>
      <c r="B51">
        <v>25276</v>
      </c>
      <c r="C51">
        <v>2727</v>
      </c>
      <c r="E51">
        <v>18901</v>
      </c>
      <c r="H51">
        <v>1250</v>
      </c>
      <c r="I51">
        <v>2325</v>
      </c>
      <c r="J51" t="s">
        <v>30</v>
      </c>
      <c r="M51" s="7">
        <v>202004</v>
      </c>
      <c r="N51">
        <f t="shared" ref="N51:N58" si="30">B51-B50</f>
        <v>6225</v>
      </c>
      <c r="O51">
        <f t="shared" si="28"/>
        <v>768</v>
      </c>
      <c r="P51">
        <f t="shared" si="28"/>
        <v>0</v>
      </c>
      <c r="Q51">
        <f t="shared" si="28"/>
        <v>4522</v>
      </c>
      <c r="R51">
        <f t="shared" si="28"/>
        <v>0</v>
      </c>
      <c r="S51">
        <f t="shared" si="28"/>
        <v>0</v>
      </c>
      <c r="T51">
        <f t="shared" si="28"/>
        <v>324</v>
      </c>
      <c r="U51">
        <f t="shared" si="28"/>
        <v>588</v>
      </c>
      <c r="Y51" s="7">
        <v>202004</v>
      </c>
      <c r="Z51" s="11">
        <f t="shared" si="29"/>
        <v>0.991399904443383</v>
      </c>
      <c r="AA51" s="11">
        <f t="shared" si="27"/>
        <v>0.957725402169847</v>
      </c>
      <c r="AB51" s="11" t="e">
        <f t="shared" si="27"/>
        <v>#DIV/0!</v>
      </c>
      <c r="AC51" s="11">
        <f t="shared" si="27"/>
        <v>1.03656160458453</v>
      </c>
      <c r="AD51" s="11">
        <f t="shared" si="27"/>
        <v>0</v>
      </c>
      <c r="AE51" s="11">
        <f t="shared" si="27"/>
        <v>0</v>
      </c>
      <c r="AF51" s="11">
        <f t="shared" si="27"/>
        <v>1.00283765915405</v>
      </c>
      <c r="AG51" s="11">
        <f t="shared" si="27"/>
        <v>0.993914807302231</v>
      </c>
    </row>
    <row r="52" spans="1:33">
      <c r="A52" s="7">
        <v>202105</v>
      </c>
      <c r="B52">
        <v>31772</v>
      </c>
      <c r="C52">
        <v>3685</v>
      </c>
      <c r="E52">
        <v>23417</v>
      </c>
      <c r="H52">
        <v>1592</v>
      </c>
      <c r="I52">
        <v>2972</v>
      </c>
      <c r="J52" t="s">
        <v>30</v>
      </c>
      <c r="M52" s="7">
        <v>202005</v>
      </c>
      <c r="N52">
        <f t="shared" si="30"/>
        <v>6496</v>
      </c>
      <c r="O52">
        <f t="shared" si="28"/>
        <v>958</v>
      </c>
      <c r="P52">
        <f t="shared" si="28"/>
        <v>0</v>
      </c>
      <c r="Q52">
        <f t="shared" si="28"/>
        <v>4516</v>
      </c>
      <c r="R52">
        <f t="shared" si="28"/>
        <v>0</v>
      </c>
      <c r="S52">
        <f t="shared" si="28"/>
        <v>0</v>
      </c>
      <c r="T52">
        <f t="shared" si="28"/>
        <v>342</v>
      </c>
      <c r="U52">
        <f t="shared" si="28"/>
        <v>647</v>
      </c>
      <c r="Y52" s="7">
        <v>202005</v>
      </c>
      <c r="Z52" s="11">
        <f t="shared" si="29"/>
        <v>0.980469103752226</v>
      </c>
      <c r="AA52" s="11">
        <f t="shared" si="27"/>
        <v>0.964461894694453</v>
      </c>
      <c r="AB52" s="11" t="e">
        <f t="shared" si="27"/>
        <v>#DIV/0!</v>
      </c>
      <c r="AC52" s="11">
        <f t="shared" si="27"/>
        <v>1.03816091954023</v>
      </c>
      <c r="AD52" s="11">
        <f t="shared" si="27"/>
        <v>0</v>
      </c>
      <c r="AE52" s="11">
        <f t="shared" si="27"/>
        <v>0</v>
      </c>
      <c r="AF52" s="11">
        <f t="shared" si="27"/>
        <v>0.998603123583852</v>
      </c>
      <c r="AG52" s="11">
        <f t="shared" si="27"/>
        <v>0.970014992503748</v>
      </c>
    </row>
    <row r="53" spans="1:33">
      <c r="A53" s="7">
        <v>202106</v>
      </c>
      <c r="B53">
        <v>38717</v>
      </c>
      <c r="C53">
        <v>4827</v>
      </c>
      <c r="E53">
        <v>28262</v>
      </c>
      <c r="H53">
        <v>1951</v>
      </c>
      <c r="I53">
        <v>3442</v>
      </c>
      <c r="J53" t="s">
        <v>30</v>
      </c>
      <c r="M53" s="7">
        <v>202006</v>
      </c>
      <c r="N53">
        <f t="shared" si="30"/>
        <v>6945</v>
      </c>
      <c r="O53">
        <f t="shared" si="28"/>
        <v>1142</v>
      </c>
      <c r="P53">
        <f t="shared" si="28"/>
        <v>0</v>
      </c>
      <c r="Q53">
        <f t="shared" si="28"/>
        <v>4845</v>
      </c>
      <c r="R53">
        <f t="shared" si="28"/>
        <v>0</v>
      </c>
      <c r="S53">
        <f t="shared" si="28"/>
        <v>0</v>
      </c>
      <c r="T53">
        <f t="shared" si="28"/>
        <v>359</v>
      </c>
      <c r="U53">
        <f t="shared" si="28"/>
        <v>470</v>
      </c>
      <c r="Y53" s="7">
        <v>202006</v>
      </c>
      <c r="Z53" s="11">
        <f t="shared" si="29"/>
        <v>1.00798258345428</v>
      </c>
      <c r="AA53" s="11">
        <f t="shared" si="27"/>
        <v>0.983126721763085</v>
      </c>
      <c r="AB53" s="11" t="e">
        <f t="shared" si="27"/>
        <v>#DIV/0!</v>
      </c>
      <c r="AC53" s="11">
        <f t="shared" si="27"/>
        <v>1.03089493169922</v>
      </c>
      <c r="AD53" s="11">
        <f t="shared" si="27"/>
        <v>0</v>
      </c>
      <c r="AE53" s="11">
        <f t="shared" si="27"/>
        <v>0</v>
      </c>
      <c r="AF53" s="11">
        <f t="shared" si="27"/>
        <v>1.00623811573925</v>
      </c>
      <c r="AG53" s="11">
        <f t="shared" si="27"/>
        <v>1.01930166991976</v>
      </c>
    </row>
    <row r="54" spans="1:33">
      <c r="A54" s="7">
        <v>202107</v>
      </c>
      <c r="B54">
        <v>46450</v>
      </c>
      <c r="C54">
        <v>6247</v>
      </c>
      <c r="E54">
        <v>33537</v>
      </c>
      <c r="H54">
        <v>2333</v>
      </c>
      <c r="I54">
        <v>3915</v>
      </c>
      <c r="J54" t="s">
        <v>30</v>
      </c>
      <c r="M54" s="7">
        <v>202007</v>
      </c>
      <c r="N54">
        <f t="shared" si="30"/>
        <v>7733</v>
      </c>
      <c r="O54">
        <f t="shared" si="28"/>
        <v>1420</v>
      </c>
      <c r="P54">
        <f t="shared" si="28"/>
        <v>0</v>
      </c>
      <c r="Q54">
        <f t="shared" si="28"/>
        <v>5275</v>
      </c>
      <c r="R54">
        <f t="shared" si="28"/>
        <v>0</v>
      </c>
      <c r="S54">
        <f t="shared" si="28"/>
        <v>0</v>
      </c>
      <c r="T54">
        <f t="shared" si="28"/>
        <v>382</v>
      </c>
      <c r="U54">
        <f t="shared" si="28"/>
        <v>473</v>
      </c>
      <c r="Y54" s="7">
        <v>202007</v>
      </c>
      <c r="Z54" s="11">
        <f t="shared" si="29"/>
        <v>1.0112859141852</v>
      </c>
      <c r="AA54" s="11">
        <f t="shared" si="27"/>
        <v>0.955714093417687</v>
      </c>
      <c r="AB54" s="11" t="e">
        <f t="shared" si="27"/>
        <v>#DIV/0!</v>
      </c>
      <c r="AC54" s="11">
        <f t="shared" si="27"/>
        <v>1.03883571625507</v>
      </c>
      <c r="AD54" s="11">
        <f t="shared" si="27"/>
        <v>0</v>
      </c>
      <c r="AE54" s="11">
        <f t="shared" si="27"/>
        <v>0</v>
      </c>
      <c r="AF54" s="11">
        <f t="shared" si="27"/>
        <v>0.986569738342077</v>
      </c>
      <c r="AG54" s="11">
        <f t="shared" si="27"/>
        <v>1.02580785079159</v>
      </c>
    </row>
    <row r="55" spans="1:33">
      <c r="A55" s="7">
        <v>202108</v>
      </c>
      <c r="B55">
        <v>53894</v>
      </c>
      <c r="C55">
        <v>7617</v>
      </c>
      <c r="E55">
        <v>38723</v>
      </c>
      <c r="H55">
        <v>2699</v>
      </c>
      <c r="I55">
        <v>4301</v>
      </c>
      <c r="J55" t="s">
        <v>30</v>
      </c>
      <c r="M55" s="7">
        <v>202008</v>
      </c>
      <c r="N55">
        <f t="shared" si="30"/>
        <v>7444</v>
      </c>
      <c r="O55">
        <f t="shared" si="28"/>
        <v>1370</v>
      </c>
      <c r="P55">
        <f t="shared" si="28"/>
        <v>0</v>
      </c>
      <c r="Q55">
        <f t="shared" si="28"/>
        <v>5186</v>
      </c>
      <c r="R55">
        <f t="shared" si="28"/>
        <v>0</v>
      </c>
      <c r="S55">
        <f t="shared" si="28"/>
        <v>0</v>
      </c>
      <c r="T55">
        <f t="shared" si="28"/>
        <v>366</v>
      </c>
      <c r="U55">
        <f t="shared" si="28"/>
        <v>386</v>
      </c>
      <c r="Y55" s="7">
        <v>202008</v>
      </c>
      <c r="Z55" s="11">
        <f t="shared" si="29"/>
        <v>0.999570308303792</v>
      </c>
      <c r="AA55" s="11">
        <f t="shared" si="27"/>
        <v>0.943656150984984</v>
      </c>
      <c r="AB55" s="11" t="e">
        <f t="shared" si="27"/>
        <v>#DIV/0!</v>
      </c>
      <c r="AC55" s="11">
        <f t="shared" si="27"/>
        <v>1.02342470349101</v>
      </c>
      <c r="AD55" s="11">
        <f t="shared" si="27"/>
        <v>0</v>
      </c>
      <c r="AE55" s="11">
        <f t="shared" si="27"/>
        <v>0</v>
      </c>
      <c r="AF55" s="11">
        <f t="shared" si="27"/>
        <v>1.00028368701287</v>
      </c>
      <c r="AG55" s="11">
        <f t="shared" si="27"/>
        <v>0.997416020671835</v>
      </c>
    </row>
    <row r="56" spans="1:33">
      <c r="A56" s="7">
        <v>202109</v>
      </c>
      <c r="B56">
        <v>60721</v>
      </c>
      <c r="C56">
        <v>9030</v>
      </c>
      <c r="E56">
        <v>43273</v>
      </c>
      <c r="H56">
        <v>3031</v>
      </c>
      <c r="I56">
        <v>4715</v>
      </c>
      <c r="J56" t="s">
        <v>30</v>
      </c>
      <c r="M56" s="7">
        <v>202009</v>
      </c>
      <c r="N56">
        <f t="shared" si="30"/>
        <v>6827</v>
      </c>
      <c r="O56">
        <f t="shared" si="28"/>
        <v>1413</v>
      </c>
      <c r="P56">
        <f t="shared" si="28"/>
        <v>0</v>
      </c>
      <c r="Q56">
        <f t="shared" si="28"/>
        <v>4550</v>
      </c>
      <c r="R56">
        <f t="shared" si="28"/>
        <v>0</v>
      </c>
      <c r="S56">
        <f t="shared" si="28"/>
        <v>0</v>
      </c>
      <c r="T56">
        <f t="shared" si="28"/>
        <v>332</v>
      </c>
      <c r="U56">
        <f t="shared" si="28"/>
        <v>414</v>
      </c>
      <c r="Y56" s="7">
        <v>202009</v>
      </c>
      <c r="Z56" s="11">
        <f t="shared" si="29"/>
        <v>0.992296511627907</v>
      </c>
      <c r="AA56" s="11">
        <f t="shared" si="27"/>
        <v>0.957576579018704</v>
      </c>
      <c r="AB56" s="11" t="e">
        <f t="shared" si="27"/>
        <v>#DIV/0!</v>
      </c>
      <c r="AC56" s="11">
        <f t="shared" si="27"/>
        <v>1.02070574511519</v>
      </c>
      <c r="AD56" s="11">
        <f t="shared" si="27"/>
        <v>0</v>
      </c>
      <c r="AE56" s="11">
        <f t="shared" si="27"/>
        <v>0</v>
      </c>
      <c r="AF56" s="11">
        <f t="shared" si="27"/>
        <v>1.00057321995915</v>
      </c>
      <c r="AG56" s="11">
        <f t="shared" si="27"/>
        <v>0.985714285714286</v>
      </c>
    </row>
    <row r="57" spans="1:33">
      <c r="A57" s="7">
        <v>202110</v>
      </c>
      <c r="M57" s="7">
        <v>202010</v>
      </c>
      <c r="N57">
        <f t="shared" si="30"/>
        <v>-60721</v>
      </c>
      <c r="O57">
        <f t="shared" si="28"/>
        <v>-9030</v>
      </c>
      <c r="P57">
        <f t="shared" si="28"/>
        <v>0</v>
      </c>
      <c r="Q57">
        <f t="shared" si="28"/>
        <v>-43273</v>
      </c>
      <c r="R57">
        <f t="shared" si="28"/>
        <v>0</v>
      </c>
      <c r="S57">
        <f t="shared" si="28"/>
        <v>0</v>
      </c>
      <c r="T57">
        <f t="shared" si="28"/>
        <v>-3031</v>
      </c>
      <c r="U57">
        <f t="shared" si="28"/>
        <v>-4715</v>
      </c>
      <c r="Y57" s="7">
        <v>202010</v>
      </c>
      <c r="Z57" s="11" t="e">
        <f t="shared" si="29"/>
        <v>#DIV/0!</v>
      </c>
      <c r="AA57" s="11" t="e">
        <f t="shared" si="27"/>
        <v>#DIV/0!</v>
      </c>
      <c r="AB57" s="11" t="e">
        <f t="shared" si="27"/>
        <v>#DIV/0!</v>
      </c>
      <c r="AC57" s="11" t="e">
        <f t="shared" si="27"/>
        <v>#DIV/0!</v>
      </c>
      <c r="AD57" s="11" t="e">
        <f t="shared" si="27"/>
        <v>#DIV/0!</v>
      </c>
      <c r="AE57" s="11" t="e">
        <f t="shared" si="27"/>
        <v>#DIV/0!</v>
      </c>
      <c r="AF57" s="11" t="e">
        <f t="shared" si="27"/>
        <v>#DIV/0!</v>
      </c>
      <c r="AG57" s="11" t="e">
        <f t="shared" si="27"/>
        <v>#DIV/0!</v>
      </c>
    </row>
    <row r="58" spans="1:33">
      <c r="A58" s="7">
        <v>202111</v>
      </c>
      <c r="M58" s="7">
        <v>202011</v>
      </c>
      <c r="N58">
        <f t="shared" si="30"/>
        <v>0</v>
      </c>
      <c r="O58">
        <f t="shared" si="28"/>
        <v>0</v>
      </c>
      <c r="P58">
        <f t="shared" si="28"/>
        <v>0</v>
      </c>
      <c r="Q58">
        <f t="shared" si="28"/>
        <v>0</v>
      </c>
      <c r="R58">
        <f t="shared" si="28"/>
        <v>0</v>
      </c>
      <c r="S58">
        <f t="shared" si="28"/>
        <v>0</v>
      </c>
      <c r="T58">
        <f t="shared" si="28"/>
        <v>0</v>
      </c>
      <c r="U58">
        <f t="shared" si="28"/>
        <v>0</v>
      </c>
      <c r="Y58" s="7">
        <v>202011</v>
      </c>
      <c r="Z58" s="11" t="e">
        <f t="shared" si="29"/>
        <v>#DIV/0!</v>
      </c>
      <c r="AA58" s="11" t="e">
        <f t="shared" si="27"/>
        <v>#DIV/0!</v>
      </c>
      <c r="AB58" s="11" t="e">
        <f t="shared" si="27"/>
        <v>#DIV/0!</v>
      </c>
      <c r="AC58" s="11" t="e">
        <f t="shared" si="27"/>
        <v>#DIV/0!</v>
      </c>
      <c r="AD58" s="11" t="e">
        <f t="shared" si="27"/>
        <v>#DIV/0!</v>
      </c>
      <c r="AE58" s="11" t="e">
        <f t="shared" si="27"/>
        <v>#DIV/0!</v>
      </c>
      <c r="AF58" s="11" t="e">
        <f t="shared" si="27"/>
        <v>#DIV/0!</v>
      </c>
      <c r="AG58" s="11" t="e">
        <f t="shared" si="27"/>
        <v>#DIV/0!</v>
      </c>
    </row>
    <row r="59" spans="1:25">
      <c r="A59" s="7">
        <v>202112</v>
      </c>
      <c r="M59" s="7">
        <v>202012</v>
      </c>
      <c r="Y59" s="7">
        <v>202012</v>
      </c>
    </row>
  </sheetData>
  <hyperlinks>
    <hyperlink ref="N4" r:id="rId1" display="https://www.cec.org.cn/detail/index.html?3-295599"/>
    <hyperlink ref="N3" r:id="rId2" display="https://www.cec.org.cn/detail/index.html?3-294515"/>
    <hyperlink ref="N5" r:id="rId3" display="https://cec.org.cn/detail/index.html?3-296559"/>
    <hyperlink ref="N6" r:id="rId4" display="https://cec.org.cn/detail/index.html?3-297603"/>
    <hyperlink ref="N7" r:id="rId5" display="https://www.cec.org.cn/detail/index.html?3-298756"/>
    <hyperlink ref="N8" r:id="rId6" display="http://www.chinapower.com.cn/sj/zxfb/20210820/96931.html"/>
    <hyperlink ref="N9" r:id="rId7" display="https://www.cec.org.cn/detail/index.html?3-300994"/>
    <hyperlink ref="N10" r:id="rId8" display="https://www.cec.org.cn/detail/index.html?3-302143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9"/>
  <sheetViews>
    <sheetView topLeftCell="L1" workbookViewId="0">
      <selection activeCell="Q31" sqref="Q31"/>
    </sheetView>
  </sheetViews>
  <sheetFormatPr defaultColWidth="9" defaultRowHeight="14.8"/>
  <cols>
    <col min="5" max="5" width="8.66071428571429" customWidth="1"/>
    <col min="9" max="9" width="10.5"/>
    <col min="14" max="14" width="12.7857142857143"/>
    <col min="19" max="19" width="9.5"/>
    <col min="20" max="20" width="10.5"/>
    <col min="24" max="24" width="11" customWidth="1"/>
    <col min="25" max="25" width="9.5"/>
    <col min="26" max="26" width="11.6607142857143" customWidth="1"/>
    <col min="27" max="27" width="10.3303571428571" customWidth="1"/>
    <col min="29" max="29" width="8" customWidth="1"/>
    <col min="30" max="31" width="7.16071428571429" customWidth="1"/>
    <col min="32" max="32" width="9.16071428571429" customWidth="1"/>
    <col min="33" max="33" width="9.33035714285714" customWidth="1"/>
    <col min="37" max="37" width="9.5"/>
  </cols>
  <sheetData>
    <row r="1" spans="1:13">
      <c r="A1" s="6" t="s">
        <v>0</v>
      </c>
      <c r="M1" s="6" t="s">
        <v>1</v>
      </c>
    </row>
    <row r="2" spans="1:13">
      <c r="A2" s="7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K2" t="s">
        <v>12</v>
      </c>
      <c r="M2" s="7" t="s">
        <v>2</v>
      </c>
    </row>
    <row r="3" spans="1:19">
      <c r="A3" s="7">
        <v>202002</v>
      </c>
      <c r="M3" s="7">
        <v>202002</v>
      </c>
      <c r="N3" t="s">
        <v>50</v>
      </c>
      <c r="S3" s="19" t="s">
        <v>51</v>
      </c>
    </row>
    <row r="4" spans="1:14">
      <c r="A4" s="7">
        <v>202003</v>
      </c>
      <c r="M4" s="7">
        <v>202003</v>
      </c>
      <c r="N4" t="s">
        <v>52</v>
      </c>
    </row>
    <row r="5" spans="1:14">
      <c r="A5" s="7">
        <v>202004</v>
      </c>
      <c r="M5" s="7">
        <v>202004</v>
      </c>
      <c r="N5" t="s">
        <v>53</v>
      </c>
    </row>
    <row r="6" spans="1:14">
      <c r="A6" s="7">
        <v>202005</v>
      </c>
      <c r="M6" s="7">
        <v>202005</v>
      </c>
      <c r="N6" t="s">
        <v>54</v>
      </c>
    </row>
    <row r="7" spans="1:14">
      <c r="A7" s="7">
        <v>202006</v>
      </c>
      <c r="B7">
        <v>20.5</v>
      </c>
      <c r="C7">
        <v>3.6</v>
      </c>
      <c r="D7">
        <v>3.3</v>
      </c>
      <c r="E7">
        <v>12.1</v>
      </c>
      <c r="F7">
        <v>10.5</v>
      </c>
      <c r="G7">
        <v>9371</v>
      </c>
      <c r="H7">
        <v>4877</v>
      </c>
      <c r="I7">
        <v>2.2</v>
      </c>
      <c r="K7">
        <v>2.2</v>
      </c>
      <c r="M7" s="7">
        <v>202006</v>
      </c>
      <c r="N7" t="s">
        <v>55</v>
      </c>
    </row>
    <row r="8" spans="1:14">
      <c r="A8" s="7">
        <v>202007</v>
      </c>
      <c r="B8">
        <v>20.7</v>
      </c>
      <c r="C8">
        <v>3.6</v>
      </c>
      <c r="D8">
        <v>3.3</v>
      </c>
      <c r="E8">
        <v>12.2</v>
      </c>
      <c r="F8">
        <v>10.6</v>
      </c>
      <c r="G8">
        <v>9483</v>
      </c>
      <c r="H8">
        <v>4877</v>
      </c>
      <c r="I8">
        <v>2.2</v>
      </c>
      <c r="K8">
        <v>2.2</v>
      </c>
      <c r="M8" s="7">
        <v>202007</v>
      </c>
      <c r="N8" t="s">
        <v>56</v>
      </c>
    </row>
    <row r="9" spans="1:14">
      <c r="A9" s="7">
        <v>202008</v>
      </c>
      <c r="B9">
        <v>20.7</v>
      </c>
      <c r="C9">
        <v>3.6</v>
      </c>
      <c r="D9">
        <v>3.3</v>
      </c>
      <c r="E9">
        <v>12.2</v>
      </c>
      <c r="F9">
        <v>10.6</v>
      </c>
      <c r="G9">
        <v>9531</v>
      </c>
      <c r="H9">
        <v>4877</v>
      </c>
      <c r="I9">
        <v>2.2</v>
      </c>
      <c r="K9">
        <v>2.2</v>
      </c>
      <c r="M9" s="7">
        <v>202008</v>
      </c>
      <c r="N9" t="s">
        <v>57</v>
      </c>
    </row>
    <row r="10" spans="1:14">
      <c r="A10" s="7">
        <v>202009</v>
      </c>
      <c r="B10">
        <v>20.9</v>
      </c>
      <c r="C10">
        <v>3.7</v>
      </c>
      <c r="D10">
        <v>3.3</v>
      </c>
      <c r="E10">
        <v>12.3</v>
      </c>
      <c r="F10">
        <v>10.7</v>
      </c>
      <c r="G10">
        <v>9637</v>
      </c>
      <c r="H10">
        <v>4989</v>
      </c>
      <c r="I10">
        <v>2.2</v>
      </c>
      <c r="K10">
        <v>2.2</v>
      </c>
      <c r="M10" s="7">
        <v>202009</v>
      </c>
      <c r="N10" t="s">
        <v>58</v>
      </c>
    </row>
    <row r="11" spans="1:14">
      <c r="A11" s="7">
        <v>202010</v>
      </c>
      <c r="B11">
        <v>21</v>
      </c>
      <c r="C11">
        <v>3.7</v>
      </c>
      <c r="D11">
        <v>3.3</v>
      </c>
      <c r="E11">
        <v>12.3</v>
      </c>
      <c r="F11">
        <v>10.7</v>
      </c>
      <c r="G11">
        <v>9713</v>
      </c>
      <c r="H11">
        <v>4989</v>
      </c>
      <c r="I11">
        <v>2.3</v>
      </c>
      <c r="K11">
        <v>2.3</v>
      </c>
      <c r="M11" s="7">
        <v>202010</v>
      </c>
      <c r="N11" t="s">
        <v>59</v>
      </c>
    </row>
    <row r="12" ht="15.6" spans="1:14">
      <c r="A12" s="7">
        <v>202011</v>
      </c>
      <c r="B12">
        <v>21.2</v>
      </c>
      <c r="C12">
        <v>3.7</v>
      </c>
      <c r="D12">
        <v>3.4</v>
      </c>
      <c r="E12">
        <v>12.3</v>
      </c>
      <c r="F12">
        <v>10.7</v>
      </c>
      <c r="G12" s="21">
        <v>9751</v>
      </c>
      <c r="H12">
        <v>4989</v>
      </c>
      <c r="I12">
        <v>2.4</v>
      </c>
      <c r="K12">
        <v>2.3</v>
      </c>
      <c r="M12" s="7">
        <v>202011</v>
      </c>
      <c r="N12" s="4" t="s">
        <v>60</v>
      </c>
    </row>
    <row r="13" spans="1:14">
      <c r="A13" s="7">
        <v>202012</v>
      </c>
      <c r="B13">
        <v>22.0058</v>
      </c>
      <c r="C13">
        <v>3.7016</v>
      </c>
      <c r="E13">
        <v>12.45</v>
      </c>
      <c r="F13">
        <v>10.95</v>
      </c>
      <c r="G13">
        <v>10000</v>
      </c>
      <c r="H13">
        <v>4989</v>
      </c>
      <c r="I13">
        <f>I14+'2019'!I13/10000</f>
        <v>2.8172</v>
      </c>
      <c r="K13">
        <f>K14+'2019'!K13/10000</f>
        <v>2.525</v>
      </c>
      <c r="M13" s="7">
        <v>202012</v>
      </c>
      <c r="N13" s="5" t="s">
        <v>61</v>
      </c>
    </row>
    <row r="14" spans="1:11">
      <c r="A14" t="s">
        <v>62</v>
      </c>
      <c r="B14">
        <v>1.9</v>
      </c>
      <c r="C14">
        <v>0.1323</v>
      </c>
      <c r="E14" t="s">
        <v>63</v>
      </c>
      <c r="I14">
        <v>0.7167</v>
      </c>
      <c r="K14">
        <v>0.482</v>
      </c>
    </row>
    <row r="16" spans="1:25">
      <c r="A16" s="6" t="s">
        <v>21</v>
      </c>
      <c r="M16" s="13" t="s">
        <v>22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Y16" s="6" t="s">
        <v>23</v>
      </c>
    </row>
    <row r="17" spans="1:35">
      <c r="A17" s="7" t="s">
        <v>2</v>
      </c>
      <c r="B17" t="s">
        <v>24</v>
      </c>
      <c r="C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K17" t="s">
        <v>31</v>
      </c>
      <c r="M17" s="15" t="s">
        <v>2</v>
      </c>
      <c r="N17" s="14" t="s">
        <v>24</v>
      </c>
      <c r="O17" s="14" t="s">
        <v>25</v>
      </c>
      <c r="P17" s="14"/>
      <c r="Q17" s="14" t="s">
        <v>26</v>
      </c>
      <c r="R17" s="14" t="s">
        <v>27</v>
      </c>
      <c r="S17" s="14" t="s">
        <v>28</v>
      </c>
      <c r="T17" s="14" t="s">
        <v>29</v>
      </c>
      <c r="U17" s="14" t="s">
        <v>30</v>
      </c>
      <c r="V17" s="14"/>
      <c r="W17" s="14" t="s">
        <v>31</v>
      </c>
      <c r="Y17" s="7" t="s">
        <v>2</v>
      </c>
      <c r="Z17" t="s">
        <v>24</v>
      </c>
      <c r="AA17" t="s">
        <v>25</v>
      </c>
      <c r="AC17" t="s">
        <v>26</v>
      </c>
      <c r="AD17" t="s">
        <v>27</v>
      </c>
      <c r="AE17" t="s">
        <v>28</v>
      </c>
      <c r="AF17" t="s">
        <v>29</v>
      </c>
      <c r="AG17" t="s">
        <v>30</v>
      </c>
      <c r="AI17" t="s">
        <v>31</v>
      </c>
    </row>
    <row r="18" spans="1:25">
      <c r="A18" s="7">
        <v>202002</v>
      </c>
      <c r="B18">
        <v>530</v>
      </c>
      <c r="C18">
        <v>380</v>
      </c>
      <c r="E18">
        <v>633</v>
      </c>
      <c r="F18">
        <v>648</v>
      </c>
      <c r="G18">
        <v>400</v>
      </c>
      <c r="H18">
        <v>970</v>
      </c>
      <c r="I18">
        <v>313</v>
      </c>
      <c r="K18">
        <v>167</v>
      </c>
      <c r="M18" s="15">
        <v>202002</v>
      </c>
      <c r="N18" s="22">
        <f t="shared" ref="N18:Q18" si="0">N33*Z$29</f>
        <v>10723.4317543994</v>
      </c>
      <c r="O18" s="22">
        <f t="shared" si="0"/>
        <v>1343.65625</v>
      </c>
      <c r="P18" s="17"/>
      <c r="Q18" s="22">
        <f t="shared" si="0"/>
        <v>7584.49447054376</v>
      </c>
      <c r="R18" s="22">
        <f t="shared" ref="R18:W18" si="1">R33*AD$29</f>
        <v>6749.79622641509</v>
      </c>
      <c r="S18" s="22">
        <f t="shared" si="1"/>
        <v>366.880735695447</v>
      </c>
      <c r="T18" s="22">
        <f t="shared" si="1"/>
        <v>473.069</v>
      </c>
      <c r="U18" s="22">
        <f t="shared" si="1"/>
        <v>657.3</v>
      </c>
      <c r="V18" s="17"/>
      <c r="W18" s="22">
        <f t="shared" si="1"/>
        <v>349.65625</v>
      </c>
      <c r="Y18" s="7">
        <v>202002</v>
      </c>
    </row>
    <row r="19" spans="1:25">
      <c r="A19" s="7">
        <v>202003</v>
      </c>
      <c r="B19">
        <v>815</v>
      </c>
      <c r="C19">
        <v>622</v>
      </c>
      <c r="E19">
        <v>946</v>
      </c>
      <c r="F19">
        <v>969</v>
      </c>
      <c r="G19">
        <v>603</v>
      </c>
      <c r="H19">
        <v>1599</v>
      </c>
      <c r="I19">
        <v>548</v>
      </c>
      <c r="K19">
        <v>289</v>
      </c>
      <c r="M19" s="15">
        <v>202003</v>
      </c>
      <c r="N19" s="22">
        <f>N34*Z$29</f>
        <v>5796.56411736377</v>
      </c>
      <c r="O19" s="22">
        <f>O34*AA$29</f>
        <v>855.696875</v>
      </c>
      <c r="P19" s="17"/>
      <c r="Q19" s="22">
        <f>Q34*AC$29</f>
        <v>3750.31085194344</v>
      </c>
      <c r="R19" s="22">
        <f>R34*AD$29</f>
        <v>3343.64905660377</v>
      </c>
      <c r="S19" s="22">
        <f>S34*AE$29</f>
        <v>188.61886531917</v>
      </c>
      <c r="T19" s="22">
        <f>T34*AF$29</f>
        <v>306.7633</v>
      </c>
      <c r="U19" s="22">
        <f>U34*AG$29</f>
        <v>493.5</v>
      </c>
      <c r="V19" s="17"/>
      <c r="W19" s="22">
        <f>W34*AI$29</f>
        <v>255.4375</v>
      </c>
      <c r="Y19" s="7">
        <v>202003</v>
      </c>
    </row>
    <row r="20" spans="1:25">
      <c r="A20" s="7">
        <v>202004</v>
      </c>
      <c r="B20">
        <v>1102</v>
      </c>
      <c r="C20">
        <v>865</v>
      </c>
      <c r="E20">
        <v>1266</v>
      </c>
      <c r="F20">
        <v>1297</v>
      </c>
      <c r="G20">
        <v>778</v>
      </c>
      <c r="H20">
        <v>2230</v>
      </c>
      <c r="I20">
        <v>745</v>
      </c>
      <c r="K20">
        <v>419</v>
      </c>
      <c r="M20" s="15">
        <v>202004</v>
      </c>
      <c r="N20" s="22">
        <f>N35*Z$29</f>
        <v>5837.24176029264</v>
      </c>
      <c r="O20" s="22">
        <f>O35*AA$29</f>
        <v>859.2328125</v>
      </c>
      <c r="P20" s="17"/>
      <c r="Q20" s="22">
        <f>Q35*AC$29</f>
        <v>3834.18361860032</v>
      </c>
      <c r="R20" s="22">
        <f>R35*AD$29</f>
        <v>3416.56352201258</v>
      </c>
      <c r="S20" s="22">
        <f>S35*AE$29</f>
        <v>162.602470102733</v>
      </c>
      <c r="T20" s="22">
        <f>T35*AF$29</f>
        <v>307.7387</v>
      </c>
      <c r="U20" s="22">
        <f>U35*AG$29</f>
        <v>413.7</v>
      </c>
      <c r="V20" s="17"/>
      <c r="W20" s="22">
        <f>W35*AI$29</f>
        <v>272.1875</v>
      </c>
      <c r="Y20" s="7">
        <v>202004</v>
      </c>
    </row>
    <row r="21" spans="1:25">
      <c r="A21" s="7">
        <v>202005</v>
      </c>
      <c r="B21">
        <v>1405</v>
      </c>
      <c r="C21">
        <v>1138</v>
      </c>
      <c r="E21">
        <v>1602</v>
      </c>
      <c r="F21">
        <v>1641</v>
      </c>
      <c r="G21">
        <v>977</v>
      </c>
      <c r="H21">
        <v>2868</v>
      </c>
      <c r="I21">
        <v>958</v>
      </c>
      <c r="K21">
        <v>550</v>
      </c>
      <c r="M21" s="15">
        <v>202005</v>
      </c>
      <c r="N21" s="22">
        <f>N36*Z$29</f>
        <v>6194.76010634714</v>
      </c>
      <c r="O21" s="22">
        <f>O36*AA$29</f>
        <v>965.3109375</v>
      </c>
      <c r="P21" s="17"/>
      <c r="Q21" s="22">
        <f>Q36*AC$29</f>
        <v>4059.72383145916</v>
      </c>
      <c r="R21" s="22">
        <f>R36*AD$29</f>
        <v>3617.67924528302</v>
      </c>
      <c r="S21" s="22">
        <f>S36*AE$29</f>
        <v>184.882075808882</v>
      </c>
      <c r="T21" s="22">
        <f>T36*AF$29</f>
        <v>311.1526</v>
      </c>
      <c r="U21" s="22">
        <f>U36*AG$29</f>
        <v>447.3</v>
      </c>
      <c r="V21" s="17"/>
      <c r="W21" s="22">
        <f>W36*AI$29</f>
        <v>274.28125</v>
      </c>
      <c r="Y21" s="7">
        <v>202005</v>
      </c>
    </row>
    <row r="22" spans="1:37">
      <c r="A22" s="7">
        <v>202006</v>
      </c>
      <c r="B22">
        <v>1727</v>
      </c>
      <c r="C22">
        <v>1528</v>
      </c>
      <c r="E22">
        <v>1947</v>
      </c>
      <c r="F22">
        <v>1994</v>
      </c>
      <c r="G22">
        <v>1196</v>
      </c>
      <c r="H22">
        <v>3519</v>
      </c>
      <c r="I22">
        <v>1123</v>
      </c>
      <c r="K22">
        <v>663</v>
      </c>
      <c r="M22" s="15">
        <v>202006</v>
      </c>
      <c r="N22" s="18">
        <f>B7*(B22-B21)</f>
        <v>6601</v>
      </c>
      <c r="O22" s="18">
        <f t="shared" ref="O22:W22" si="2">C7*(C22-C21)</f>
        <v>1404</v>
      </c>
      <c r="P22" s="14"/>
      <c r="Q22" s="14">
        <f t="shared" si="2"/>
        <v>4174.5</v>
      </c>
      <c r="R22" s="14">
        <f t="shared" si="2"/>
        <v>3706.5</v>
      </c>
      <c r="S22" s="18">
        <f>G7*(G22-G21)/10000</f>
        <v>205.2249</v>
      </c>
      <c r="T22" s="18">
        <f>H7*(H22-H21)/10000</f>
        <v>317.4927</v>
      </c>
      <c r="U22" s="14">
        <f t="shared" si="2"/>
        <v>363</v>
      </c>
      <c r="V22" s="14"/>
      <c r="W22" s="14">
        <f t="shared" si="2"/>
        <v>248.6</v>
      </c>
      <c r="Y22" s="7">
        <v>202006</v>
      </c>
      <c r="Z22" s="8">
        <f>N22/N37</f>
        <v>1.05670103092784</v>
      </c>
      <c r="AA22" s="8">
        <f t="shared" ref="AA22:AI22" si="3">O22/O37</f>
        <v>1.125</v>
      </c>
      <c r="AB22" s="8" t="e">
        <f t="shared" si="3"/>
        <v>#DIV/0!</v>
      </c>
      <c r="AC22" s="8">
        <f t="shared" si="3"/>
        <v>1.00833333333333</v>
      </c>
      <c r="AD22" s="8">
        <f t="shared" si="3"/>
        <v>1</v>
      </c>
      <c r="AE22" s="8">
        <f t="shared" si="3"/>
        <v>1.00817643894567</v>
      </c>
      <c r="AF22" s="8">
        <f t="shared" si="3"/>
        <v>1</v>
      </c>
      <c r="AG22" s="8">
        <f t="shared" si="3"/>
        <v>1</v>
      </c>
      <c r="AH22" s="8" t="e">
        <f t="shared" si="3"/>
        <v>#DIV/0!</v>
      </c>
      <c r="AI22" s="8">
        <f t="shared" si="3"/>
        <v>1.375</v>
      </c>
      <c r="AK22">
        <f>Q22-R22-S22</f>
        <v>262.7751</v>
      </c>
    </row>
    <row r="23" spans="1:35">
      <c r="A23" s="7">
        <v>202007</v>
      </c>
      <c r="B23">
        <v>2074</v>
      </c>
      <c r="C23">
        <v>2002</v>
      </c>
      <c r="E23">
        <v>2311</v>
      </c>
      <c r="F23">
        <v>2368</v>
      </c>
      <c r="G23">
        <v>1426</v>
      </c>
      <c r="H23">
        <v>4204</v>
      </c>
      <c r="I23">
        <v>1274</v>
      </c>
      <c r="K23">
        <v>776</v>
      </c>
      <c r="M23" s="15">
        <v>202007</v>
      </c>
      <c r="N23" s="18">
        <f t="shared" ref="N23:N28" si="4">B8*(B23-B22)</f>
        <v>7182.9</v>
      </c>
      <c r="O23" s="18">
        <f t="shared" ref="O23:O28" si="5">C8*(C23-C22)</f>
        <v>1706.4</v>
      </c>
      <c r="P23" s="14"/>
      <c r="Q23" s="14">
        <f t="shared" ref="Q23:Q28" si="6">E8*(E23-E22)</f>
        <v>4440.8</v>
      </c>
      <c r="R23" s="14">
        <f t="shared" ref="R23:R28" si="7">F8*(F23-F22)</f>
        <v>3964.4</v>
      </c>
      <c r="S23" s="18">
        <f t="shared" ref="S23:S28" si="8">G8*(G23-G22)/10000</f>
        <v>218.109</v>
      </c>
      <c r="T23" s="18">
        <f t="shared" ref="T23:T28" si="9">H8*(H23-H22)/10000</f>
        <v>334.0745</v>
      </c>
      <c r="U23" s="14">
        <f t="shared" ref="U23:U28" si="10">I8*(I23-I22)</f>
        <v>332.2</v>
      </c>
      <c r="V23" s="14"/>
      <c r="W23" s="14">
        <f t="shared" ref="W23:W28" si="11">K8*(K23-K22)</f>
        <v>248.6</v>
      </c>
      <c r="Y23" s="7">
        <v>202007</v>
      </c>
      <c r="Z23" s="8">
        <f t="shared" ref="Z23:Z28" si="12">N23/N38</f>
        <v>1.06153846153846</v>
      </c>
      <c r="AA23" s="8">
        <f t="shared" ref="AA23:AI23" si="13">O23/O38</f>
        <v>1.125</v>
      </c>
      <c r="AB23" s="8" t="e">
        <f t="shared" si="13"/>
        <v>#DIV/0!</v>
      </c>
      <c r="AC23" s="8">
        <f t="shared" si="13"/>
        <v>1.00826446280992</v>
      </c>
      <c r="AD23" s="8">
        <f t="shared" si="13"/>
        <v>1</v>
      </c>
      <c r="AE23" s="8">
        <f t="shared" si="13"/>
        <v>1.01379089159718</v>
      </c>
      <c r="AF23" s="8">
        <f t="shared" si="13"/>
        <v>1</v>
      </c>
      <c r="AG23" s="8">
        <f t="shared" si="13"/>
        <v>1</v>
      </c>
      <c r="AH23" s="8" t="e">
        <f t="shared" si="13"/>
        <v>#DIV/0!</v>
      </c>
      <c r="AI23" s="8">
        <f t="shared" si="13"/>
        <v>1.375</v>
      </c>
    </row>
    <row r="24" spans="1:35">
      <c r="A24" s="7">
        <v>202008</v>
      </c>
      <c r="B24">
        <v>2440</v>
      </c>
      <c r="C24">
        <v>2439</v>
      </c>
      <c r="E24">
        <v>2718</v>
      </c>
      <c r="F24">
        <v>2785</v>
      </c>
      <c r="G24">
        <v>1712</v>
      </c>
      <c r="H24">
        <v>4881</v>
      </c>
      <c r="I24">
        <v>1417</v>
      </c>
      <c r="K24">
        <v>897</v>
      </c>
      <c r="M24" s="15">
        <v>202008</v>
      </c>
      <c r="N24" s="18">
        <f t="shared" si="4"/>
        <v>7576.2</v>
      </c>
      <c r="O24" s="18">
        <f t="shared" si="5"/>
        <v>1573.2</v>
      </c>
      <c r="P24" s="14"/>
      <c r="Q24" s="14">
        <f t="shared" si="6"/>
        <v>4965.4</v>
      </c>
      <c r="R24" s="14">
        <f t="shared" si="7"/>
        <v>4420.2</v>
      </c>
      <c r="S24" s="18">
        <f t="shared" si="8"/>
        <v>272.5866</v>
      </c>
      <c r="T24" s="18">
        <f t="shared" si="9"/>
        <v>330.1729</v>
      </c>
      <c r="U24" s="14">
        <f t="shared" si="10"/>
        <v>314.6</v>
      </c>
      <c r="V24" s="14"/>
      <c r="W24" s="14">
        <f t="shared" si="11"/>
        <v>266.2</v>
      </c>
      <c r="Y24" s="7">
        <v>202008</v>
      </c>
      <c r="Z24" s="8">
        <f t="shared" si="12"/>
        <v>1.05612244897959</v>
      </c>
      <c r="AA24" s="8">
        <f t="shared" ref="AA24:AI24" si="14">O24/O39</f>
        <v>1.125</v>
      </c>
      <c r="AB24" s="8" t="e">
        <f t="shared" si="14"/>
        <v>#DIV/0!</v>
      </c>
      <c r="AC24" s="8">
        <f t="shared" si="14"/>
        <v>1.00826446280992</v>
      </c>
      <c r="AD24" s="8">
        <f t="shared" si="14"/>
        <v>1</v>
      </c>
      <c r="AE24" s="8">
        <f t="shared" si="14"/>
        <v>1.01404404723907</v>
      </c>
      <c r="AF24" s="8">
        <f t="shared" si="14"/>
        <v>1</v>
      </c>
      <c r="AG24" s="8">
        <f t="shared" si="14"/>
        <v>1</v>
      </c>
      <c r="AH24" s="8" t="e">
        <f t="shared" si="14"/>
        <v>#DIV/0!</v>
      </c>
      <c r="AI24" s="8">
        <f t="shared" si="14"/>
        <v>1.375</v>
      </c>
    </row>
    <row r="25" spans="1:35">
      <c r="A25" s="7">
        <v>202009</v>
      </c>
      <c r="B25">
        <v>2758</v>
      </c>
      <c r="C25">
        <v>2894</v>
      </c>
      <c r="E25">
        <v>3047</v>
      </c>
      <c r="F25">
        <v>3119</v>
      </c>
      <c r="G25">
        <v>1934</v>
      </c>
      <c r="H25">
        <v>5521</v>
      </c>
      <c r="I25">
        <v>1549</v>
      </c>
      <c r="K25">
        <v>1009</v>
      </c>
      <c r="M25" s="15">
        <v>202009</v>
      </c>
      <c r="N25" s="18">
        <f t="shared" si="4"/>
        <v>6646.2</v>
      </c>
      <c r="O25" s="18">
        <f t="shared" si="5"/>
        <v>1683.5</v>
      </c>
      <c r="P25" s="14"/>
      <c r="Q25" s="14">
        <f t="shared" si="6"/>
        <v>4046.7</v>
      </c>
      <c r="R25" s="14">
        <f t="shared" si="7"/>
        <v>3573.8</v>
      </c>
      <c r="S25" s="18">
        <f t="shared" si="8"/>
        <v>213.9414</v>
      </c>
      <c r="T25" s="18">
        <f t="shared" si="9"/>
        <v>319.296</v>
      </c>
      <c r="U25" s="14">
        <f t="shared" si="10"/>
        <v>290.4</v>
      </c>
      <c r="V25" s="14"/>
      <c r="W25" s="14">
        <f t="shared" si="11"/>
        <v>246.4</v>
      </c>
      <c r="Y25" s="7">
        <v>202009</v>
      </c>
      <c r="Z25" s="8">
        <f t="shared" si="12"/>
        <v>1.06091370558376</v>
      </c>
      <c r="AA25" s="8">
        <f t="shared" ref="AA25:AI25" si="15">O25/O40</f>
        <v>1.15625</v>
      </c>
      <c r="AB25" s="8" t="e">
        <f t="shared" si="15"/>
        <v>#DIV/0!</v>
      </c>
      <c r="AC25" s="8">
        <f t="shared" si="15"/>
        <v>1.00819672131148</v>
      </c>
      <c r="AD25" s="8">
        <f t="shared" si="15"/>
        <v>1.00943396226415</v>
      </c>
      <c r="AE25" s="8">
        <f t="shared" si="15"/>
        <v>1.01420753525574</v>
      </c>
      <c r="AF25" s="8">
        <f t="shared" si="15"/>
        <v>1</v>
      </c>
      <c r="AG25" s="8">
        <f t="shared" si="15"/>
        <v>1</v>
      </c>
      <c r="AH25" s="8" t="e">
        <f t="shared" si="15"/>
        <v>#DIV/0!</v>
      </c>
      <c r="AI25" s="8">
        <f t="shared" si="15"/>
        <v>1.375</v>
      </c>
    </row>
    <row r="26" spans="1:35">
      <c r="A26" s="7">
        <v>202010</v>
      </c>
      <c r="B26">
        <v>3064</v>
      </c>
      <c r="C26">
        <v>3324</v>
      </c>
      <c r="E26">
        <v>3358</v>
      </c>
      <c r="F26">
        <v>3436</v>
      </c>
      <c r="G26">
        <v>2123</v>
      </c>
      <c r="H26">
        <v>6099</v>
      </c>
      <c r="I26">
        <v>1727</v>
      </c>
      <c r="K26">
        <v>1115</v>
      </c>
      <c r="M26" s="15">
        <v>202010</v>
      </c>
      <c r="N26" s="18">
        <f t="shared" si="4"/>
        <v>6426</v>
      </c>
      <c r="O26" s="18">
        <f t="shared" si="5"/>
        <v>1591</v>
      </c>
      <c r="P26" s="14"/>
      <c r="Q26" s="14">
        <f t="shared" si="6"/>
        <v>3825.3</v>
      </c>
      <c r="R26" s="14">
        <f t="shared" si="7"/>
        <v>3391.9</v>
      </c>
      <c r="S26" s="18">
        <f t="shared" si="8"/>
        <v>183.5757</v>
      </c>
      <c r="T26" s="18">
        <f t="shared" si="9"/>
        <v>288.3642</v>
      </c>
      <c r="U26" s="14">
        <f t="shared" si="10"/>
        <v>409.4</v>
      </c>
      <c r="V26" s="14"/>
      <c r="W26" s="14">
        <f t="shared" si="11"/>
        <v>243.8</v>
      </c>
      <c r="Y26" s="7">
        <v>202010</v>
      </c>
      <c r="Z26" s="8">
        <f t="shared" si="12"/>
        <v>1.06060606060606</v>
      </c>
      <c r="AA26" s="8">
        <f t="shared" ref="AA26:AI26" si="16">O26/O41</f>
        <v>1.15625</v>
      </c>
      <c r="AB26" s="8" t="e">
        <f t="shared" si="16"/>
        <v>#DIV/0!</v>
      </c>
      <c r="AC26" s="8">
        <f t="shared" si="16"/>
        <v>1.00819672131148</v>
      </c>
      <c r="AD26" s="8">
        <f t="shared" si="16"/>
        <v>1</v>
      </c>
      <c r="AE26" s="8">
        <f t="shared" si="16"/>
        <v>1.01430659983292</v>
      </c>
      <c r="AF26" s="8">
        <f t="shared" si="16"/>
        <v>1</v>
      </c>
      <c r="AG26" s="8">
        <f t="shared" si="16"/>
        <v>1</v>
      </c>
      <c r="AH26" s="8" t="e">
        <f t="shared" si="16"/>
        <v>#DIV/0!</v>
      </c>
      <c r="AI26" s="8">
        <f t="shared" si="16"/>
        <v>1.4375</v>
      </c>
    </row>
    <row r="27" spans="1:35">
      <c r="A27" s="7">
        <v>202011</v>
      </c>
      <c r="B27">
        <v>3384</v>
      </c>
      <c r="C27">
        <v>3627</v>
      </c>
      <c r="E27">
        <v>3727</v>
      </c>
      <c r="F27">
        <v>3814</v>
      </c>
      <c r="G27">
        <v>2364</v>
      </c>
      <c r="H27">
        <v>6746</v>
      </c>
      <c r="I27">
        <v>1912</v>
      </c>
      <c r="K27">
        <v>1203</v>
      </c>
      <c r="M27" s="15">
        <v>202011</v>
      </c>
      <c r="N27" s="18">
        <f t="shared" si="4"/>
        <v>6784</v>
      </c>
      <c r="O27" s="18">
        <f t="shared" si="5"/>
        <v>1121.1</v>
      </c>
      <c r="P27" s="14"/>
      <c r="Q27" s="14">
        <f t="shared" si="6"/>
        <v>4538.7</v>
      </c>
      <c r="R27" s="14">
        <f t="shared" si="7"/>
        <v>4044.6</v>
      </c>
      <c r="S27" s="18">
        <f t="shared" si="8"/>
        <v>234.9991</v>
      </c>
      <c r="T27" s="18">
        <f t="shared" si="9"/>
        <v>322.7883</v>
      </c>
      <c r="U27" s="14">
        <f t="shared" si="10"/>
        <v>444</v>
      </c>
      <c r="V27" s="14"/>
      <c r="W27" s="14">
        <f t="shared" si="11"/>
        <v>202.4</v>
      </c>
      <c r="Y27" s="7">
        <v>202011</v>
      </c>
      <c r="Z27" s="8">
        <f t="shared" si="12"/>
        <v>1.06</v>
      </c>
      <c r="AA27" s="8">
        <f t="shared" ref="AA27:AI27" si="17">O27/O42</f>
        <v>1.15625</v>
      </c>
      <c r="AB27" s="8" t="e">
        <f t="shared" si="17"/>
        <v>#DIV/0!</v>
      </c>
      <c r="AC27" s="8">
        <f t="shared" si="17"/>
        <v>1</v>
      </c>
      <c r="AD27" s="8">
        <f t="shared" si="17"/>
        <v>1</v>
      </c>
      <c r="AE27" s="8">
        <f t="shared" si="17"/>
        <v>1.01435556017892</v>
      </c>
      <c r="AF27" s="8">
        <f t="shared" si="17"/>
        <v>1</v>
      </c>
      <c r="AG27" s="8">
        <f t="shared" si="17"/>
        <v>1</v>
      </c>
      <c r="AH27" s="8" t="e">
        <f t="shared" si="17"/>
        <v>#DIV/0!</v>
      </c>
      <c r="AI27" s="8">
        <f t="shared" si="17"/>
        <v>1.4375</v>
      </c>
    </row>
    <row r="28" spans="1:35">
      <c r="A28" s="7">
        <v>202012</v>
      </c>
      <c r="B28">
        <v>3758</v>
      </c>
      <c r="C28">
        <v>3827</v>
      </c>
      <c r="E28">
        <v>4216</v>
      </c>
      <c r="F28">
        <v>4340</v>
      </c>
      <c r="H28">
        <v>7453</v>
      </c>
      <c r="I28">
        <v>2074</v>
      </c>
      <c r="K28">
        <v>1281</v>
      </c>
      <c r="M28" s="7">
        <v>202012</v>
      </c>
      <c r="N28" s="10">
        <f t="shared" si="4"/>
        <v>8230.1692</v>
      </c>
      <c r="O28" s="10">
        <f t="shared" si="5"/>
        <v>740.32</v>
      </c>
      <c r="Q28">
        <f t="shared" si="6"/>
        <v>6088.05</v>
      </c>
      <c r="R28">
        <f t="shared" si="7"/>
        <v>5759.7</v>
      </c>
      <c r="S28" s="23">
        <f>G13*(G27-G26)/10000</f>
        <v>241</v>
      </c>
      <c r="T28" s="18">
        <f>H13*(H28-H27)/10000</f>
        <v>352.7223</v>
      </c>
      <c r="U28">
        <f t="shared" si="10"/>
        <v>456.3864</v>
      </c>
      <c r="W28">
        <f t="shared" si="11"/>
        <v>196.95</v>
      </c>
      <c r="Y28" s="7">
        <v>202012</v>
      </c>
      <c r="Z28" s="8" t="e">
        <f t="shared" si="12"/>
        <v>#DIV/0!</v>
      </c>
      <c r="AA28" s="8" t="e">
        <f t="shared" ref="AA28:AI28" si="18">O28/O43</f>
        <v>#DIV/0!</v>
      </c>
      <c r="AB28" s="8" t="e">
        <f t="shared" si="18"/>
        <v>#DIV/0!</v>
      </c>
      <c r="AC28" s="8" t="e">
        <f t="shared" si="18"/>
        <v>#DIV/0!</v>
      </c>
      <c r="AD28" s="8" t="e">
        <f t="shared" si="18"/>
        <v>#DIV/0!</v>
      </c>
      <c r="AE28" s="8" t="e">
        <f t="shared" si="18"/>
        <v>#DIV/0!</v>
      </c>
      <c r="AF28" s="8" t="e">
        <f t="shared" si="18"/>
        <v>#DIV/0!</v>
      </c>
      <c r="AG28" s="8" t="e">
        <f t="shared" si="18"/>
        <v>#DIV/0!</v>
      </c>
      <c r="AH28" s="8" t="e">
        <f t="shared" si="18"/>
        <v>#DIV/0!</v>
      </c>
      <c r="AI28" s="8" t="e">
        <f t="shared" si="18"/>
        <v>#DIV/0!</v>
      </c>
    </row>
    <row r="29" ht="15.6" spans="13:35">
      <c r="M29" t="s">
        <v>64</v>
      </c>
      <c r="N29"/>
      <c r="T29" s="24">
        <v>3662.43</v>
      </c>
      <c r="Y29" s="20" t="s">
        <v>65</v>
      </c>
      <c r="Z29" s="20">
        <f t="shared" ref="Z29:AI29" si="19">AVERAGE(Z22:Z27)</f>
        <v>1.05931361793929</v>
      </c>
      <c r="AA29" s="20">
        <f t="shared" si="19"/>
        <v>1.140625</v>
      </c>
      <c r="AB29" s="20"/>
      <c r="AC29" s="20">
        <f t="shared" si="19"/>
        <v>1.00687595026269</v>
      </c>
      <c r="AD29" s="20">
        <f t="shared" si="19"/>
        <v>1.00157232704402</v>
      </c>
      <c r="AE29" s="20">
        <f t="shared" si="19"/>
        <v>1.01314684550825</v>
      </c>
      <c r="AF29" s="20">
        <f t="shared" si="19"/>
        <v>1</v>
      </c>
      <c r="AG29" s="20">
        <f t="shared" si="19"/>
        <v>1</v>
      </c>
      <c r="AH29" s="20" t="e">
        <f t="shared" si="19"/>
        <v>#DIV/0!</v>
      </c>
      <c r="AI29" s="20">
        <f t="shared" si="19"/>
        <v>1.39583333333333</v>
      </c>
    </row>
    <row r="30" spans="19:19">
      <c r="S30" s="20" t="s">
        <v>66</v>
      </c>
    </row>
    <row r="31" spans="1:13">
      <c r="A31" s="6" t="s">
        <v>40</v>
      </c>
      <c r="M31" s="6" t="s">
        <v>41</v>
      </c>
    </row>
    <row r="32" spans="1:23">
      <c r="A32" s="7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42</v>
      </c>
      <c r="J32" t="s">
        <v>43</v>
      </c>
      <c r="M32" s="7" t="s">
        <v>2</v>
      </c>
      <c r="N32" t="s">
        <v>24</v>
      </c>
      <c r="O32" t="s">
        <v>25</v>
      </c>
      <c r="Q32" t="s">
        <v>26</v>
      </c>
      <c r="R32" t="s">
        <v>27</v>
      </c>
      <c r="S32" t="s">
        <v>28</v>
      </c>
      <c r="T32" t="s">
        <v>29</v>
      </c>
      <c r="U32" t="s">
        <v>30</v>
      </c>
      <c r="W32" t="s">
        <v>31</v>
      </c>
    </row>
    <row r="33" spans="1:23">
      <c r="A33" s="7">
        <v>202002</v>
      </c>
      <c r="B33">
        <v>19.1</v>
      </c>
      <c r="C33">
        <v>3.1</v>
      </c>
      <c r="D33">
        <v>2.8</v>
      </c>
      <c r="E33">
        <v>11.9</v>
      </c>
      <c r="F33">
        <v>10.4</v>
      </c>
      <c r="G33">
        <v>9053</v>
      </c>
      <c r="H33">
        <v>4877</v>
      </c>
      <c r="I33">
        <v>2.1</v>
      </c>
      <c r="J33">
        <v>1.5</v>
      </c>
      <c r="M33" s="7">
        <v>202002</v>
      </c>
      <c r="N33">
        <f>B33*B18</f>
        <v>10123</v>
      </c>
      <c r="O33">
        <f t="shared" ref="O33:V33" si="20">C33*C18</f>
        <v>1178</v>
      </c>
      <c r="P33">
        <f t="shared" si="20"/>
        <v>0</v>
      </c>
      <c r="Q33" s="10">
        <f t="shared" si="20"/>
        <v>7532.7</v>
      </c>
      <c r="R33" s="10">
        <f t="shared" si="20"/>
        <v>6739.2</v>
      </c>
      <c r="S33" s="10">
        <f>G33*G18/10000</f>
        <v>362.12</v>
      </c>
      <c r="T33" s="10">
        <f>H33*H18/10000</f>
        <v>473.069</v>
      </c>
      <c r="U33" s="10">
        <f t="shared" si="20"/>
        <v>657.3</v>
      </c>
      <c r="V33" s="10">
        <f t="shared" si="20"/>
        <v>0</v>
      </c>
      <c r="W33" s="10">
        <f>J33*K18</f>
        <v>250.5</v>
      </c>
    </row>
    <row r="34" spans="1:23">
      <c r="A34" s="7">
        <v>202003</v>
      </c>
      <c r="B34">
        <v>19.2</v>
      </c>
      <c r="C34">
        <v>3.1</v>
      </c>
      <c r="D34">
        <v>2.8</v>
      </c>
      <c r="E34">
        <v>11.9</v>
      </c>
      <c r="F34">
        <v>10.4</v>
      </c>
      <c r="G34">
        <v>9171</v>
      </c>
      <c r="H34">
        <v>4877</v>
      </c>
      <c r="I34">
        <v>2.1</v>
      </c>
      <c r="J34">
        <v>1.5</v>
      </c>
      <c r="M34" s="7">
        <v>202003</v>
      </c>
      <c r="N34">
        <f>B34*(B19-B18)</f>
        <v>5472</v>
      </c>
      <c r="O34">
        <f t="shared" ref="O34:V34" si="21">C34*(C19-C18)</f>
        <v>750.2</v>
      </c>
      <c r="P34">
        <f t="shared" si="21"/>
        <v>0</v>
      </c>
      <c r="Q34" s="10">
        <f t="shared" si="21"/>
        <v>3724.7</v>
      </c>
      <c r="R34" s="10">
        <f t="shared" si="21"/>
        <v>3338.4</v>
      </c>
      <c r="S34" s="10">
        <f>G34*(G19-G18)/10000</f>
        <v>186.1713</v>
      </c>
      <c r="T34" s="10">
        <f>H34*(H19-H18)/10000</f>
        <v>306.7633</v>
      </c>
      <c r="U34" s="10">
        <f t="shared" si="21"/>
        <v>493.5</v>
      </c>
      <c r="V34" s="10">
        <f t="shared" si="21"/>
        <v>0</v>
      </c>
      <c r="W34" s="10">
        <f>J34*(K19-K18)</f>
        <v>183</v>
      </c>
    </row>
    <row r="35" spans="1:23">
      <c r="A35" s="7">
        <v>202004</v>
      </c>
      <c r="B35">
        <v>19.2</v>
      </c>
      <c r="C35">
        <v>3.1</v>
      </c>
      <c r="D35">
        <v>2.8</v>
      </c>
      <c r="E35">
        <v>11.9</v>
      </c>
      <c r="F35">
        <v>10.4</v>
      </c>
      <c r="G35">
        <v>9171</v>
      </c>
      <c r="H35">
        <v>4877</v>
      </c>
      <c r="I35">
        <v>2.1</v>
      </c>
      <c r="J35">
        <v>1.5</v>
      </c>
      <c r="M35" s="7">
        <v>202004</v>
      </c>
      <c r="N35">
        <f t="shared" ref="N35:N43" si="22">B35*(B20-B19)</f>
        <v>5510.4</v>
      </c>
      <c r="O35">
        <f t="shared" ref="O35:O43" si="23">C35*(C20-C19)</f>
        <v>753.3</v>
      </c>
      <c r="P35">
        <f t="shared" ref="P35:P43" si="24">D35*(D20-D19)</f>
        <v>0</v>
      </c>
      <c r="Q35" s="10">
        <f t="shared" ref="Q35:Q43" si="25">E35*(E20-E19)</f>
        <v>3808</v>
      </c>
      <c r="R35" s="10">
        <f t="shared" ref="R35:R43" si="26">F35*(F20-F19)</f>
        <v>3411.2</v>
      </c>
      <c r="S35" s="10">
        <f t="shared" ref="S35:S43" si="27">G35*(G20-G19)/10000</f>
        <v>160.4925</v>
      </c>
      <c r="T35" s="10">
        <f t="shared" ref="T35:T43" si="28">H35*(H20-H19)/10000</f>
        <v>307.7387</v>
      </c>
      <c r="U35" s="10">
        <f t="shared" ref="U35:U43" si="29">I35*(I20-I19)</f>
        <v>413.7</v>
      </c>
      <c r="V35" s="10">
        <f t="shared" ref="V35:V43" si="30">J35*(J20-J19)</f>
        <v>0</v>
      </c>
      <c r="W35" s="10">
        <f t="shared" ref="W35:W43" si="31">J35*(K20-K19)</f>
        <v>195</v>
      </c>
    </row>
    <row r="36" spans="1:23">
      <c r="A36" s="7">
        <v>202005</v>
      </c>
      <c r="B36">
        <v>19.3</v>
      </c>
      <c r="C36">
        <v>3.1</v>
      </c>
      <c r="D36">
        <v>2.8</v>
      </c>
      <c r="E36">
        <v>12</v>
      </c>
      <c r="F36">
        <v>10.5</v>
      </c>
      <c r="G36">
        <v>9170</v>
      </c>
      <c r="H36">
        <v>4877</v>
      </c>
      <c r="I36">
        <v>2.1</v>
      </c>
      <c r="J36">
        <v>1.5</v>
      </c>
      <c r="M36" s="7">
        <v>202005</v>
      </c>
      <c r="N36">
        <f t="shared" si="22"/>
        <v>5847.9</v>
      </c>
      <c r="O36">
        <f t="shared" si="23"/>
        <v>846.3</v>
      </c>
      <c r="P36">
        <f t="shared" si="24"/>
        <v>0</v>
      </c>
      <c r="Q36" s="10">
        <f t="shared" si="25"/>
        <v>4032</v>
      </c>
      <c r="R36" s="10">
        <f t="shared" si="26"/>
        <v>3612</v>
      </c>
      <c r="S36" s="10">
        <f t="shared" si="27"/>
        <v>182.483</v>
      </c>
      <c r="T36" s="10">
        <f t="shared" si="28"/>
        <v>311.1526</v>
      </c>
      <c r="U36" s="10">
        <f t="shared" si="29"/>
        <v>447.3</v>
      </c>
      <c r="V36" s="10">
        <f t="shared" si="30"/>
        <v>0</v>
      </c>
      <c r="W36" s="10">
        <f t="shared" si="31"/>
        <v>196.5</v>
      </c>
    </row>
    <row r="37" spans="1:23">
      <c r="A37" s="7">
        <v>202006</v>
      </c>
      <c r="B37">
        <v>19.4</v>
      </c>
      <c r="C37">
        <v>3.2</v>
      </c>
      <c r="D37">
        <v>2.9</v>
      </c>
      <c r="E37">
        <v>12</v>
      </c>
      <c r="F37">
        <v>10.5</v>
      </c>
      <c r="G37">
        <v>9295</v>
      </c>
      <c r="H37">
        <v>4877</v>
      </c>
      <c r="I37">
        <v>2.2</v>
      </c>
      <c r="J37">
        <v>1.6</v>
      </c>
      <c r="M37" s="7">
        <v>202006</v>
      </c>
      <c r="N37">
        <f t="shared" si="22"/>
        <v>6246.8</v>
      </c>
      <c r="O37">
        <f t="shared" si="23"/>
        <v>1248</v>
      </c>
      <c r="P37">
        <f t="shared" si="24"/>
        <v>0</v>
      </c>
      <c r="Q37" s="10">
        <f t="shared" si="25"/>
        <v>4140</v>
      </c>
      <c r="R37" s="10">
        <f t="shared" si="26"/>
        <v>3706.5</v>
      </c>
      <c r="S37" s="10">
        <f t="shared" si="27"/>
        <v>203.5605</v>
      </c>
      <c r="T37" s="10">
        <f t="shared" si="28"/>
        <v>317.4927</v>
      </c>
      <c r="U37" s="10">
        <f t="shared" si="29"/>
        <v>363</v>
      </c>
      <c r="V37" s="10">
        <f t="shared" si="30"/>
        <v>0</v>
      </c>
      <c r="W37" s="10">
        <f t="shared" si="31"/>
        <v>180.8</v>
      </c>
    </row>
    <row r="38" spans="1:23">
      <c r="A38" s="7">
        <v>202007</v>
      </c>
      <c r="B38">
        <v>19.5</v>
      </c>
      <c r="C38">
        <v>3.2</v>
      </c>
      <c r="D38">
        <v>2.9</v>
      </c>
      <c r="E38">
        <v>12.1</v>
      </c>
      <c r="F38">
        <v>10.6</v>
      </c>
      <c r="G38">
        <v>9354</v>
      </c>
      <c r="H38">
        <v>4877</v>
      </c>
      <c r="I38">
        <v>2.2</v>
      </c>
      <c r="J38">
        <v>1.6</v>
      </c>
      <c r="M38" s="7">
        <v>202007</v>
      </c>
      <c r="N38">
        <f t="shared" si="22"/>
        <v>6766.5</v>
      </c>
      <c r="O38">
        <f t="shared" si="23"/>
        <v>1516.8</v>
      </c>
      <c r="P38">
        <f t="shared" si="24"/>
        <v>0</v>
      </c>
      <c r="Q38" s="10">
        <f t="shared" si="25"/>
        <v>4404.4</v>
      </c>
      <c r="R38" s="10">
        <f t="shared" si="26"/>
        <v>3964.4</v>
      </c>
      <c r="S38" s="10">
        <f t="shared" si="27"/>
        <v>215.142</v>
      </c>
      <c r="T38" s="10">
        <f t="shared" si="28"/>
        <v>334.0745</v>
      </c>
      <c r="U38" s="10">
        <f t="shared" si="29"/>
        <v>332.2</v>
      </c>
      <c r="V38" s="10">
        <f t="shared" si="30"/>
        <v>0</v>
      </c>
      <c r="W38" s="10">
        <f t="shared" si="31"/>
        <v>180.8</v>
      </c>
    </row>
    <row r="39" spans="1:23">
      <c r="A39" s="7">
        <v>202008</v>
      </c>
      <c r="B39">
        <v>19.6</v>
      </c>
      <c r="C39">
        <v>3.2</v>
      </c>
      <c r="D39">
        <v>2.9</v>
      </c>
      <c r="E39">
        <v>12.1</v>
      </c>
      <c r="F39">
        <v>10.6</v>
      </c>
      <c r="G39">
        <v>9399</v>
      </c>
      <c r="H39">
        <v>4877</v>
      </c>
      <c r="I39">
        <v>2.2</v>
      </c>
      <c r="J39">
        <v>1.6</v>
      </c>
      <c r="M39" s="7">
        <v>202008</v>
      </c>
      <c r="N39">
        <f t="shared" si="22"/>
        <v>7173.6</v>
      </c>
      <c r="O39">
        <f t="shared" si="23"/>
        <v>1398.4</v>
      </c>
      <c r="P39">
        <f t="shared" si="24"/>
        <v>0</v>
      </c>
      <c r="Q39" s="10">
        <f t="shared" si="25"/>
        <v>4924.7</v>
      </c>
      <c r="R39" s="10">
        <f t="shared" si="26"/>
        <v>4420.2</v>
      </c>
      <c r="S39" s="10">
        <f t="shared" si="27"/>
        <v>268.8114</v>
      </c>
      <c r="T39" s="10">
        <f t="shared" si="28"/>
        <v>330.1729</v>
      </c>
      <c r="U39" s="10">
        <f t="shared" si="29"/>
        <v>314.6</v>
      </c>
      <c r="V39" s="10">
        <f t="shared" si="30"/>
        <v>0</v>
      </c>
      <c r="W39" s="10">
        <f t="shared" si="31"/>
        <v>193.6</v>
      </c>
    </row>
    <row r="40" spans="1:23">
      <c r="A40" s="7">
        <v>202009</v>
      </c>
      <c r="B40">
        <v>19.7</v>
      </c>
      <c r="C40">
        <v>3.2</v>
      </c>
      <c r="D40">
        <v>2.9</v>
      </c>
      <c r="E40">
        <v>12.2</v>
      </c>
      <c r="F40">
        <v>10.6</v>
      </c>
      <c r="G40">
        <v>9502</v>
      </c>
      <c r="H40">
        <v>4989</v>
      </c>
      <c r="I40">
        <v>2.2</v>
      </c>
      <c r="J40">
        <v>1.6</v>
      </c>
      <c r="M40" s="7">
        <v>202009</v>
      </c>
      <c r="N40">
        <f t="shared" si="22"/>
        <v>6264.6</v>
      </c>
      <c r="O40">
        <f t="shared" si="23"/>
        <v>1456</v>
      </c>
      <c r="P40">
        <f t="shared" si="24"/>
        <v>0</v>
      </c>
      <c r="Q40" s="10">
        <f t="shared" si="25"/>
        <v>4013.8</v>
      </c>
      <c r="R40" s="10">
        <f t="shared" si="26"/>
        <v>3540.4</v>
      </c>
      <c r="S40" s="10">
        <f t="shared" si="27"/>
        <v>210.9444</v>
      </c>
      <c r="T40" s="10">
        <f t="shared" si="28"/>
        <v>319.296</v>
      </c>
      <c r="U40" s="10">
        <f t="shared" si="29"/>
        <v>290.4</v>
      </c>
      <c r="V40" s="10">
        <f t="shared" si="30"/>
        <v>0</v>
      </c>
      <c r="W40" s="10">
        <f t="shared" si="31"/>
        <v>179.2</v>
      </c>
    </row>
    <row r="41" spans="1:23">
      <c r="A41" s="7">
        <v>202010</v>
      </c>
      <c r="B41">
        <v>19.8</v>
      </c>
      <c r="C41">
        <v>3.2</v>
      </c>
      <c r="D41">
        <v>2.9</v>
      </c>
      <c r="E41">
        <v>12.2</v>
      </c>
      <c r="F41">
        <v>10.7</v>
      </c>
      <c r="G41">
        <v>9576</v>
      </c>
      <c r="H41">
        <v>4989</v>
      </c>
      <c r="I41">
        <v>2.3</v>
      </c>
      <c r="J41">
        <v>1.6</v>
      </c>
      <c r="M41" s="7">
        <v>202010</v>
      </c>
      <c r="N41">
        <f t="shared" si="22"/>
        <v>6058.8</v>
      </c>
      <c r="O41">
        <f t="shared" si="23"/>
        <v>1376</v>
      </c>
      <c r="P41">
        <f t="shared" si="24"/>
        <v>0</v>
      </c>
      <c r="Q41" s="10">
        <f t="shared" si="25"/>
        <v>3794.2</v>
      </c>
      <c r="R41" s="10">
        <f t="shared" si="26"/>
        <v>3391.9</v>
      </c>
      <c r="S41" s="10">
        <f t="shared" si="27"/>
        <v>180.9864</v>
      </c>
      <c r="T41" s="10">
        <f t="shared" si="28"/>
        <v>288.3642</v>
      </c>
      <c r="U41" s="10">
        <f t="shared" si="29"/>
        <v>409.4</v>
      </c>
      <c r="V41" s="10">
        <f t="shared" si="30"/>
        <v>0</v>
      </c>
      <c r="W41" s="10">
        <f t="shared" si="31"/>
        <v>169.6</v>
      </c>
    </row>
    <row r="42" spans="1:23">
      <c r="A42" s="7">
        <v>202011</v>
      </c>
      <c r="B42">
        <v>20</v>
      </c>
      <c r="C42">
        <v>3.2</v>
      </c>
      <c r="D42">
        <v>2.9</v>
      </c>
      <c r="E42">
        <v>12.3</v>
      </c>
      <c r="F42">
        <v>10.7</v>
      </c>
      <c r="G42">
        <v>9613</v>
      </c>
      <c r="H42">
        <v>4989</v>
      </c>
      <c r="I42">
        <v>2.4</v>
      </c>
      <c r="J42">
        <v>1.6</v>
      </c>
      <c r="M42" s="7">
        <v>202011</v>
      </c>
      <c r="N42">
        <f t="shared" si="22"/>
        <v>6400</v>
      </c>
      <c r="O42">
        <f t="shared" si="23"/>
        <v>969.6</v>
      </c>
      <c r="P42">
        <f t="shared" si="24"/>
        <v>0</v>
      </c>
      <c r="Q42" s="10">
        <f t="shared" si="25"/>
        <v>4538.7</v>
      </c>
      <c r="R42" s="10">
        <f t="shared" si="26"/>
        <v>4044.6</v>
      </c>
      <c r="S42" s="10">
        <f t="shared" si="27"/>
        <v>231.6733</v>
      </c>
      <c r="T42" s="10">
        <f t="shared" si="28"/>
        <v>322.7883</v>
      </c>
      <c r="U42" s="10">
        <f t="shared" si="29"/>
        <v>444</v>
      </c>
      <c r="V42" s="10">
        <f t="shared" si="30"/>
        <v>0</v>
      </c>
      <c r="W42" s="10">
        <f t="shared" si="31"/>
        <v>140.8</v>
      </c>
    </row>
    <row r="43" spans="1:23">
      <c r="A43" s="7">
        <v>202012</v>
      </c>
      <c r="M43" s="7">
        <v>202012</v>
      </c>
      <c r="N43">
        <f t="shared" si="22"/>
        <v>0</v>
      </c>
      <c r="O43">
        <f t="shared" si="23"/>
        <v>0</v>
      </c>
      <c r="P43">
        <f t="shared" si="24"/>
        <v>0</v>
      </c>
      <c r="Q43" s="10">
        <f t="shared" si="25"/>
        <v>0</v>
      </c>
      <c r="R43" s="10">
        <f t="shared" si="26"/>
        <v>0</v>
      </c>
      <c r="S43" s="10">
        <f t="shared" si="27"/>
        <v>0</v>
      </c>
      <c r="T43" s="10">
        <f t="shared" si="28"/>
        <v>0</v>
      </c>
      <c r="U43" s="10">
        <f t="shared" si="29"/>
        <v>0</v>
      </c>
      <c r="V43" s="10">
        <f t="shared" si="30"/>
        <v>0</v>
      </c>
      <c r="W43" s="10">
        <f t="shared" si="31"/>
        <v>0</v>
      </c>
    </row>
    <row r="47" spans="1:25">
      <c r="A47" s="6" t="s">
        <v>44</v>
      </c>
      <c r="M47" s="6" t="s">
        <v>45</v>
      </c>
      <c r="Y47" s="6" t="s">
        <v>46</v>
      </c>
    </row>
    <row r="48" spans="1:33">
      <c r="A48" s="7" t="s">
        <v>2</v>
      </c>
      <c r="B48" t="s">
        <v>47</v>
      </c>
      <c r="C48" t="s">
        <v>33</v>
      </c>
      <c r="E48" t="s">
        <v>34</v>
      </c>
      <c r="H48" t="s">
        <v>48</v>
      </c>
      <c r="I48" t="s">
        <v>49</v>
      </c>
      <c r="M48" s="7" t="s">
        <v>2</v>
      </c>
      <c r="N48" t="s">
        <v>47</v>
      </c>
      <c r="O48" t="s">
        <v>33</v>
      </c>
      <c r="Q48" t="s">
        <v>34</v>
      </c>
      <c r="T48" t="s">
        <v>48</v>
      </c>
      <c r="U48" t="s">
        <v>49</v>
      </c>
      <c r="Y48" s="7" t="s">
        <v>2</v>
      </c>
      <c r="Z48" t="s">
        <v>47</v>
      </c>
      <c r="AA48" t="s">
        <v>33</v>
      </c>
      <c r="AC48" t="s">
        <v>34</v>
      </c>
      <c r="AF48" t="s">
        <v>48</v>
      </c>
      <c r="AG48" t="s">
        <v>49</v>
      </c>
    </row>
    <row r="49" spans="1:33">
      <c r="A49" s="7">
        <v>202002</v>
      </c>
      <c r="B49">
        <v>10267</v>
      </c>
      <c r="C49">
        <v>1214</v>
      </c>
      <c r="E49">
        <v>7807</v>
      </c>
      <c r="H49">
        <v>473</v>
      </c>
      <c r="I49">
        <v>659</v>
      </c>
      <c r="M49" s="7">
        <v>202002</v>
      </c>
      <c r="N49">
        <f>B49</f>
        <v>10267</v>
      </c>
      <c r="O49">
        <f t="shared" ref="O49:U49" si="32">C49</f>
        <v>1214</v>
      </c>
      <c r="P49">
        <f t="shared" si="32"/>
        <v>0</v>
      </c>
      <c r="Q49">
        <f t="shared" si="32"/>
        <v>7807</v>
      </c>
      <c r="R49">
        <f t="shared" si="32"/>
        <v>0</v>
      </c>
      <c r="S49">
        <f t="shared" si="32"/>
        <v>0</v>
      </c>
      <c r="T49">
        <f t="shared" si="32"/>
        <v>473</v>
      </c>
      <c r="U49">
        <f t="shared" si="32"/>
        <v>659</v>
      </c>
      <c r="Y49" s="7">
        <v>202002</v>
      </c>
      <c r="Z49" s="11">
        <f>N49/N33</f>
        <v>1.01422503210511</v>
      </c>
      <c r="AA49" s="11">
        <f t="shared" ref="AA49:AG49" si="33">O49/O33</f>
        <v>1.03056027164686</v>
      </c>
      <c r="AB49" s="11" t="e">
        <f t="shared" si="33"/>
        <v>#DIV/0!</v>
      </c>
      <c r="AC49" s="11">
        <f t="shared" si="33"/>
        <v>1.03641456582633</v>
      </c>
      <c r="AD49" s="11">
        <f t="shared" si="33"/>
        <v>0</v>
      </c>
      <c r="AE49" s="11">
        <f t="shared" si="33"/>
        <v>0</v>
      </c>
      <c r="AF49" s="11">
        <f t="shared" si="33"/>
        <v>0.99985414389867</v>
      </c>
      <c r="AG49" s="11">
        <f t="shared" si="33"/>
        <v>1.0025863380496</v>
      </c>
    </row>
    <row r="50" spans="1:33">
      <c r="A50" s="7">
        <v>202003</v>
      </c>
      <c r="B50">
        <v>15822</v>
      </c>
      <c r="C50">
        <v>1963</v>
      </c>
      <c r="E50">
        <v>11746</v>
      </c>
      <c r="H50">
        <v>780</v>
      </c>
      <c r="I50">
        <v>1149</v>
      </c>
      <c r="M50" s="7">
        <v>202003</v>
      </c>
      <c r="N50">
        <f>B50-B49</f>
        <v>5555</v>
      </c>
      <c r="O50">
        <f t="shared" ref="O50:U50" si="34">C50-C49</f>
        <v>749</v>
      </c>
      <c r="P50">
        <f t="shared" si="34"/>
        <v>0</v>
      </c>
      <c r="Q50">
        <f t="shared" si="34"/>
        <v>3939</v>
      </c>
      <c r="R50">
        <f t="shared" si="34"/>
        <v>0</v>
      </c>
      <c r="S50">
        <f t="shared" si="34"/>
        <v>0</v>
      </c>
      <c r="T50">
        <f t="shared" si="34"/>
        <v>307</v>
      </c>
      <c r="U50">
        <f t="shared" si="34"/>
        <v>490</v>
      </c>
      <c r="Y50" s="7">
        <v>202003</v>
      </c>
      <c r="Z50" s="11">
        <f t="shared" ref="Z50:Z58" si="35">N50/N34</f>
        <v>1.01516812865497</v>
      </c>
      <c r="AA50" s="11">
        <f t="shared" ref="AA50:AG50" si="36">O50/O34</f>
        <v>0.998400426552919</v>
      </c>
      <c r="AB50" s="11" t="e">
        <f t="shared" si="36"/>
        <v>#DIV/0!</v>
      </c>
      <c r="AC50" s="11">
        <f t="shared" si="36"/>
        <v>1.05753483502027</v>
      </c>
      <c r="AD50" s="11">
        <f t="shared" si="36"/>
        <v>0</v>
      </c>
      <c r="AE50" s="11">
        <f t="shared" si="36"/>
        <v>0</v>
      </c>
      <c r="AF50" s="11">
        <f t="shared" si="36"/>
        <v>1.00077160468674</v>
      </c>
      <c r="AG50" s="11">
        <f t="shared" si="36"/>
        <v>0.99290780141844</v>
      </c>
    </row>
    <row r="51" spans="1:33">
      <c r="A51" s="7">
        <v>202004</v>
      </c>
      <c r="B51">
        <v>21388</v>
      </c>
      <c r="C51">
        <v>2720</v>
      </c>
      <c r="E51">
        <v>15758</v>
      </c>
      <c r="H51">
        <v>1087</v>
      </c>
      <c r="I51">
        <v>1565</v>
      </c>
      <c r="M51" s="7">
        <v>202004</v>
      </c>
      <c r="N51">
        <f t="shared" ref="N51:N58" si="37">B51-B50</f>
        <v>5566</v>
      </c>
      <c r="O51">
        <f t="shared" ref="O51:O58" si="38">C51-C50</f>
        <v>757</v>
      </c>
      <c r="P51">
        <f t="shared" ref="P51:P58" si="39">D51-D50</f>
        <v>0</v>
      </c>
      <c r="Q51">
        <f t="shared" ref="Q51:Q58" si="40">E51-E50</f>
        <v>4012</v>
      </c>
      <c r="R51">
        <f t="shared" ref="R51:R58" si="41">F51-F50</f>
        <v>0</v>
      </c>
      <c r="S51">
        <f t="shared" ref="S51:S58" si="42">G51-G50</f>
        <v>0</v>
      </c>
      <c r="T51">
        <f t="shared" ref="T51:T58" si="43">H51-H50</f>
        <v>307</v>
      </c>
      <c r="U51">
        <f t="shared" ref="U51:U58" si="44">I51-I50</f>
        <v>416</v>
      </c>
      <c r="Y51" s="7">
        <v>202004</v>
      </c>
      <c r="Z51" s="11">
        <f t="shared" si="35"/>
        <v>1.0100900116144</v>
      </c>
      <c r="AA51" s="11">
        <f t="shared" ref="AA51:AG51" si="45">O51/O35</f>
        <v>1.0049117217576</v>
      </c>
      <c r="AB51" s="11" t="e">
        <f t="shared" si="45"/>
        <v>#DIV/0!</v>
      </c>
      <c r="AC51" s="11">
        <f t="shared" si="45"/>
        <v>1.05357142857143</v>
      </c>
      <c r="AD51" s="11">
        <f t="shared" si="45"/>
        <v>0</v>
      </c>
      <c r="AE51" s="11">
        <f t="shared" si="45"/>
        <v>0</v>
      </c>
      <c r="AF51" s="11">
        <f t="shared" si="45"/>
        <v>0.997599586922282</v>
      </c>
      <c r="AG51" s="11">
        <f t="shared" si="45"/>
        <v>1.00555958423979</v>
      </c>
    </row>
    <row r="52" spans="1:33">
      <c r="A52" s="7">
        <v>202005</v>
      </c>
      <c r="B52">
        <v>27325</v>
      </c>
      <c r="C52">
        <v>3558</v>
      </c>
      <c r="E52">
        <v>20010</v>
      </c>
      <c r="H52">
        <v>1398</v>
      </c>
      <c r="I52">
        <v>2021</v>
      </c>
      <c r="M52" s="7">
        <v>202005</v>
      </c>
      <c r="N52">
        <f t="shared" si="37"/>
        <v>5937</v>
      </c>
      <c r="O52">
        <f t="shared" si="38"/>
        <v>838</v>
      </c>
      <c r="P52">
        <f t="shared" si="39"/>
        <v>0</v>
      </c>
      <c r="Q52">
        <f t="shared" si="40"/>
        <v>4252</v>
      </c>
      <c r="R52">
        <f t="shared" si="41"/>
        <v>0</v>
      </c>
      <c r="S52">
        <f t="shared" si="42"/>
        <v>0</v>
      </c>
      <c r="T52">
        <f t="shared" si="43"/>
        <v>311</v>
      </c>
      <c r="U52">
        <f t="shared" si="44"/>
        <v>456</v>
      </c>
      <c r="Y52" s="7">
        <v>202005</v>
      </c>
      <c r="Z52" s="11">
        <f t="shared" si="35"/>
        <v>1.01523623864977</v>
      </c>
      <c r="AA52" s="11">
        <f t="shared" ref="AA52:AG52" si="46">O52/O36</f>
        <v>0.990192603095829</v>
      </c>
      <c r="AB52" s="11" t="e">
        <f t="shared" si="46"/>
        <v>#DIV/0!</v>
      </c>
      <c r="AC52" s="11">
        <f t="shared" si="46"/>
        <v>1.05456349206349</v>
      </c>
      <c r="AD52" s="11">
        <f t="shared" si="46"/>
        <v>0</v>
      </c>
      <c r="AE52" s="11">
        <f t="shared" si="46"/>
        <v>0</v>
      </c>
      <c r="AF52" s="11">
        <f t="shared" si="46"/>
        <v>0.999509565402957</v>
      </c>
      <c r="AG52" s="11">
        <f t="shared" si="46"/>
        <v>1.01945003353454</v>
      </c>
    </row>
    <row r="53" spans="1:33">
      <c r="A53" s="7">
        <v>202006</v>
      </c>
      <c r="B53">
        <v>33645</v>
      </c>
      <c r="C53">
        <v>4769</v>
      </c>
      <c r="E53">
        <v>24343</v>
      </c>
      <c r="H53">
        <v>1716</v>
      </c>
      <c r="I53">
        <v>2379</v>
      </c>
      <c r="M53" s="7">
        <v>202006</v>
      </c>
      <c r="N53">
        <f t="shared" si="37"/>
        <v>6320</v>
      </c>
      <c r="O53">
        <f t="shared" si="38"/>
        <v>1211</v>
      </c>
      <c r="P53">
        <f t="shared" si="39"/>
        <v>0</v>
      </c>
      <c r="Q53">
        <f t="shared" si="40"/>
        <v>4333</v>
      </c>
      <c r="R53">
        <f t="shared" si="41"/>
        <v>0</v>
      </c>
      <c r="S53">
        <f t="shared" si="42"/>
        <v>0</v>
      </c>
      <c r="T53">
        <f t="shared" si="43"/>
        <v>318</v>
      </c>
      <c r="U53">
        <f t="shared" si="44"/>
        <v>358</v>
      </c>
      <c r="Y53" s="7">
        <v>202006</v>
      </c>
      <c r="Z53" s="11">
        <f t="shared" si="35"/>
        <v>1.0117179996158</v>
      </c>
      <c r="AA53" s="11">
        <f t="shared" ref="AA53:AG53" si="47">O53/O37</f>
        <v>0.970352564102564</v>
      </c>
      <c r="AB53" s="11" t="e">
        <f t="shared" si="47"/>
        <v>#DIV/0!</v>
      </c>
      <c r="AC53" s="11">
        <f t="shared" si="47"/>
        <v>1.04661835748792</v>
      </c>
      <c r="AD53" s="11">
        <f t="shared" si="47"/>
        <v>0</v>
      </c>
      <c r="AE53" s="11">
        <f t="shared" si="47"/>
        <v>0</v>
      </c>
      <c r="AF53" s="11">
        <f t="shared" si="47"/>
        <v>1.00159783201315</v>
      </c>
      <c r="AG53" s="11">
        <f t="shared" si="47"/>
        <v>0.986225895316804</v>
      </c>
    </row>
    <row r="54" spans="1:33">
      <c r="A54" s="7">
        <v>202007</v>
      </c>
      <c r="B54">
        <v>40451</v>
      </c>
      <c r="C54">
        <v>6217</v>
      </c>
      <c r="E54">
        <v>28957</v>
      </c>
      <c r="H54">
        <v>2050</v>
      </c>
      <c r="I54">
        <v>2704</v>
      </c>
      <c r="M54" s="7">
        <v>202007</v>
      </c>
      <c r="N54">
        <f t="shared" si="37"/>
        <v>6806</v>
      </c>
      <c r="O54">
        <f t="shared" si="38"/>
        <v>1448</v>
      </c>
      <c r="P54">
        <f t="shared" si="39"/>
        <v>0</v>
      </c>
      <c r="Q54">
        <f t="shared" si="40"/>
        <v>4614</v>
      </c>
      <c r="R54">
        <f t="shared" si="41"/>
        <v>0</v>
      </c>
      <c r="S54">
        <f t="shared" si="42"/>
        <v>0</v>
      </c>
      <c r="T54">
        <f t="shared" si="43"/>
        <v>334</v>
      </c>
      <c r="U54">
        <f t="shared" si="44"/>
        <v>325</v>
      </c>
      <c r="Y54" s="7">
        <v>202007</v>
      </c>
      <c r="Z54" s="11">
        <f t="shared" si="35"/>
        <v>1.00583758220646</v>
      </c>
      <c r="AA54" s="11">
        <f t="shared" ref="AA54:AG54" si="48">O54/O38</f>
        <v>0.95464135021097</v>
      </c>
      <c r="AB54" s="11" t="e">
        <f t="shared" si="48"/>
        <v>#DIV/0!</v>
      </c>
      <c r="AC54" s="11">
        <f t="shared" si="48"/>
        <v>1.0475887748615</v>
      </c>
      <c r="AD54" s="11">
        <f t="shared" si="48"/>
        <v>0</v>
      </c>
      <c r="AE54" s="11">
        <f t="shared" si="48"/>
        <v>0</v>
      </c>
      <c r="AF54" s="11">
        <f t="shared" si="48"/>
        <v>0.999776995849728</v>
      </c>
      <c r="AG54" s="11">
        <f t="shared" si="48"/>
        <v>0.978326309452137</v>
      </c>
    </row>
    <row r="55" spans="1:33">
      <c r="A55" s="7">
        <v>202008</v>
      </c>
      <c r="B55">
        <v>47728</v>
      </c>
      <c r="C55">
        <v>7634</v>
      </c>
      <c r="E55">
        <v>34069</v>
      </c>
      <c r="H55">
        <v>2381</v>
      </c>
      <c r="I55">
        <v>3028</v>
      </c>
      <c r="M55" s="7">
        <v>202008</v>
      </c>
      <c r="N55">
        <f t="shared" si="37"/>
        <v>7277</v>
      </c>
      <c r="O55">
        <f t="shared" si="38"/>
        <v>1417</v>
      </c>
      <c r="P55">
        <f t="shared" si="39"/>
        <v>0</v>
      </c>
      <c r="Q55">
        <f t="shared" si="40"/>
        <v>5112</v>
      </c>
      <c r="R55">
        <f t="shared" si="41"/>
        <v>0</v>
      </c>
      <c r="S55">
        <f t="shared" si="42"/>
        <v>0</v>
      </c>
      <c r="T55">
        <f t="shared" si="43"/>
        <v>331</v>
      </c>
      <c r="U55">
        <f t="shared" si="44"/>
        <v>324</v>
      </c>
      <c r="Y55" s="7">
        <v>202008</v>
      </c>
      <c r="Z55" s="11">
        <f t="shared" si="35"/>
        <v>1.01441396230623</v>
      </c>
      <c r="AA55" s="11">
        <f t="shared" ref="AA55:AG55" si="49">O55/O39</f>
        <v>1.01330091533181</v>
      </c>
      <c r="AB55" s="11" t="e">
        <f t="shared" si="49"/>
        <v>#DIV/0!</v>
      </c>
      <c r="AC55" s="11">
        <f t="shared" si="49"/>
        <v>1.03803277356996</v>
      </c>
      <c r="AD55" s="11">
        <f t="shared" si="49"/>
        <v>0</v>
      </c>
      <c r="AE55" s="11">
        <f t="shared" si="49"/>
        <v>0</v>
      </c>
      <c r="AF55" s="11">
        <f t="shared" si="49"/>
        <v>1.00250505114139</v>
      </c>
      <c r="AG55" s="11">
        <f t="shared" si="49"/>
        <v>1.02987921169739</v>
      </c>
    </row>
    <row r="56" spans="1:33">
      <c r="A56" s="7">
        <v>202009</v>
      </c>
      <c r="B56">
        <v>54086</v>
      </c>
      <c r="C56">
        <v>9025</v>
      </c>
      <c r="E56">
        <v>38316</v>
      </c>
      <c r="H56">
        <v>2700</v>
      </c>
      <c r="I56">
        <v>3330</v>
      </c>
      <c r="M56" s="7">
        <v>202009</v>
      </c>
      <c r="N56">
        <f t="shared" si="37"/>
        <v>6358</v>
      </c>
      <c r="O56">
        <f t="shared" si="38"/>
        <v>1391</v>
      </c>
      <c r="P56">
        <f t="shared" si="39"/>
        <v>0</v>
      </c>
      <c r="Q56">
        <f t="shared" si="40"/>
        <v>4247</v>
      </c>
      <c r="R56">
        <f t="shared" si="41"/>
        <v>0</v>
      </c>
      <c r="S56">
        <f t="shared" si="42"/>
        <v>0</v>
      </c>
      <c r="T56">
        <f t="shared" si="43"/>
        <v>319</v>
      </c>
      <c r="U56">
        <f t="shared" si="44"/>
        <v>302</v>
      </c>
      <c r="Y56" s="7">
        <v>202009</v>
      </c>
      <c r="Z56" s="11">
        <f t="shared" si="35"/>
        <v>1.0149091721738</v>
      </c>
      <c r="AA56" s="11">
        <f t="shared" ref="AA56:AG56" si="50">O56/O40</f>
        <v>0.955357142857143</v>
      </c>
      <c r="AB56" s="11" t="e">
        <f t="shared" si="50"/>
        <v>#DIV/0!</v>
      </c>
      <c r="AC56" s="11">
        <f t="shared" si="50"/>
        <v>1.05809955652997</v>
      </c>
      <c r="AD56" s="11">
        <f t="shared" si="50"/>
        <v>0</v>
      </c>
      <c r="AE56" s="11">
        <f t="shared" si="50"/>
        <v>0</v>
      </c>
      <c r="AF56" s="11">
        <f t="shared" si="50"/>
        <v>0.999072960513129</v>
      </c>
      <c r="AG56" s="11">
        <f t="shared" si="50"/>
        <v>1.03994490358127</v>
      </c>
    </row>
    <row r="57" spans="1:33">
      <c r="A57" s="7">
        <v>202010</v>
      </c>
      <c r="B57">
        <v>60288</v>
      </c>
      <c r="C57">
        <v>10444</v>
      </c>
      <c r="E57">
        <v>42333</v>
      </c>
      <c r="H57">
        <v>2987</v>
      </c>
      <c r="I57">
        <v>3739</v>
      </c>
      <c r="M57" s="7">
        <v>202010</v>
      </c>
      <c r="N57">
        <f t="shared" si="37"/>
        <v>6202</v>
      </c>
      <c r="O57">
        <f t="shared" si="38"/>
        <v>1419</v>
      </c>
      <c r="P57">
        <f t="shared" si="39"/>
        <v>0</v>
      </c>
      <c r="Q57">
        <f t="shared" si="40"/>
        <v>4017</v>
      </c>
      <c r="R57">
        <f t="shared" si="41"/>
        <v>0</v>
      </c>
      <c r="S57">
        <f t="shared" si="42"/>
        <v>0</v>
      </c>
      <c r="T57">
        <f t="shared" si="43"/>
        <v>287</v>
      </c>
      <c r="U57">
        <f t="shared" si="44"/>
        <v>409</v>
      </c>
      <c r="Y57" s="7">
        <v>202010</v>
      </c>
      <c r="Z57" s="11">
        <f t="shared" si="35"/>
        <v>1.02363504324289</v>
      </c>
      <c r="AA57" s="11">
        <f t="shared" ref="AA57:AG57" si="51">O57/O41</f>
        <v>1.03125</v>
      </c>
      <c r="AB57" s="11" t="e">
        <f t="shared" si="51"/>
        <v>#DIV/0!</v>
      </c>
      <c r="AC57" s="11">
        <f t="shared" si="51"/>
        <v>1.05872120605134</v>
      </c>
      <c r="AD57" s="11">
        <f t="shared" si="51"/>
        <v>0</v>
      </c>
      <c r="AE57" s="11">
        <f t="shared" si="51"/>
        <v>0</v>
      </c>
      <c r="AF57" s="11">
        <f t="shared" si="51"/>
        <v>0.995269176964408</v>
      </c>
      <c r="AG57" s="11">
        <f t="shared" si="51"/>
        <v>0.999022960429897</v>
      </c>
    </row>
    <row r="58" spans="1:33">
      <c r="A58" s="7">
        <v>202011</v>
      </c>
      <c r="B58">
        <v>66824</v>
      </c>
      <c r="C58">
        <v>11378</v>
      </c>
      <c r="E58">
        <v>47096</v>
      </c>
      <c r="H58">
        <v>3310</v>
      </c>
      <c r="I58">
        <v>4184</v>
      </c>
      <c r="M58" s="7">
        <v>202011</v>
      </c>
      <c r="N58">
        <f t="shared" si="37"/>
        <v>6536</v>
      </c>
      <c r="O58">
        <f t="shared" si="38"/>
        <v>934</v>
      </c>
      <c r="P58">
        <f t="shared" si="39"/>
        <v>0</v>
      </c>
      <c r="Q58">
        <f t="shared" si="40"/>
        <v>4763</v>
      </c>
      <c r="R58">
        <f t="shared" si="41"/>
        <v>0</v>
      </c>
      <c r="S58">
        <f t="shared" si="42"/>
        <v>0</v>
      </c>
      <c r="T58">
        <f t="shared" si="43"/>
        <v>323</v>
      </c>
      <c r="U58">
        <f t="shared" si="44"/>
        <v>445</v>
      </c>
      <c r="Y58" s="7">
        <v>202011</v>
      </c>
      <c r="Z58" s="11">
        <f t="shared" si="35"/>
        <v>1.02125</v>
      </c>
      <c r="AA58" s="11">
        <f t="shared" ref="AA58:AG58" si="52">O58/O42</f>
        <v>0.963283828382838</v>
      </c>
      <c r="AB58" s="11" t="e">
        <f t="shared" si="52"/>
        <v>#DIV/0!</v>
      </c>
      <c r="AC58" s="11">
        <f t="shared" si="52"/>
        <v>1.0494194372838</v>
      </c>
      <c r="AD58" s="11">
        <f t="shared" si="52"/>
        <v>0</v>
      </c>
      <c r="AE58" s="11">
        <f t="shared" si="52"/>
        <v>0</v>
      </c>
      <c r="AF58" s="11">
        <f t="shared" si="52"/>
        <v>1.00065584781109</v>
      </c>
      <c r="AG58" s="11">
        <f t="shared" si="52"/>
        <v>1.00225225225225</v>
      </c>
    </row>
    <row r="59" spans="1:25">
      <c r="A59" s="7">
        <v>202012</v>
      </c>
      <c r="M59" s="7">
        <v>202012</v>
      </c>
      <c r="Y59" s="7">
        <v>202012</v>
      </c>
    </row>
  </sheetData>
  <hyperlinks>
    <hyperlink ref="N12" r:id="rId1" display="https://cec.org.cn/detail/index.html?3-291651"/>
    <hyperlink ref="N13" r:id="rId2" display="https://m.jiemian.com/article/5597387.html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64"/>
  <sheetViews>
    <sheetView topLeftCell="G1" workbookViewId="0">
      <selection activeCell="Q30" sqref="Q30"/>
    </sheetView>
  </sheetViews>
  <sheetFormatPr defaultColWidth="9" defaultRowHeight="14.8"/>
  <cols>
    <col min="11" max="11" width="9.5"/>
    <col min="14" max="14" width="12.6875"/>
    <col min="19" max="20" width="10.5"/>
    <col min="21" max="21" width="9.5"/>
    <col min="23" max="23" width="9.5"/>
    <col min="24" max="24" width="11" customWidth="1"/>
    <col min="25" max="25" width="9.5"/>
    <col min="26" max="26" width="11.6607142857143" customWidth="1"/>
    <col min="27" max="27" width="10.3303571428571" customWidth="1"/>
    <col min="29" max="29" width="8" customWidth="1"/>
    <col min="30" max="31" width="7.16071428571429" customWidth="1"/>
    <col min="32" max="32" width="9.16071428571429" customWidth="1"/>
    <col min="33" max="33" width="9.33035714285714" customWidth="1"/>
    <col min="37" max="37" width="9.5"/>
  </cols>
  <sheetData>
    <row r="1" spans="1:13">
      <c r="A1" s="6" t="s">
        <v>0</v>
      </c>
      <c r="M1" s="6" t="s">
        <v>1</v>
      </c>
    </row>
    <row r="2" spans="1:20">
      <c r="A2" s="7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67</v>
      </c>
      <c r="K2" t="s">
        <v>68</v>
      </c>
      <c r="M2" s="7" t="s">
        <v>2</v>
      </c>
      <c r="T2" t="s">
        <v>69</v>
      </c>
    </row>
    <row r="3" spans="1:21">
      <c r="A3" s="7">
        <v>201902</v>
      </c>
      <c r="M3" s="7">
        <v>201902</v>
      </c>
      <c r="N3" t="s">
        <v>70</v>
      </c>
      <c r="T3" t="s">
        <v>71</v>
      </c>
      <c r="U3" t="s">
        <v>72</v>
      </c>
    </row>
    <row r="4" spans="1:14">
      <c r="A4" s="7">
        <v>201903</v>
      </c>
      <c r="M4" s="7">
        <v>201903</v>
      </c>
      <c r="N4" t="s">
        <v>73</v>
      </c>
    </row>
    <row r="5" spans="1:21">
      <c r="A5" s="7">
        <v>201904</v>
      </c>
      <c r="M5" s="7">
        <v>201904</v>
      </c>
      <c r="N5" t="s">
        <v>74</v>
      </c>
      <c r="T5" t="s">
        <v>75</v>
      </c>
      <c r="U5" t="s">
        <v>76</v>
      </c>
    </row>
    <row r="6" spans="1:14">
      <c r="A6" s="7">
        <v>201905</v>
      </c>
      <c r="M6" s="7">
        <v>201905</v>
      </c>
      <c r="N6" t="s">
        <v>77</v>
      </c>
    </row>
    <row r="7" spans="1:14">
      <c r="A7" s="7">
        <v>201906</v>
      </c>
      <c r="M7" s="7">
        <v>201906</v>
      </c>
      <c r="N7" t="s">
        <v>78</v>
      </c>
    </row>
    <row r="8" spans="1:20">
      <c r="A8" s="7">
        <v>201907</v>
      </c>
      <c r="M8" s="7">
        <v>201907</v>
      </c>
      <c r="N8" t="s">
        <v>79</v>
      </c>
      <c r="T8" s="19" t="s">
        <v>80</v>
      </c>
    </row>
    <row r="9" spans="1:14">
      <c r="A9" s="7">
        <v>201908</v>
      </c>
      <c r="M9" s="7">
        <v>201908</v>
      </c>
      <c r="N9" t="s">
        <v>81</v>
      </c>
    </row>
    <row r="10" spans="1:14">
      <c r="A10" s="7">
        <v>201909</v>
      </c>
      <c r="M10" s="7">
        <v>201909</v>
      </c>
      <c r="N10" t="s">
        <v>82</v>
      </c>
    </row>
    <row r="11" spans="1:14">
      <c r="A11" s="7">
        <v>201910</v>
      </c>
      <c r="M11" s="7">
        <v>201910</v>
      </c>
      <c r="N11" t="s">
        <v>83</v>
      </c>
    </row>
    <row r="12" spans="1:14">
      <c r="A12" s="7">
        <v>201911</v>
      </c>
      <c r="M12" s="7">
        <v>201911</v>
      </c>
      <c r="N12" t="s">
        <v>84</v>
      </c>
    </row>
    <row r="13" ht="15.6" spans="1:14">
      <c r="A13" s="7">
        <v>201912</v>
      </c>
      <c r="B13">
        <v>20.1</v>
      </c>
      <c r="C13">
        <v>3.6</v>
      </c>
      <c r="E13">
        <v>11.9</v>
      </c>
      <c r="F13">
        <v>10.4</v>
      </c>
      <c r="G13">
        <v>9022</v>
      </c>
      <c r="H13">
        <v>4874</v>
      </c>
      <c r="I13">
        <v>21005</v>
      </c>
      <c r="K13" s="12">
        <v>20430</v>
      </c>
      <c r="M13" s="7">
        <v>201912</v>
      </c>
      <c r="N13" t="s">
        <v>85</v>
      </c>
    </row>
    <row r="16" spans="1:25">
      <c r="A16" s="6" t="s">
        <v>21</v>
      </c>
      <c r="M16" s="13" t="s">
        <v>22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Y16" s="6" t="s">
        <v>23</v>
      </c>
    </row>
    <row r="17" spans="1:35">
      <c r="A17" s="7" t="s">
        <v>2</v>
      </c>
      <c r="B17" t="s">
        <v>24</v>
      </c>
      <c r="C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K17" t="s">
        <v>31</v>
      </c>
      <c r="M17" s="15" t="s">
        <v>2</v>
      </c>
      <c r="N17" s="14" t="s">
        <v>24</v>
      </c>
      <c r="O17" s="14" t="s">
        <v>25</v>
      </c>
      <c r="P17" s="14"/>
      <c r="Q17" s="14" t="s">
        <v>26</v>
      </c>
      <c r="R17" s="14" t="s">
        <v>27</v>
      </c>
      <c r="S17" s="14" t="s">
        <v>28</v>
      </c>
      <c r="T17" s="14" t="s">
        <v>29</v>
      </c>
      <c r="U17" s="14" t="s">
        <v>30</v>
      </c>
      <c r="V17" s="14"/>
      <c r="W17" s="14" t="s">
        <v>31</v>
      </c>
      <c r="Y17" s="7" t="s">
        <v>2</v>
      </c>
      <c r="Z17" t="s">
        <v>24</v>
      </c>
      <c r="AA17" t="s">
        <v>25</v>
      </c>
      <c r="AC17" t="s">
        <v>26</v>
      </c>
      <c r="AD17" t="s">
        <v>27</v>
      </c>
      <c r="AE17" t="s">
        <v>28</v>
      </c>
      <c r="AF17" t="s">
        <v>29</v>
      </c>
      <c r="AG17" t="s">
        <v>30</v>
      </c>
      <c r="AI17" t="s">
        <v>31</v>
      </c>
    </row>
    <row r="18" spans="1:25">
      <c r="A18" s="7">
        <v>201902</v>
      </c>
      <c r="B18">
        <v>611</v>
      </c>
      <c r="C18">
        <v>433</v>
      </c>
      <c r="E18">
        <v>730</v>
      </c>
      <c r="F18">
        <v>757</v>
      </c>
      <c r="G18">
        <v>397</v>
      </c>
      <c r="H18">
        <v>1040</v>
      </c>
      <c r="I18">
        <v>351</v>
      </c>
      <c r="K18">
        <v>164</v>
      </c>
      <c r="M18" s="15">
        <v>201902</v>
      </c>
      <c r="N18" s="16">
        <f t="shared" ref="N18:Q18" si="0">N33*Z$29</f>
        <v>11715.0552321523</v>
      </c>
      <c r="O18" s="16">
        <f t="shared" si="0"/>
        <v>1531.0609375</v>
      </c>
      <c r="P18" s="17"/>
      <c r="Q18" s="16">
        <f t="shared" si="0"/>
        <v>8379.22165808609</v>
      </c>
      <c r="R18" s="16">
        <f t="shared" ref="R18:W18" si="1">R33*AD$29</f>
        <v>7657.7215408805</v>
      </c>
      <c r="S18" s="16">
        <f t="shared" si="1"/>
        <v>336.174888989891</v>
      </c>
      <c r="T18" s="16">
        <f t="shared" si="1"/>
        <v>477.464</v>
      </c>
      <c r="U18" s="16">
        <f t="shared" si="1"/>
        <v>666.9</v>
      </c>
      <c r="V18" s="17"/>
      <c r="W18" s="16">
        <f t="shared" si="1"/>
        <v>297.591666666667</v>
      </c>
      <c r="Y18" s="7">
        <v>201902</v>
      </c>
    </row>
    <row r="19" spans="1:25">
      <c r="A19" s="7">
        <v>201903</v>
      </c>
      <c r="B19">
        <v>919</v>
      </c>
      <c r="C19">
        <v>691</v>
      </c>
      <c r="E19">
        <v>1083</v>
      </c>
      <c r="F19">
        <v>1122</v>
      </c>
      <c r="G19">
        <v>603</v>
      </c>
      <c r="H19">
        <v>1655</v>
      </c>
      <c r="I19">
        <v>556</v>
      </c>
      <c r="K19">
        <v>283</v>
      </c>
      <c r="M19" s="15">
        <v>201903</v>
      </c>
      <c r="N19" s="16">
        <f t="shared" ref="N19:N27" si="2">N34*Z$29</f>
        <v>5905.46155728793</v>
      </c>
      <c r="O19" s="16">
        <f t="shared" ref="O19:O27" si="3">O34*AA$29</f>
        <v>912.271875</v>
      </c>
      <c r="P19" s="17"/>
      <c r="Q19" s="16">
        <f t="shared" ref="Q19:Q27" si="4">Q34*AC$29</f>
        <v>4051.87019904711</v>
      </c>
      <c r="R19" s="16">
        <f t="shared" ref="R19:R27" si="5">R34*AD$29</f>
        <v>3692.2963836478</v>
      </c>
      <c r="S19" s="16">
        <f t="shared" ref="S19:S27" si="6">S34*AE$29</f>
        <v>176.358471397621</v>
      </c>
      <c r="T19" s="16">
        <f t="shared" ref="T19:T27" si="7">T34*AF$29</f>
        <v>282.3465</v>
      </c>
      <c r="U19" s="16">
        <f t="shared" ref="U19:U27" si="8">U34*AG$29</f>
        <v>389.5</v>
      </c>
      <c r="V19" s="17"/>
      <c r="W19" s="16">
        <f t="shared" ref="W19:W27" si="9">W34*AI$29</f>
        <v>215.935416666667</v>
      </c>
      <c r="Y19" s="7">
        <v>201903</v>
      </c>
    </row>
    <row r="20" spans="1:25">
      <c r="A20" s="7">
        <v>201904</v>
      </c>
      <c r="B20">
        <v>1217</v>
      </c>
      <c r="C20">
        <v>959</v>
      </c>
      <c r="E20">
        <v>1413</v>
      </c>
      <c r="F20">
        <v>1461</v>
      </c>
      <c r="G20">
        <v>784</v>
      </c>
      <c r="H20">
        <v>2258</v>
      </c>
      <c r="I20">
        <v>767</v>
      </c>
      <c r="K20">
        <v>405</v>
      </c>
      <c r="M20" s="15">
        <v>201904</v>
      </c>
      <c r="N20" s="16">
        <f t="shared" si="2"/>
        <v>5745.29333825551</v>
      </c>
      <c r="O20" s="16">
        <f t="shared" si="3"/>
        <v>947.63125</v>
      </c>
      <c r="P20" s="17"/>
      <c r="Q20" s="16">
        <f t="shared" si="4"/>
        <v>3821.0942312469</v>
      </c>
      <c r="R20" s="16">
        <f t="shared" si="5"/>
        <v>3429.28349056604</v>
      </c>
      <c r="S20" s="16">
        <f t="shared" si="6"/>
        <v>158.128211003599</v>
      </c>
      <c r="T20" s="16">
        <f t="shared" si="7"/>
        <v>276.8373</v>
      </c>
      <c r="U20" s="16">
        <f t="shared" si="8"/>
        <v>400.9</v>
      </c>
      <c r="V20" s="17"/>
      <c r="W20" s="16">
        <f t="shared" si="9"/>
        <v>221.379166666667</v>
      </c>
      <c r="Y20" s="7">
        <v>201904</v>
      </c>
    </row>
    <row r="21" spans="1:25">
      <c r="A21" s="7">
        <v>201905</v>
      </c>
      <c r="B21">
        <v>1519</v>
      </c>
      <c r="C21">
        <v>1300</v>
      </c>
      <c r="E21">
        <v>1728</v>
      </c>
      <c r="F21">
        <v>1783</v>
      </c>
      <c r="G21">
        <v>971</v>
      </c>
      <c r="H21">
        <v>2839</v>
      </c>
      <c r="I21">
        <v>978</v>
      </c>
      <c r="K21">
        <v>532</v>
      </c>
      <c r="M21" s="15">
        <v>201905</v>
      </c>
      <c r="N21" s="16">
        <f t="shared" si="2"/>
        <v>5854.40264090325</v>
      </c>
      <c r="O21" s="16">
        <f t="shared" si="3"/>
        <v>1205.7546875</v>
      </c>
      <c r="P21" s="17"/>
      <c r="Q21" s="16">
        <f t="shared" si="4"/>
        <v>3647.40812982659</v>
      </c>
      <c r="R21" s="16">
        <f t="shared" si="5"/>
        <v>3257.31352201258</v>
      </c>
      <c r="S21" s="16">
        <f t="shared" si="6"/>
        <v>165.965611056397</v>
      </c>
      <c r="T21" s="16">
        <f t="shared" si="7"/>
        <v>266.7371</v>
      </c>
      <c r="U21" s="16">
        <f t="shared" si="8"/>
        <v>400.9</v>
      </c>
      <c r="V21" s="17"/>
      <c r="W21" s="16">
        <f t="shared" si="9"/>
        <v>230.452083333333</v>
      </c>
      <c r="Y21" s="7">
        <v>201905</v>
      </c>
    </row>
    <row r="22" spans="1:37">
      <c r="A22" s="7">
        <v>201906</v>
      </c>
      <c r="B22">
        <v>1834</v>
      </c>
      <c r="C22">
        <v>1674</v>
      </c>
      <c r="E22">
        <v>2066</v>
      </c>
      <c r="F22">
        <v>2127</v>
      </c>
      <c r="G22">
        <v>1212</v>
      </c>
      <c r="H22">
        <v>3429</v>
      </c>
      <c r="I22">
        <v>1133</v>
      </c>
      <c r="K22">
        <v>650</v>
      </c>
      <c r="M22" s="15">
        <v>201906</v>
      </c>
      <c r="N22" s="16">
        <f t="shared" si="2"/>
        <v>6139.7817295761</v>
      </c>
      <c r="O22" s="16">
        <f t="shared" si="3"/>
        <v>1322.440625</v>
      </c>
      <c r="P22" s="17"/>
      <c r="Q22" s="16">
        <f t="shared" si="4"/>
        <v>3947.75922578995</v>
      </c>
      <c r="R22" s="16">
        <f t="shared" si="5"/>
        <v>3514.31698113207</v>
      </c>
      <c r="S22" s="16">
        <f t="shared" si="6"/>
        <v>214.355429376878</v>
      </c>
      <c r="T22" s="16">
        <f t="shared" si="7"/>
        <v>270.869</v>
      </c>
      <c r="U22" s="16">
        <f t="shared" si="8"/>
        <v>294.5</v>
      </c>
      <c r="V22" s="17"/>
      <c r="W22" s="16">
        <f t="shared" si="9"/>
        <v>230.591666666667</v>
      </c>
      <c r="Y22" s="7">
        <v>201906</v>
      </c>
      <c r="Z22" s="8">
        <f t="shared" ref="Z22:AI22" si="10">N22/N37</f>
        <v>1.05931361793929</v>
      </c>
      <c r="AA22" s="8">
        <f t="shared" si="10"/>
        <v>1.140625</v>
      </c>
      <c r="AB22" s="8" t="e">
        <f t="shared" si="10"/>
        <v>#DIV/0!</v>
      </c>
      <c r="AC22" s="8">
        <f t="shared" si="10"/>
        <v>1.00687595026269</v>
      </c>
      <c r="AD22" s="8">
        <f t="shared" si="10"/>
        <v>1.00157232704402</v>
      </c>
      <c r="AE22" s="8">
        <f t="shared" si="10"/>
        <v>1.01314684550825</v>
      </c>
      <c r="AF22" s="8">
        <f t="shared" si="10"/>
        <v>1</v>
      </c>
      <c r="AG22" s="8">
        <f t="shared" si="10"/>
        <v>1</v>
      </c>
      <c r="AH22" s="8" t="e">
        <f t="shared" si="10"/>
        <v>#DIV/0!</v>
      </c>
      <c r="AI22" s="8">
        <f t="shared" si="10"/>
        <v>1.39583333333333</v>
      </c>
      <c r="AK22">
        <f>Q22-R22-S22</f>
        <v>219.086815280996</v>
      </c>
    </row>
    <row r="23" spans="1:35">
      <c r="A23" s="7">
        <v>201907</v>
      </c>
      <c r="B23">
        <v>2184</v>
      </c>
      <c r="C23">
        <v>2118</v>
      </c>
      <c r="E23">
        <v>2442</v>
      </c>
      <c r="F23">
        <v>2512</v>
      </c>
      <c r="G23">
        <v>1485</v>
      </c>
      <c r="H23">
        <v>4006</v>
      </c>
      <c r="I23">
        <v>1259</v>
      </c>
      <c r="K23">
        <v>770</v>
      </c>
      <c r="M23" s="15">
        <v>201907</v>
      </c>
      <c r="N23" s="16">
        <f t="shared" si="2"/>
        <v>6859.05567615687</v>
      </c>
      <c r="O23" s="16">
        <f t="shared" si="3"/>
        <v>1569.95625</v>
      </c>
      <c r="P23" s="17"/>
      <c r="Q23" s="16">
        <f t="shared" si="4"/>
        <v>4391.59014466574</v>
      </c>
      <c r="R23" s="16">
        <f t="shared" si="5"/>
        <v>3933.17452830189</v>
      </c>
      <c r="S23" s="16">
        <f t="shared" si="6"/>
        <v>245.611110875492</v>
      </c>
      <c r="T23" s="16">
        <f t="shared" si="7"/>
        <v>271.1323</v>
      </c>
      <c r="U23" s="16">
        <f t="shared" si="8"/>
        <v>239.4</v>
      </c>
      <c r="V23" s="17"/>
      <c r="W23" s="16">
        <f t="shared" si="9"/>
        <v>234.5</v>
      </c>
      <c r="Y23" s="7">
        <v>201907</v>
      </c>
      <c r="Z23" s="8">
        <f t="shared" ref="Z23:AI23" si="11">N23/N38</f>
        <v>1.05931361793929</v>
      </c>
      <c r="AA23" s="8">
        <f t="shared" si="11"/>
        <v>1.140625</v>
      </c>
      <c r="AB23" s="8" t="e">
        <f t="shared" si="11"/>
        <v>#DIV/0!</v>
      </c>
      <c r="AC23" s="8">
        <f t="shared" si="11"/>
        <v>1.00687595026269</v>
      </c>
      <c r="AD23" s="8">
        <f t="shared" si="11"/>
        <v>1.00157232704402</v>
      </c>
      <c r="AE23" s="8">
        <f t="shared" si="11"/>
        <v>1.01314684550825</v>
      </c>
      <c r="AF23" s="8">
        <f t="shared" si="11"/>
        <v>1</v>
      </c>
      <c r="AG23" s="8">
        <f t="shared" si="11"/>
        <v>1</v>
      </c>
      <c r="AH23" s="8" t="e">
        <f t="shared" si="11"/>
        <v>#DIV/0!</v>
      </c>
      <c r="AI23" s="8">
        <f t="shared" si="11"/>
        <v>1.39583333333333</v>
      </c>
    </row>
    <row r="24" spans="1:35">
      <c r="A24" s="7">
        <v>201908</v>
      </c>
      <c r="B24">
        <v>2542</v>
      </c>
      <c r="C24">
        <v>2538</v>
      </c>
      <c r="E24">
        <v>2831</v>
      </c>
      <c r="F24">
        <v>2910</v>
      </c>
      <c r="G24">
        <v>1762</v>
      </c>
      <c r="H24">
        <v>4844</v>
      </c>
      <c r="I24">
        <v>1388</v>
      </c>
      <c r="K24">
        <v>895</v>
      </c>
      <c r="M24" s="15">
        <v>201908</v>
      </c>
      <c r="N24" s="16">
        <f t="shared" si="2"/>
        <v>7015.83409161189</v>
      </c>
      <c r="O24" s="16">
        <f t="shared" si="3"/>
        <v>1485.09375</v>
      </c>
      <c r="P24" s="17"/>
      <c r="Q24" s="16">
        <f t="shared" si="4"/>
        <v>4543.42703796535</v>
      </c>
      <c r="R24" s="16">
        <f t="shared" si="5"/>
        <v>4065.98301886792</v>
      </c>
      <c r="S24" s="16">
        <f t="shared" si="6"/>
        <v>249.434321811702</v>
      </c>
      <c r="T24" s="16">
        <f t="shared" si="7"/>
        <v>393.7762</v>
      </c>
      <c r="U24" s="16">
        <f t="shared" si="8"/>
        <v>258</v>
      </c>
      <c r="V24" s="17"/>
      <c r="W24" s="16">
        <f t="shared" si="9"/>
        <v>244.270833333333</v>
      </c>
      <c r="Y24" s="7">
        <v>201908</v>
      </c>
      <c r="Z24" s="8">
        <f t="shared" ref="Z24:AI24" si="12">N24/N39</f>
        <v>1.05931361793929</v>
      </c>
      <c r="AA24" s="8">
        <f t="shared" si="12"/>
        <v>1.140625</v>
      </c>
      <c r="AB24" s="8" t="e">
        <f t="shared" si="12"/>
        <v>#DIV/0!</v>
      </c>
      <c r="AC24" s="8">
        <f t="shared" si="12"/>
        <v>1.00687595026269</v>
      </c>
      <c r="AD24" s="8">
        <f t="shared" si="12"/>
        <v>1.00157232704402</v>
      </c>
      <c r="AE24" s="8">
        <f t="shared" si="12"/>
        <v>1.01314684550825</v>
      </c>
      <c r="AF24" s="8">
        <f t="shared" si="12"/>
        <v>1</v>
      </c>
      <c r="AG24" s="8">
        <f t="shared" si="12"/>
        <v>1</v>
      </c>
      <c r="AH24" s="8" t="e">
        <f t="shared" si="12"/>
        <v>#DIV/0!</v>
      </c>
      <c r="AI24" s="8">
        <f t="shared" si="12"/>
        <v>1.39583333333333</v>
      </c>
    </row>
    <row r="25" spans="1:35">
      <c r="A25" s="7">
        <v>201909</v>
      </c>
      <c r="B25">
        <v>2857</v>
      </c>
      <c r="C25">
        <v>2903</v>
      </c>
      <c r="E25">
        <v>3174</v>
      </c>
      <c r="F25">
        <v>3260</v>
      </c>
      <c r="G25">
        <v>1985</v>
      </c>
      <c r="H25">
        <v>5452</v>
      </c>
      <c r="I25">
        <v>1519</v>
      </c>
      <c r="K25">
        <v>1010</v>
      </c>
      <c r="M25" s="15">
        <v>201909</v>
      </c>
      <c r="N25" s="16">
        <f t="shared" si="2"/>
        <v>6206.51848750627</v>
      </c>
      <c r="O25" s="16">
        <f t="shared" si="3"/>
        <v>1290.6171875</v>
      </c>
      <c r="P25" s="17"/>
      <c r="Q25" s="16">
        <f t="shared" si="4"/>
        <v>4040.69387599919</v>
      </c>
      <c r="R25" s="16">
        <f t="shared" si="5"/>
        <v>3610.66823899371</v>
      </c>
      <c r="S25" s="16">
        <f t="shared" si="6"/>
        <v>200.921102205439</v>
      </c>
      <c r="T25" s="16">
        <f t="shared" si="7"/>
        <v>296.3392</v>
      </c>
      <c r="U25" s="16">
        <f t="shared" si="8"/>
        <v>262</v>
      </c>
      <c r="V25" s="17"/>
      <c r="W25" s="16">
        <f t="shared" si="9"/>
        <v>224.729166666667</v>
      </c>
      <c r="Y25" s="7">
        <v>201909</v>
      </c>
      <c r="Z25" s="8">
        <f t="shared" ref="Z25:AI25" si="13">N25/N40</f>
        <v>1.05931361793929</v>
      </c>
      <c r="AA25" s="8">
        <f t="shared" si="13"/>
        <v>1.140625</v>
      </c>
      <c r="AB25" s="8" t="e">
        <f t="shared" si="13"/>
        <v>#DIV/0!</v>
      </c>
      <c r="AC25" s="8">
        <f t="shared" si="13"/>
        <v>1.00687595026269</v>
      </c>
      <c r="AD25" s="8">
        <f t="shared" si="13"/>
        <v>1.00157232704402</v>
      </c>
      <c r="AE25" s="8">
        <f t="shared" si="13"/>
        <v>1.01314684550825</v>
      </c>
      <c r="AF25" s="8">
        <f t="shared" si="13"/>
        <v>1</v>
      </c>
      <c r="AG25" s="8">
        <f t="shared" si="13"/>
        <v>1</v>
      </c>
      <c r="AH25" s="8" t="e">
        <f t="shared" si="13"/>
        <v>#DIV/0!</v>
      </c>
      <c r="AI25" s="8">
        <f t="shared" si="13"/>
        <v>1.39583333333333</v>
      </c>
    </row>
    <row r="26" spans="1:35">
      <c r="A26" s="7">
        <v>201910</v>
      </c>
      <c r="B26">
        <v>3157</v>
      </c>
      <c r="C26">
        <v>3244</v>
      </c>
      <c r="E26">
        <v>3495</v>
      </c>
      <c r="F26">
        <v>3590</v>
      </c>
      <c r="G26">
        <v>2168</v>
      </c>
      <c r="H26">
        <v>6040</v>
      </c>
      <c r="I26">
        <v>1688</v>
      </c>
      <c r="K26">
        <v>1117</v>
      </c>
      <c r="M26" s="15">
        <v>201910</v>
      </c>
      <c r="N26" s="16">
        <f t="shared" si="2"/>
        <v>5942.74939663939</v>
      </c>
      <c r="O26" s="16">
        <f t="shared" si="3"/>
        <v>1205.7546875</v>
      </c>
      <c r="P26" s="17"/>
      <c r="Q26" s="16">
        <f t="shared" si="4"/>
        <v>3781.52400640158</v>
      </c>
      <c r="R26" s="16">
        <f t="shared" si="5"/>
        <v>3404.34433962264</v>
      </c>
      <c r="S26" s="16">
        <f t="shared" si="6"/>
        <v>165.530363171567</v>
      </c>
      <c r="T26" s="16">
        <f t="shared" si="7"/>
        <v>286.5912</v>
      </c>
      <c r="U26" s="16">
        <f t="shared" si="8"/>
        <v>338</v>
      </c>
      <c r="V26" s="17"/>
      <c r="W26" s="16">
        <f t="shared" si="9"/>
        <v>209.095833333333</v>
      </c>
      <c r="Y26" s="7">
        <v>201910</v>
      </c>
      <c r="Z26" s="8">
        <f t="shared" ref="Z26:AI26" si="14">N26/N41</f>
        <v>1.05931361793929</v>
      </c>
      <c r="AA26" s="8">
        <f t="shared" si="14"/>
        <v>1.140625</v>
      </c>
      <c r="AB26" s="8" t="e">
        <f t="shared" si="14"/>
        <v>#DIV/0!</v>
      </c>
      <c r="AC26" s="8">
        <f t="shared" si="14"/>
        <v>1.00687595026269</v>
      </c>
      <c r="AD26" s="8">
        <f t="shared" si="14"/>
        <v>1.00157232704402</v>
      </c>
      <c r="AE26" s="8">
        <f t="shared" si="14"/>
        <v>1.01314684550825</v>
      </c>
      <c r="AF26" s="8">
        <f t="shared" si="14"/>
        <v>1</v>
      </c>
      <c r="AG26" s="8">
        <f t="shared" si="14"/>
        <v>1</v>
      </c>
      <c r="AH26" s="8" t="e">
        <f t="shared" si="14"/>
        <v>#DIV/0!</v>
      </c>
      <c r="AI26" s="8">
        <f t="shared" si="14"/>
        <v>1.39583333333333</v>
      </c>
    </row>
    <row r="27" spans="1:35">
      <c r="A27" s="7">
        <v>201911</v>
      </c>
      <c r="B27">
        <v>3469</v>
      </c>
      <c r="C27">
        <v>3499</v>
      </c>
      <c r="E27">
        <v>3856</v>
      </c>
      <c r="F27">
        <v>3963</v>
      </c>
      <c r="G27">
        <v>2368</v>
      </c>
      <c r="H27">
        <v>6710</v>
      </c>
      <c r="I27">
        <v>1882</v>
      </c>
      <c r="K27">
        <v>1204</v>
      </c>
      <c r="M27" s="15">
        <v>201911</v>
      </c>
      <c r="N27" s="16">
        <f t="shared" si="2"/>
        <v>6180.45937250496</v>
      </c>
      <c r="O27" s="16">
        <f t="shared" si="3"/>
        <v>901.6640625</v>
      </c>
      <c r="P27" s="17"/>
      <c r="Q27" s="16">
        <f t="shared" si="4"/>
        <v>4289.090172929</v>
      </c>
      <c r="R27" s="16">
        <f t="shared" si="5"/>
        <v>3847.94072327044</v>
      </c>
      <c r="S27" s="16">
        <f t="shared" si="6"/>
        <v>180.907500733953</v>
      </c>
      <c r="T27" s="16">
        <f t="shared" si="7"/>
        <v>326.558</v>
      </c>
      <c r="U27" s="16">
        <f t="shared" si="8"/>
        <v>388</v>
      </c>
      <c r="V27" s="17"/>
      <c r="W27" s="16">
        <f t="shared" si="9"/>
        <v>170.0125</v>
      </c>
      <c r="Y27" s="7">
        <v>201911</v>
      </c>
      <c r="Z27" s="8">
        <f t="shared" ref="Z27:AI27" si="15">N27/N42</f>
        <v>1.05931361793929</v>
      </c>
      <c r="AA27" s="8">
        <f t="shared" si="15"/>
        <v>1.140625</v>
      </c>
      <c r="AB27" s="8" t="e">
        <f t="shared" si="15"/>
        <v>#DIV/0!</v>
      </c>
      <c r="AC27" s="8">
        <f t="shared" si="15"/>
        <v>1.00687595026269</v>
      </c>
      <c r="AD27" s="8">
        <f t="shared" si="15"/>
        <v>1.00157232704402</v>
      </c>
      <c r="AE27" s="8">
        <f t="shared" si="15"/>
        <v>1.01314684550825</v>
      </c>
      <c r="AF27" s="8">
        <f t="shared" si="15"/>
        <v>1</v>
      </c>
      <c r="AG27" s="8">
        <f t="shared" si="15"/>
        <v>1</v>
      </c>
      <c r="AH27" s="8" t="e">
        <f t="shared" si="15"/>
        <v>#DIV/0!</v>
      </c>
      <c r="AI27" s="8">
        <f t="shared" si="15"/>
        <v>1.39583333333333</v>
      </c>
    </row>
    <row r="28" spans="1:35">
      <c r="A28" s="7">
        <v>201912</v>
      </c>
      <c r="B28">
        <v>3825</v>
      </c>
      <c r="C28">
        <v>3726</v>
      </c>
      <c r="E28">
        <v>4293</v>
      </c>
      <c r="F28">
        <v>4416</v>
      </c>
      <c r="G28">
        <v>2646</v>
      </c>
      <c r="H28">
        <v>7394</v>
      </c>
      <c r="I28">
        <v>2082</v>
      </c>
      <c r="K28">
        <v>1285</v>
      </c>
      <c r="M28" s="15">
        <v>201912</v>
      </c>
      <c r="N28" s="18">
        <f t="shared" ref="N28:R28" si="16">B13*(B28-B27)</f>
        <v>7155.6</v>
      </c>
      <c r="O28" s="18">
        <f t="shared" si="16"/>
        <v>817.2</v>
      </c>
      <c r="P28" s="14"/>
      <c r="Q28" s="14">
        <f t="shared" si="16"/>
        <v>5200.3</v>
      </c>
      <c r="R28" s="14">
        <f t="shared" si="16"/>
        <v>4711.2</v>
      </c>
      <c r="S28" s="18">
        <f>G13*(G28-G27)/10000</f>
        <v>250.8116</v>
      </c>
      <c r="T28" s="18">
        <f>H13*(H28-H27)/10000</f>
        <v>333.3816</v>
      </c>
      <c r="U28" s="14">
        <f>I13/10000*(I28-I27)</f>
        <v>420.1</v>
      </c>
      <c r="V28" s="14"/>
      <c r="W28" s="18">
        <f>K13*(K28-K27)/10000</f>
        <v>165.483</v>
      </c>
      <c r="Y28" s="7">
        <v>201912</v>
      </c>
      <c r="Z28" s="8" t="e">
        <f t="shared" ref="Z28:AI28" si="17">N28/N43</f>
        <v>#DIV/0!</v>
      </c>
      <c r="AA28" s="8" t="e">
        <f t="shared" si="17"/>
        <v>#DIV/0!</v>
      </c>
      <c r="AB28" s="8" t="e">
        <f t="shared" si="17"/>
        <v>#DIV/0!</v>
      </c>
      <c r="AC28" s="8" t="e">
        <f t="shared" si="17"/>
        <v>#DIV/0!</v>
      </c>
      <c r="AD28" s="8" t="e">
        <f t="shared" si="17"/>
        <v>#DIV/0!</v>
      </c>
      <c r="AE28" s="8" t="e">
        <f t="shared" si="17"/>
        <v>#DIV/0!</v>
      </c>
      <c r="AF28" s="8" t="e">
        <f t="shared" si="17"/>
        <v>#DIV/0!</v>
      </c>
      <c r="AG28" s="8" t="e">
        <f t="shared" si="17"/>
        <v>#DIV/0!</v>
      </c>
      <c r="AH28" s="8" t="e">
        <f t="shared" si="17"/>
        <v>#DIV/0!</v>
      </c>
      <c r="AI28" s="8" t="e">
        <f t="shared" si="17"/>
        <v>#DIV/0!</v>
      </c>
    </row>
    <row r="29" spans="13:35">
      <c r="M29" t="s">
        <v>86</v>
      </c>
      <c r="N29">
        <f>B28*B13</f>
        <v>76882.5</v>
      </c>
      <c r="O29">
        <f t="shared" ref="O29:R29" si="18">C28*C13</f>
        <v>13413.6</v>
      </c>
      <c r="P29">
        <f t="shared" si="18"/>
        <v>0</v>
      </c>
      <c r="Q29">
        <f t="shared" si="18"/>
        <v>51086.7</v>
      </c>
      <c r="R29">
        <f t="shared" si="18"/>
        <v>45926.4</v>
      </c>
      <c r="S29" s="10">
        <f>G28*G13/10000</f>
        <v>2387.2212</v>
      </c>
      <c r="T29" s="10">
        <f>H28*H13/10000</f>
        <v>3603.8356</v>
      </c>
      <c r="U29" s="10">
        <f>I28*I13/10000</f>
        <v>4373.241</v>
      </c>
      <c r="V29" s="10"/>
      <c r="W29" s="10">
        <f>K28*K13/10000</f>
        <v>2625.255</v>
      </c>
      <c r="Y29" s="20" t="s">
        <v>65</v>
      </c>
      <c r="Z29" s="20">
        <v>1.05931361793929</v>
      </c>
      <c r="AA29" s="20">
        <v>1.140625</v>
      </c>
      <c r="AB29" s="20"/>
      <c r="AC29" s="20">
        <v>1.00687595026269</v>
      </c>
      <c r="AD29" s="20">
        <v>1.00157232704402</v>
      </c>
      <c r="AE29" s="20">
        <v>1.01314684550825</v>
      </c>
      <c r="AF29" s="20">
        <v>1</v>
      </c>
      <c r="AG29" s="20">
        <v>1</v>
      </c>
      <c r="AH29" s="20" t="e">
        <v>#DIV/0!</v>
      </c>
      <c r="AI29" s="20">
        <v>1.39583333333333</v>
      </c>
    </row>
    <row r="31" spans="1:13">
      <c r="A31" s="6" t="s">
        <v>40</v>
      </c>
      <c r="M31" s="6" t="s">
        <v>41</v>
      </c>
    </row>
    <row r="32" spans="1:23">
      <c r="A32" s="7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42</v>
      </c>
      <c r="J32" t="s">
        <v>43</v>
      </c>
      <c r="M32" s="7" t="s">
        <v>2</v>
      </c>
      <c r="N32" t="s">
        <v>24</v>
      </c>
      <c r="O32" t="s">
        <v>25</v>
      </c>
      <c r="Q32" t="s">
        <v>26</v>
      </c>
      <c r="R32" t="s">
        <v>27</v>
      </c>
      <c r="S32" t="s">
        <v>28</v>
      </c>
      <c r="T32" t="s">
        <v>29</v>
      </c>
      <c r="U32" t="s">
        <v>30</v>
      </c>
      <c r="W32" t="s">
        <v>31</v>
      </c>
    </row>
    <row r="33" spans="1:23">
      <c r="A33" s="7">
        <v>201902</v>
      </c>
      <c r="B33">
        <v>18.1</v>
      </c>
      <c r="C33">
        <v>3.1</v>
      </c>
      <c r="D33">
        <v>2.8</v>
      </c>
      <c r="E33">
        <v>11.4</v>
      </c>
      <c r="F33">
        <v>10.1</v>
      </c>
      <c r="G33">
        <v>8358</v>
      </c>
      <c r="H33">
        <v>4591</v>
      </c>
      <c r="I33">
        <v>1.9</v>
      </c>
      <c r="J33">
        <v>1.3</v>
      </c>
      <c r="M33" s="7">
        <v>201902</v>
      </c>
      <c r="N33">
        <f t="shared" ref="N33:R33" si="19">B33*B18</f>
        <v>11059.1</v>
      </c>
      <c r="O33">
        <f t="shared" si="19"/>
        <v>1342.3</v>
      </c>
      <c r="P33">
        <f t="shared" si="19"/>
        <v>0</v>
      </c>
      <c r="Q33" s="10">
        <f t="shared" si="19"/>
        <v>8322</v>
      </c>
      <c r="R33" s="10">
        <f t="shared" si="19"/>
        <v>7645.7</v>
      </c>
      <c r="S33" s="10">
        <f>G33*G18/10000</f>
        <v>331.8126</v>
      </c>
      <c r="T33" s="10">
        <f>H33*H18/10000</f>
        <v>477.464</v>
      </c>
      <c r="U33" s="10">
        <f>I33*I18</f>
        <v>666.9</v>
      </c>
      <c r="V33" s="10">
        <f>J33*J18</f>
        <v>0</v>
      </c>
      <c r="W33" s="10">
        <f>J33*K18</f>
        <v>213.2</v>
      </c>
    </row>
    <row r="34" spans="1:23">
      <c r="A34" s="7">
        <v>201903</v>
      </c>
      <c r="B34">
        <v>18.1</v>
      </c>
      <c r="C34">
        <v>3.1</v>
      </c>
      <c r="D34">
        <v>2.8</v>
      </c>
      <c r="E34">
        <v>11.4</v>
      </c>
      <c r="F34">
        <v>10.1</v>
      </c>
      <c r="G34">
        <v>8450</v>
      </c>
      <c r="H34">
        <v>4591</v>
      </c>
      <c r="I34">
        <v>1.9</v>
      </c>
      <c r="J34">
        <v>1.3</v>
      </c>
      <c r="M34" s="7">
        <v>201903</v>
      </c>
      <c r="N34">
        <f t="shared" ref="N34:R34" si="20">B34*(B19-B18)</f>
        <v>5574.8</v>
      </c>
      <c r="O34">
        <f t="shared" si="20"/>
        <v>799.8</v>
      </c>
      <c r="P34">
        <f t="shared" si="20"/>
        <v>0</v>
      </c>
      <c r="Q34" s="10">
        <f t="shared" si="20"/>
        <v>4024.2</v>
      </c>
      <c r="R34" s="10">
        <f t="shared" si="20"/>
        <v>3686.5</v>
      </c>
      <c r="S34" s="10">
        <f t="shared" ref="S34:S43" si="21">G34*(G19-G18)/10000</f>
        <v>174.07</v>
      </c>
      <c r="T34" s="10">
        <f t="shared" ref="T34:T43" si="22">H34*(H19-H18)/10000</f>
        <v>282.3465</v>
      </c>
      <c r="U34" s="10">
        <f t="shared" ref="U34:U43" si="23">I34*(I19-I18)</f>
        <v>389.5</v>
      </c>
      <c r="V34" s="10">
        <f t="shared" ref="V34:V43" si="24">J34*(J19-J18)</f>
        <v>0</v>
      </c>
      <c r="W34" s="10">
        <f t="shared" ref="W34:W43" si="25">J34*(K19-K18)</f>
        <v>154.7</v>
      </c>
    </row>
    <row r="35" spans="1:23">
      <c r="A35" s="7">
        <v>201904</v>
      </c>
      <c r="B35">
        <v>18.2</v>
      </c>
      <c r="C35">
        <v>3.1</v>
      </c>
      <c r="D35">
        <v>2.8</v>
      </c>
      <c r="E35">
        <v>11.5</v>
      </c>
      <c r="F35">
        <v>10.1</v>
      </c>
      <c r="G35">
        <v>8623</v>
      </c>
      <c r="H35">
        <v>4591</v>
      </c>
      <c r="I35">
        <v>1.9</v>
      </c>
      <c r="J35">
        <v>1.3</v>
      </c>
      <c r="M35" s="7">
        <v>201904</v>
      </c>
      <c r="N35">
        <f t="shared" ref="N35:R35" si="26">B35*(B20-B19)</f>
        <v>5423.6</v>
      </c>
      <c r="O35">
        <f t="shared" si="26"/>
        <v>830.8</v>
      </c>
      <c r="P35">
        <f t="shared" si="26"/>
        <v>0</v>
      </c>
      <c r="Q35" s="10">
        <f t="shared" si="26"/>
        <v>3795</v>
      </c>
      <c r="R35" s="10">
        <f t="shared" si="26"/>
        <v>3423.9</v>
      </c>
      <c r="S35" s="10">
        <f t="shared" si="21"/>
        <v>156.0763</v>
      </c>
      <c r="T35" s="10">
        <f t="shared" si="22"/>
        <v>276.8373</v>
      </c>
      <c r="U35" s="10">
        <f t="shared" si="23"/>
        <v>400.9</v>
      </c>
      <c r="V35" s="10">
        <f t="shared" si="24"/>
        <v>0</v>
      </c>
      <c r="W35" s="10">
        <f t="shared" si="25"/>
        <v>158.6</v>
      </c>
    </row>
    <row r="36" spans="1:23">
      <c r="A36" s="7">
        <v>201905</v>
      </c>
      <c r="B36">
        <v>18.3</v>
      </c>
      <c r="C36">
        <v>3.1</v>
      </c>
      <c r="D36">
        <v>2.8</v>
      </c>
      <c r="E36">
        <v>11.5</v>
      </c>
      <c r="F36">
        <v>10.1</v>
      </c>
      <c r="G36">
        <v>8760</v>
      </c>
      <c r="H36">
        <v>4591</v>
      </c>
      <c r="I36">
        <v>1.9</v>
      </c>
      <c r="J36">
        <v>1.3</v>
      </c>
      <c r="M36" s="7">
        <v>201905</v>
      </c>
      <c r="N36">
        <f t="shared" ref="N36:R36" si="27">B36*(B21-B20)</f>
        <v>5526.6</v>
      </c>
      <c r="O36">
        <f t="shared" si="27"/>
        <v>1057.1</v>
      </c>
      <c r="P36">
        <f t="shared" si="27"/>
        <v>0</v>
      </c>
      <c r="Q36" s="10">
        <f t="shared" si="27"/>
        <v>3622.5</v>
      </c>
      <c r="R36" s="10">
        <f t="shared" si="27"/>
        <v>3252.2</v>
      </c>
      <c r="S36" s="10">
        <f t="shared" si="21"/>
        <v>163.812</v>
      </c>
      <c r="T36" s="10">
        <f t="shared" si="22"/>
        <v>266.7371</v>
      </c>
      <c r="U36" s="10">
        <f t="shared" si="23"/>
        <v>400.9</v>
      </c>
      <c r="V36" s="10">
        <f t="shared" si="24"/>
        <v>0</v>
      </c>
      <c r="W36" s="10">
        <f t="shared" si="25"/>
        <v>165.1</v>
      </c>
    </row>
    <row r="37" spans="1:23">
      <c r="A37" s="7">
        <v>201906</v>
      </c>
      <c r="B37">
        <v>18.4</v>
      </c>
      <c r="C37">
        <v>3.1</v>
      </c>
      <c r="D37">
        <v>2.8</v>
      </c>
      <c r="E37">
        <v>11.6</v>
      </c>
      <c r="F37">
        <v>10.2</v>
      </c>
      <c r="G37">
        <v>8779</v>
      </c>
      <c r="H37">
        <v>4591</v>
      </c>
      <c r="I37">
        <v>1.9</v>
      </c>
      <c r="J37">
        <v>1.4</v>
      </c>
      <c r="M37" s="7">
        <v>201906</v>
      </c>
      <c r="N37">
        <f t="shared" ref="N37:R37" si="28">B37*(B22-B21)</f>
        <v>5796</v>
      </c>
      <c r="O37">
        <f t="shared" si="28"/>
        <v>1159.4</v>
      </c>
      <c r="P37">
        <f t="shared" si="28"/>
        <v>0</v>
      </c>
      <c r="Q37" s="10">
        <f t="shared" si="28"/>
        <v>3920.8</v>
      </c>
      <c r="R37" s="10">
        <f t="shared" si="28"/>
        <v>3508.8</v>
      </c>
      <c r="S37" s="10">
        <f t="shared" si="21"/>
        <v>211.5739</v>
      </c>
      <c r="T37" s="10">
        <f t="shared" si="22"/>
        <v>270.869</v>
      </c>
      <c r="U37" s="10">
        <f t="shared" si="23"/>
        <v>294.5</v>
      </c>
      <c r="V37" s="10">
        <f t="shared" si="24"/>
        <v>0</v>
      </c>
      <c r="W37" s="10">
        <f t="shared" si="25"/>
        <v>165.2</v>
      </c>
    </row>
    <row r="38" spans="1:23">
      <c r="A38" s="7">
        <v>201907</v>
      </c>
      <c r="B38">
        <v>18.5</v>
      </c>
      <c r="C38">
        <v>3.1</v>
      </c>
      <c r="D38">
        <v>2.8</v>
      </c>
      <c r="E38">
        <v>11.6</v>
      </c>
      <c r="F38">
        <v>10.2</v>
      </c>
      <c r="G38">
        <v>8880</v>
      </c>
      <c r="H38">
        <v>4699</v>
      </c>
      <c r="I38">
        <v>1.9</v>
      </c>
      <c r="J38">
        <v>1.4</v>
      </c>
      <c r="M38" s="7">
        <v>201907</v>
      </c>
      <c r="N38">
        <f t="shared" ref="N38:R38" si="29">B38*(B23-B22)</f>
        <v>6475</v>
      </c>
      <c r="O38">
        <f t="shared" si="29"/>
        <v>1376.4</v>
      </c>
      <c r="P38">
        <f t="shared" si="29"/>
        <v>0</v>
      </c>
      <c r="Q38" s="10">
        <f t="shared" si="29"/>
        <v>4361.6</v>
      </c>
      <c r="R38" s="10">
        <f t="shared" si="29"/>
        <v>3927</v>
      </c>
      <c r="S38" s="10">
        <f t="shared" si="21"/>
        <v>242.424</v>
      </c>
      <c r="T38" s="10">
        <f t="shared" si="22"/>
        <v>271.1323</v>
      </c>
      <c r="U38" s="10">
        <f t="shared" si="23"/>
        <v>239.4</v>
      </c>
      <c r="V38" s="10">
        <f t="shared" si="24"/>
        <v>0</v>
      </c>
      <c r="W38" s="10">
        <f t="shared" si="25"/>
        <v>168</v>
      </c>
    </row>
    <row r="39" spans="1:23">
      <c r="A39" s="7">
        <v>201908</v>
      </c>
      <c r="B39">
        <v>18.5</v>
      </c>
      <c r="C39">
        <v>3.1</v>
      </c>
      <c r="D39">
        <v>2.8</v>
      </c>
      <c r="E39">
        <v>11.6</v>
      </c>
      <c r="F39">
        <v>10.2</v>
      </c>
      <c r="G39">
        <v>8888</v>
      </c>
      <c r="H39">
        <v>4699</v>
      </c>
      <c r="I39">
        <v>2</v>
      </c>
      <c r="J39">
        <v>1.4</v>
      </c>
      <c r="M39" s="7">
        <v>201908</v>
      </c>
      <c r="N39">
        <f t="shared" ref="N39:R39" si="30">B39*(B24-B23)</f>
        <v>6623</v>
      </c>
      <c r="O39">
        <f t="shared" si="30"/>
        <v>1302</v>
      </c>
      <c r="P39">
        <f t="shared" si="30"/>
        <v>0</v>
      </c>
      <c r="Q39" s="10">
        <f t="shared" si="30"/>
        <v>4512.4</v>
      </c>
      <c r="R39" s="10">
        <f t="shared" si="30"/>
        <v>4059.6</v>
      </c>
      <c r="S39" s="10">
        <f t="shared" si="21"/>
        <v>246.1976</v>
      </c>
      <c r="T39" s="10">
        <f t="shared" si="22"/>
        <v>393.7762</v>
      </c>
      <c r="U39" s="10">
        <f t="shared" si="23"/>
        <v>258</v>
      </c>
      <c r="V39" s="10">
        <f t="shared" si="24"/>
        <v>0</v>
      </c>
      <c r="W39" s="10">
        <f t="shared" si="25"/>
        <v>175</v>
      </c>
    </row>
    <row r="40" spans="1:23">
      <c r="A40" s="7">
        <v>201909</v>
      </c>
      <c r="B40">
        <v>18.6</v>
      </c>
      <c r="C40">
        <v>3.1</v>
      </c>
      <c r="D40">
        <v>2.8</v>
      </c>
      <c r="E40">
        <v>11.7</v>
      </c>
      <c r="F40">
        <v>10.3</v>
      </c>
      <c r="G40">
        <v>8893</v>
      </c>
      <c r="H40">
        <v>4874</v>
      </c>
      <c r="I40">
        <v>2</v>
      </c>
      <c r="J40">
        <v>1.4</v>
      </c>
      <c r="M40" s="7">
        <v>201909</v>
      </c>
      <c r="N40">
        <f t="shared" ref="N40:R40" si="31">B40*(B25-B24)</f>
        <v>5859</v>
      </c>
      <c r="O40">
        <f t="shared" si="31"/>
        <v>1131.5</v>
      </c>
      <c r="P40">
        <f t="shared" si="31"/>
        <v>0</v>
      </c>
      <c r="Q40" s="10">
        <f t="shared" si="31"/>
        <v>4013.1</v>
      </c>
      <c r="R40" s="10">
        <f t="shared" si="31"/>
        <v>3605</v>
      </c>
      <c r="S40" s="10">
        <f t="shared" si="21"/>
        <v>198.3139</v>
      </c>
      <c r="T40" s="10">
        <f t="shared" si="22"/>
        <v>296.3392</v>
      </c>
      <c r="U40" s="10">
        <f t="shared" si="23"/>
        <v>262</v>
      </c>
      <c r="V40" s="10">
        <f t="shared" si="24"/>
        <v>0</v>
      </c>
      <c r="W40" s="10">
        <f t="shared" si="25"/>
        <v>161</v>
      </c>
    </row>
    <row r="41" spans="1:23">
      <c r="A41" s="7">
        <v>201910</v>
      </c>
      <c r="B41">
        <v>18.7</v>
      </c>
      <c r="C41">
        <v>3.1</v>
      </c>
      <c r="D41">
        <v>2.8</v>
      </c>
      <c r="E41">
        <v>11.7</v>
      </c>
      <c r="F41">
        <v>10.3</v>
      </c>
      <c r="G41">
        <v>8928</v>
      </c>
      <c r="H41">
        <v>4874</v>
      </c>
      <c r="I41">
        <v>2</v>
      </c>
      <c r="J41">
        <v>1.4</v>
      </c>
      <c r="M41" s="7">
        <v>201910</v>
      </c>
      <c r="N41">
        <f t="shared" ref="N41:R41" si="32">B41*(B26-B25)</f>
        <v>5610</v>
      </c>
      <c r="O41">
        <f t="shared" si="32"/>
        <v>1057.1</v>
      </c>
      <c r="P41">
        <f t="shared" si="32"/>
        <v>0</v>
      </c>
      <c r="Q41" s="10">
        <f t="shared" si="32"/>
        <v>3755.7</v>
      </c>
      <c r="R41" s="10">
        <f t="shared" si="32"/>
        <v>3399</v>
      </c>
      <c r="S41" s="10">
        <f t="shared" si="21"/>
        <v>163.3824</v>
      </c>
      <c r="T41" s="10">
        <f t="shared" si="22"/>
        <v>286.5912</v>
      </c>
      <c r="U41" s="10">
        <f t="shared" si="23"/>
        <v>338</v>
      </c>
      <c r="V41" s="10">
        <f t="shared" si="24"/>
        <v>0</v>
      </c>
      <c r="W41" s="10">
        <f t="shared" si="25"/>
        <v>149.8</v>
      </c>
    </row>
    <row r="42" spans="1:23">
      <c r="A42" s="7">
        <v>201911</v>
      </c>
      <c r="B42">
        <v>18.7</v>
      </c>
      <c r="C42">
        <v>3.1</v>
      </c>
      <c r="D42">
        <v>2.8</v>
      </c>
      <c r="E42">
        <v>11.8</v>
      </c>
      <c r="F42">
        <v>10.3</v>
      </c>
      <c r="G42">
        <v>8928</v>
      </c>
      <c r="H42">
        <v>4874</v>
      </c>
      <c r="I42">
        <v>2</v>
      </c>
      <c r="J42">
        <v>1.4</v>
      </c>
      <c r="M42" s="7">
        <v>201911</v>
      </c>
      <c r="N42">
        <f t="shared" ref="N42:R42" si="33">B42*(B27-B26)</f>
        <v>5834.4</v>
      </c>
      <c r="O42">
        <f t="shared" si="33"/>
        <v>790.5</v>
      </c>
      <c r="P42">
        <f t="shared" si="33"/>
        <v>0</v>
      </c>
      <c r="Q42" s="10">
        <f t="shared" si="33"/>
        <v>4259.8</v>
      </c>
      <c r="R42" s="10">
        <f t="shared" si="33"/>
        <v>3841.9</v>
      </c>
      <c r="S42" s="10">
        <f t="shared" si="21"/>
        <v>178.56</v>
      </c>
      <c r="T42" s="10">
        <f t="shared" si="22"/>
        <v>326.558</v>
      </c>
      <c r="U42" s="10">
        <f t="shared" si="23"/>
        <v>388</v>
      </c>
      <c r="V42" s="10">
        <f t="shared" si="24"/>
        <v>0</v>
      </c>
      <c r="W42" s="10">
        <f t="shared" si="25"/>
        <v>121.8</v>
      </c>
    </row>
    <row r="43" spans="1:23">
      <c r="A43" s="7">
        <v>201912</v>
      </c>
      <c r="M43" s="7">
        <v>201912</v>
      </c>
      <c r="N43">
        <f t="shared" ref="N43:R43" si="34">B43*(B28-B27)</f>
        <v>0</v>
      </c>
      <c r="O43">
        <f t="shared" si="34"/>
        <v>0</v>
      </c>
      <c r="P43">
        <f t="shared" si="34"/>
        <v>0</v>
      </c>
      <c r="Q43" s="10">
        <f t="shared" si="34"/>
        <v>0</v>
      </c>
      <c r="R43" s="10">
        <f t="shared" si="34"/>
        <v>0</v>
      </c>
      <c r="S43" s="10">
        <f t="shared" si="21"/>
        <v>0</v>
      </c>
      <c r="T43" s="10">
        <f t="shared" si="22"/>
        <v>0</v>
      </c>
      <c r="U43" s="10">
        <f t="shared" si="23"/>
        <v>0</v>
      </c>
      <c r="V43" s="10">
        <f t="shared" si="24"/>
        <v>0</v>
      </c>
      <c r="W43" s="10">
        <f t="shared" si="25"/>
        <v>0</v>
      </c>
    </row>
    <row r="47" spans="1:25">
      <c r="A47" s="6" t="s">
        <v>44</v>
      </c>
      <c r="M47" s="6" t="s">
        <v>45</v>
      </c>
      <c r="Y47" s="6" t="s">
        <v>46</v>
      </c>
    </row>
    <row r="48" spans="1:33">
      <c r="A48" s="7" t="s">
        <v>2</v>
      </c>
      <c r="B48" t="s">
        <v>47</v>
      </c>
      <c r="C48" t="s">
        <v>33</v>
      </c>
      <c r="E48" t="s">
        <v>34</v>
      </c>
      <c r="H48" t="s">
        <v>48</v>
      </c>
      <c r="I48" t="s">
        <v>49</v>
      </c>
      <c r="M48" s="7" t="s">
        <v>2</v>
      </c>
      <c r="N48" t="s">
        <v>47</v>
      </c>
      <c r="O48" t="s">
        <v>33</v>
      </c>
      <c r="Q48" t="s">
        <v>34</v>
      </c>
      <c r="T48" t="s">
        <v>48</v>
      </c>
      <c r="U48" t="s">
        <v>49</v>
      </c>
      <c r="Y48" s="7" t="s">
        <v>2</v>
      </c>
      <c r="Z48" t="s">
        <v>47</v>
      </c>
      <c r="AA48" t="s">
        <v>33</v>
      </c>
      <c r="AC48" t="s">
        <v>34</v>
      </c>
      <c r="AF48" t="s">
        <v>48</v>
      </c>
      <c r="AG48" t="s">
        <v>49</v>
      </c>
    </row>
    <row r="49" spans="1:33">
      <c r="A49" s="7">
        <v>201902</v>
      </c>
      <c r="B49">
        <v>10982</v>
      </c>
      <c r="C49">
        <v>1352</v>
      </c>
      <c r="E49">
        <v>8427</v>
      </c>
      <c r="H49">
        <v>484</v>
      </c>
      <c r="I49">
        <v>653</v>
      </c>
      <c r="M49" s="7">
        <v>201902</v>
      </c>
      <c r="N49">
        <f t="shared" ref="N49:U49" si="35">B49</f>
        <v>10982</v>
      </c>
      <c r="O49">
        <f t="shared" si="35"/>
        <v>1352</v>
      </c>
      <c r="P49">
        <f t="shared" si="35"/>
        <v>0</v>
      </c>
      <c r="Q49">
        <f t="shared" si="35"/>
        <v>8427</v>
      </c>
      <c r="R49">
        <f t="shared" si="35"/>
        <v>0</v>
      </c>
      <c r="S49">
        <f t="shared" si="35"/>
        <v>0</v>
      </c>
      <c r="T49">
        <f t="shared" si="35"/>
        <v>484</v>
      </c>
      <c r="U49">
        <f t="shared" si="35"/>
        <v>653</v>
      </c>
      <c r="Y49" s="7">
        <v>201902</v>
      </c>
      <c r="Z49" s="11">
        <f t="shared" ref="Z49:AG49" si="36">N49/N33</f>
        <v>0.993028365780217</v>
      </c>
      <c r="AA49" s="11">
        <f t="shared" si="36"/>
        <v>1.00722640244357</v>
      </c>
      <c r="AB49" s="11" t="e">
        <f t="shared" si="36"/>
        <v>#DIV/0!</v>
      </c>
      <c r="AC49" s="11">
        <f t="shared" si="36"/>
        <v>1.0126171593367</v>
      </c>
      <c r="AD49" s="11">
        <f t="shared" si="36"/>
        <v>0</v>
      </c>
      <c r="AE49" s="11">
        <f t="shared" si="36"/>
        <v>0</v>
      </c>
      <c r="AF49" s="11">
        <f t="shared" si="36"/>
        <v>1.0136889901647</v>
      </c>
      <c r="AG49" s="11">
        <f t="shared" si="36"/>
        <v>0.979157294946769</v>
      </c>
    </row>
    <row r="50" spans="1:33">
      <c r="A50" s="7">
        <v>201903</v>
      </c>
      <c r="B50">
        <v>16747</v>
      </c>
      <c r="C50">
        <v>2159</v>
      </c>
      <c r="E50">
        <v>12658</v>
      </c>
      <c r="H50">
        <v>770</v>
      </c>
      <c r="I50">
        <v>1041</v>
      </c>
      <c r="M50" s="7">
        <v>201903</v>
      </c>
      <c r="N50">
        <f t="shared" ref="N50:U50" si="37">B50-B49</f>
        <v>5765</v>
      </c>
      <c r="O50">
        <f t="shared" si="37"/>
        <v>807</v>
      </c>
      <c r="P50">
        <f t="shared" si="37"/>
        <v>0</v>
      </c>
      <c r="Q50">
        <f t="shared" si="37"/>
        <v>4231</v>
      </c>
      <c r="R50">
        <f t="shared" si="37"/>
        <v>0</v>
      </c>
      <c r="S50">
        <f t="shared" si="37"/>
        <v>0</v>
      </c>
      <c r="T50">
        <f t="shared" si="37"/>
        <v>286</v>
      </c>
      <c r="U50">
        <f t="shared" si="37"/>
        <v>388</v>
      </c>
      <c r="Y50" s="7">
        <v>201903</v>
      </c>
      <c r="Z50" s="11">
        <f t="shared" ref="Z50:AG50" si="38">N50/N34</f>
        <v>1.03411781588577</v>
      </c>
      <c r="AA50" s="11">
        <f t="shared" si="38"/>
        <v>1.00900225056264</v>
      </c>
      <c r="AB50" s="11" t="e">
        <f t="shared" si="38"/>
        <v>#DIV/0!</v>
      </c>
      <c r="AC50" s="11">
        <f t="shared" si="38"/>
        <v>1.05138909596939</v>
      </c>
      <c r="AD50" s="11">
        <f t="shared" si="38"/>
        <v>0</v>
      </c>
      <c r="AE50" s="11">
        <f t="shared" si="38"/>
        <v>0</v>
      </c>
      <c r="AF50" s="11">
        <f t="shared" si="38"/>
        <v>1.01293977435527</v>
      </c>
      <c r="AG50" s="11">
        <f t="shared" si="38"/>
        <v>0.99614890885751</v>
      </c>
    </row>
    <row r="51" spans="1:33">
      <c r="A51" s="7">
        <v>201904</v>
      </c>
      <c r="B51">
        <v>22198</v>
      </c>
      <c r="C51">
        <v>2987</v>
      </c>
      <c r="E51">
        <v>16553</v>
      </c>
      <c r="H51">
        <v>1048</v>
      </c>
      <c r="I51">
        <v>1440</v>
      </c>
      <c r="M51" s="7">
        <v>201904</v>
      </c>
      <c r="N51">
        <f t="shared" ref="N51:U51" si="39">B51-B50</f>
        <v>5451</v>
      </c>
      <c r="O51">
        <f t="shared" si="39"/>
        <v>828</v>
      </c>
      <c r="P51">
        <f t="shared" si="39"/>
        <v>0</v>
      </c>
      <c r="Q51">
        <f t="shared" si="39"/>
        <v>3895</v>
      </c>
      <c r="R51">
        <f t="shared" si="39"/>
        <v>0</v>
      </c>
      <c r="S51">
        <f t="shared" si="39"/>
        <v>0</v>
      </c>
      <c r="T51">
        <f t="shared" si="39"/>
        <v>278</v>
      </c>
      <c r="U51">
        <f t="shared" si="39"/>
        <v>399</v>
      </c>
      <c r="Y51" s="7">
        <v>201904</v>
      </c>
      <c r="Z51" s="11">
        <f t="shared" ref="Z51:AG51" si="40">N51/N35</f>
        <v>1.00505199498488</v>
      </c>
      <c r="AA51" s="11">
        <f t="shared" si="40"/>
        <v>0.996629754453539</v>
      </c>
      <c r="AB51" s="11" t="e">
        <f t="shared" si="40"/>
        <v>#DIV/0!</v>
      </c>
      <c r="AC51" s="11">
        <f t="shared" si="40"/>
        <v>1.02635046113307</v>
      </c>
      <c r="AD51" s="11">
        <f t="shared" si="40"/>
        <v>0</v>
      </c>
      <c r="AE51" s="11">
        <f t="shared" si="40"/>
        <v>0</v>
      </c>
      <c r="AF51" s="11">
        <f t="shared" si="40"/>
        <v>1.00419993982025</v>
      </c>
      <c r="AG51" s="11">
        <f t="shared" si="40"/>
        <v>0.995260663507109</v>
      </c>
    </row>
    <row r="52" spans="1:33">
      <c r="A52" s="7">
        <v>201905</v>
      </c>
      <c r="B52">
        <v>27809</v>
      </c>
      <c r="C52">
        <v>4003</v>
      </c>
      <c r="E52">
        <v>20409</v>
      </c>
      <c r="H52">
        <v>1320</v>
      </c>
      <c r="I52">
        <v>1843</v>
      </c>
      <c r="M52" s="7">
        <v>201905</v>
      </c>
      <c r="N52">
        <f t="shared" ref="N52:U52" si="41">B52-B51</f>
        <v>5611</v>
      </c>
      <c r="O52">
        <f t="shared" si="41"/>
        <v>1016</v>
      </c>
      <c r="P52">
        <f t="shared" si="41"/>
        <v>0</v>
      </c>
      <c r="Q52">
        <f t="shared" si="41"/>
        <v>3856</v>
      </c>
      <c r="R52">
        <f t="shared" si="41"/>
        <v>0</v>
      </c>
      <c r="S52">
        <f t="shared" si="41"/>
        <v>0</v>
      </c>
      <c r="T52">
        <f t="shared" si="41"/>
        <v>272</v>
      </c>
      <c r="U52">
        <f t="shared" si="41"/>
        <v>403</v>
      </c>
      <c r="Y52" s="7">
        <v>201905</v>
      </c>
      <c r="Z52" s="11">
        <f t="shared" ref="Z52:AG52" si="42">N52/N36</f>
        <v>1.01527159555604</v>
      </c>
      <c r="AA52" s="11">
        <f t="shared" si="42"/>
        <v>0.961120045407246</v>
      </c>
      <c r="AB52" s="11" t="e">
        <f t="shared" si="42"/>
        <v>#DIV/0!</v>
      </c>
      <c r="AC52" s="11">
        <f t="shared" si="42"/>
        <v>1.06445824706694</v>
      </c>
      <c r="AD52" s="11">
        <f t="shared" si="42"/>
        <v>0</v>
      </c>
      <c r="AE52" s="11">
        <f t="shared" si="42"/>
        <v>0</v>
      </c>
      <c r="AF52" s="11">
        <f t="shared" si="42"/>
        <v>1.01973066363847</v>
      </c>
      <c r="AG52" s="11">
        <f t="shared" si="42"/>
        <v>1.00523821401846</v>
      </c>
    </row>
    <row r="53" spans="1:33">
      <c r="A53" s="7">
        <v>201906</v>
      </c>
      <c r="B53">
        <v>33673</v>
      </c>
      <c r="C53">
        <v>5138</v>
      </c>
      <c r="E53">
        <v>24487</v>
      </c>
      <c r="H53">
        <v>1600</v>
      </c>
      <c r="I53">
        <v>2145</v>
      </c>
      <c r="M53" s="7">
        <v>201906</v>
      </c>
      <c r="N53">
        <f t="shared" ref="N53:U53" si="43">B53-B52</f>
        <v>5864</v>
      </c>
      <c r="O53">
        <f t="shared" si="43"/>
        <v>1135</v>
      </c>
      <c r="P53">
        <f t="shared" si="43"/>
        <v>0</v>
      </c>
      <c r="Q53">
        <f t="shared" si="43"/>
        <v>4078</v>
      </c>
      <c r="R53">
        <f t="shared" si="43"/>
        <v>0</v>
      </c>
      <c r="S53">
        <f t="shared" si="43"/>
        <v>0</v>
      </c>
      <c r="T53">
        <f t="shared" si="43"/>
        <v>280</v>
      </c>
      <c r="U53">
        <f t="shared" si="43"/>
        <v>302</v>
      </c>
      <c r="Y53" s="7">
        <v>201906</v>
      </c>
      <c r="Z53" s="11">
        <f t="shared" ref="Z53:AG53" si="44">N53/N37</f>
        <v>1.01173222912353</v>
      </c>
      <c r="AA53" s="11">
        <f t="shared" si="44"/>
        <v>0.978954631706055</v>
      </c>
      <c r="AB53" s="11" t="e">
        <f t="shared" si="44"/>
        <v>#DIV/0!</v>
      </c>
      <c r="AC53" s="11">
        <f t="shared" si="44"/>
        <v>1.04009385839625</v>
      </c>
      <c r="AD53" s="11">
        <f t="shared" si="44"/>
        <v>0</v>
      </c>
      <c r="AE53" s="11">
        <f t="shared" si="44"/>
        <v>0</v>
      </c>
      <c r="AF53" s="11">
        <f t="shared" si="44"/>
        <v>1.03371002218785</v>
      </c>
      <c r="AG53" s="11">
        <f t="shared" si="44"/>
        <v>1.02546689303905</v>
      </c>
    </row>
    <row r="54" spans="1:33">
      <c r="A54" s="7">
        <v>201907</v>
      </c>
      <c r="B54">
        <v>40301</v>
      </c>
      <c r="C54">
        <v>6514</v>
      </c>
      <c r="E54">
        <v>29089</v>
      </c>
      <c r="H54">
        <v>1913</v>
      </c>
      <c r="I54">
        <v>2393</v>
      </c>
      <c r="M54" s="7">
        <v>201907</v>
      </c>
      <c r="N54">
        <f t="shared" ref="N54:U54" si="45">B54-B53</f>
        <v>6628</v>
      </c>
      <c r="O54">
        <f t="shared" si="45"/>
        <v>1376</v>
      </c>
      <c r="P54">
        <f t="shared" si="45"/>
        <v>0</v>
      </c>
      <c r="Q54">
        <f t="shared" si="45"/>
        <v>4602</v>
      </c>
      <c r="R54">
        <f t="shared" si="45"/>
        <v>0</v>
      </c>
      <c r="S54">
        <f t="shared" si="45"/>
        <v>0</v>
      </c>
      <c r="T54">
        <f t="shared" si="45"/>
        <v>313</v>
      </c>
      <c r="U54">
        <f t="shared" si="45"/>
        <v>248</v>
      </c>
      <c r="Y54" s="7">
        <v>201907</v>
      </c>
      <c r="Z54" s="11">
        <f t="shared" ref="Z54:AG54" si="46">N54/N38</f>
        <v>1.02362934362934</v>
      </c>
      <c r="AA54" s="11">
        <f t="shared" si="46"/>
        <v>0.999709386806161</v>
      </c>
      <c r="AB54" s="11" t="e">
        <f t="shared" si="46"/>
        <v>#DIV/0!</v>
      </c>
      <c r="AC54" s="11">
        <f t="shared" si="46"/>
        <v>1.05511738811445</v>
      </c>
      <c r="AD54" s="11">
        <f t="shared" si="46"/>
        <v>0</v>
      </c>
      <c r="AE54" s="11">
        <f t="shared" si="46"/>
        <v>0</v>
      </c>
      <c r="AF54" s="11">
        <f t="shared" si="46"/>
        <v>1.15441797233306</v>
      </c>
      <c r="AG54" s="11">
        <f t="shared" si="46"/>
        <v>1.0359231411863</v>
      </c>
    </row>
    <row r="55" spans="1:33">
      <c r="A55" s="7">
        <v>201908</v>
      </c>
      <c r="B55">
        <v>47026</v>
      </c>
      <c r="C55">
        <v>7811</v>
      </c>
      <c r="E55">
        <v>33853</v>
      </c>
      <c r="H55">
        <v>2242</v>
      </c>
      <c r="I55">
        <v>2651</v>
      </c>
      <c r="M55" s="7">
        <v>201908</v>
      </c>
      <c r="N55">
        <f t="shared" ref="N55:U55" si="47">B55-B54</f>
        <v>6725</v>
      </c>
      <c r="O55">
        <f t="shared" si="47"/>
        <v>1297</v>
      </c>
      <c r="P55">
        <f t="shared" si="47"/>
        <v>0</v>
      </c>
      <c r="Q55">
        <f t="shared" si="47"/>
        <v>4764</v>
      </c>
      <c r="R55">
        <f t="shared" si="47"/>
        <v>0</v>
      </c>
      <c r="S55">
        <f t="shared" si="47"/>
        <v>0</v>
      </c>
      <c r="T55">
        <f t="shared" si="47"/>
        <v>329</v>
      </c>
      <c r="U55">
        <f t="shared" si="47"/>
        <v>258</v>
      </c>
      <c r="Y55" s="7">
        <v>201908</v>
      </c>
      <c r="Z55" s="11">
        <f t="shared" ref="Z55:AG55" si="48">N55/N39</f>
        <v>1.01540087573607</v>
      </c>
      <c r="AA55" s="11">
        <f t="shared" si="48"/>
        <v>0.99615975422427</v>
      </c>
      <c r="AB55" s="11" t="e">
        <f t="shared" si="48"/>
        <v>#DIV/0!</v>
      </c>
      <c r="AC55" s="11">
        <f t="shared" si="48"/>
        <v>1.05575746830955</v>
      </c>
      <c r="AD55" s="11">
        <f t="shared" si="48"/>
        <v>0</v>
      </c>
      <c r="AE55" s="11">
        <f t="shared" si="48"/>
        <v>0</v>
      </c>
      <c r="AF55" s="11">
        <f t="shared" si="48"/>
        <v>0.835499961653345</v>
      </c>
      <c r="AG55" s="11">
        <f t="shared" si="48"/>
        <v>1</v>
      </c>
    </row>
    <row r="56" spans="1:33">
      <c r="A56" s="7">
        <v>201909</v>
      </c>
      <c r="B56">
        <v>52967</v>
      </c>
      <c r="C56">
        <v>8938</v>
      </c>
      <c r="E56">
        <v>38030</v>
      </c>
      <c r="H56">
        <v>2538</v>
      </c>
      <c r="I56">
        <v>2914</v>
      </c>
      <c r="M56" s="7">
        <v>201909</v>
      </c>
      <c r="N56">
        <f t="shared" ref="N56:U56" si="49">B56-B55</f>
        <v>5941</v>
      </c>
      <c r="O56">
        <f t="shared" si="49"/>
        <v>1127</v>
      </c>
      <c r="P56">
        <f t="shared" si="49"/>
        <v>0</v>
      </c>
      <c r="Q56">
        <f t="shared" si="49"/>
        <v>4177</v>
      </c>
      <c r="R56">
        <f t="shared" si="49"/>
        <v>0</v>
      </c>
      <c r="S56">
        <f t="shared" si="49"/>
        <v>0</v>
      </c>
      <c r="T56">
        <f t="shared" si="49"/>
        <v>296</v>
      </c>
      <c r="U56">
        <f t="shared" si="49"/>
        <v>263</v>
      </c>
      <c r="Y56" s="7">
        <v>201909</v>
      </c>
      <c r="Z56" s="11">
        <f t="shared" ref="Z56:AG56" si="50">N56/N40</f>
        <v>1.01399556238266</v>
      </c>
      <c r="AA56" s="11">
        <f t="shared" si="50"/>
        <v>0.996022978347327</v>
      </c>
      <c r="AB56" s="11" t="e">
        <f t="shared" si="50"/>
        <v>#DIV/0!</v>
      </c>
      <c r="AC56" s="11">
        <f t="shared" si="50"/>
        <v>1.04084124492288</v>
      </c>
      <c r="AD56" s="11">
        <f t="shared" si="50"/>
        <v>0</v>
      </c>
      <c r="AE56" s="11">
        <f t="shared" si="50"/>
        <v>0</v>
      </c>
      <c r="AF56" s="11">
        <f t="shared" si="50"/>
        <v>0.99885536574304</v>
      </c>
      <c r="AG56" s="11">
        <f t="shared" si="50"/>
        <v>1.00381679389313</v>
      </c>
    </row>
    <row r="57" spans="1:33">
      <c r="A57" s="7">
        <v>201910</v>
      </c>
      <c r="B57">
        <v>58742</v>
      </c>
      <c r="C57">
        <v>10013</v>
      </c>
      <c r="E57">
        <v>42041</v>
      </c>
      <c r="H57">
        <v>2826</v>
      </c>
      <c r="I57">
        <v>3250</v>
      </c>
      <c r="M57" s="7">
        <v>201910</v>
      </c>
      <c r="N57">
        <f t="shared" ref="N57:U57" si="51">B57-B56</f>
        <v>5775</v>
      </c>
      <c r="O57">
        <f t="shared" si="51"/>
        <v>1075</v>
      </c>
      <c r="P57">
        <f t="shared" si="51"/>
        <v>0</v>
      </c>
      <c r="Q57">
        <f t="shared" si="51"/>
        <v>4011</v>
      </c>
      <c r="R57">
        <f t="shared" si="51"/>
        <v>0</v>
      </c>
      <c r="S57">
        <f t="shared" si="51"/>
        <v>0</v>
      </c>
      <c r="T57">
        <f t="shared" si="51"/>
        <v>288</v>
      </c>
      <c r="U57">
        <f t="shared" si="51"/>
        <v>336</v>
      </c>
      <c r="Y57" s="7">
        <v>201910</v>
      </c>
      <c r="Z57" s="11">
        <f t="shared" ref="Z57:AG57" si="52">N57/N41</f>
        <v>1.02941176470588</v>
      </c>
      <c r="AA57" s="11">
        <f t="shared" si="52"/>
        <v>1.01693311891023</v>
      </c>
      <c r="AB57" s="11" t="e">
        <f t="shared" si="52"/>
        <v>#DIV/0!</v>
      </c>
      <c r="AC57" s="11">
        <f t="shared" si="52"/>
        <v>1.06797667545331</v>
      </c>
      <c r="AD57" s="11">
        <f t="shared" si="52"/>
        <v>0</v>
      </c>
      <c r="AE57" s="11">
        <f t="shared" si="52"/>
        <v>0</v>
      </c>
      <c r="AF57" s="11">
        <f t="shared" si="52"/>
        <v>1.0049157126946</v>
      </c>
      <c r="AG57" s="11">
        <f t="shared" si="52"/>
        <v>0.994082840236686</v>
      </c>
    </row>
    <row r="58" spans="1:25">
      <c r="A58" s="7">
        <v>201911</v>
      </c>
      <c r="B58">
        <v>64796</v>
      </c>
      <c r="C58">
        <v>10826</v>
      </c>
      <c r="E58">
        <v>46522</v>
      </c>
      <c r="H58">
        <v>3151</v>
      </c>
      <c r="I58">
        <v>3638</v>
      </c>
      <c r="M58" s="7">
        <v>201911</v>
      </c>
      <c r="N58">
        <f t="shared" ref="N58:U58" si="53">B58-B57</f>
        <v>6054</v>
      </c>
      <c r="O58">
        <f t="shared" si="53"/>
        <v>813</v>
      </c>
      <c r="P58">
        <f t="shared" si="53"/>
        <v>0</v>
      </c>
      <c r="Q58">
        <f t="shared" si="53"/>
        <v>4481</v>
      </c>
      <c r="R58">
        <f t="shared" si="53"/>
        <v>0</v>
      </c>
      <c r="S58">
        <f t="shared" si="53"/>
        <v>0</v>
      </c>
      <c r="T58">
        <f t="shared" si="53"/>
        <v>325</v>
      </c>
      <c r="U58">
        <f t="shared" si="53"/>
        <v>388</v>
      </c>
      <c r="Y58" s="7">
        <v>201911</v>
      </c>
    </row>
    <row r="59" spans="1:25">
      <c r="A59" s="7">
        <v>201912</v>
      </c>
      <c r="M59" s="7">
        <v>201912</v>
      </c>
      <c r="Y59" s="7">
        <v>201912</v>
      </c>
    </row>
    <row r="61" spans="1:2">
      <c r="A61" t="s">
        <v>87</v>
      </c>
      <c r="B61" t="s">
        <v>88</v>
      </c>
    </row>
    <row r="62" spans="2:2">
      <c r="B62" t="s">
        <v>89</v>
      </c>
    </row>
    <row r="63" spans="2:2">
      <c r="B63" t="s">
        <v>90</v>
      </c>
    </row>
    <row r="64" spans="2:2">
      <c r="B64" t="s">
        <v>91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68"/>
  <sheetViews>
    <sheetView workbookViewId="0">
      <selection activeCell="K31" sqref="K31"/>
    </sheetView>
  </sheetViews>
  <sheetFormatPr defaultColWidth="9" defaultRowHeight="14.8"/>
  <cols>
    <col min="8" max="8" width="9.5"/>
    <col min="19" max="19" width="9.5"/>
    <col min="20" max="20" width="10.5"/>
    <col min="24" max="24" width="11" customWidth="1"/>
    <col min="25" max="25" width="9.5"/>
    <col min="26" max="26" width="11.6607142857143" customWidth="1"/>
    <col min="27" max="27" width="10.3303571428571" customWidth="1"/>
    <col min="29" max="29" width="8" customWidth="1"/>
    <col min="30" max="31" width="7.16071428571429" customWidth="1"/>
    <col min="32" max="32" width="9.16071428571429" customWidth="1"/>
    <col min="33" max="33" width="9.33035714285714" customWidth="1"/>
    <col min="37" max="37" width="9.5"/>
  </cols>
  <sheetData>
    <row r="1" spans="1:16">
      <c r="A1" s="6" t="s">
        <v>0</v>
      </c>
      <c r="P1" s="6" t="s">
        <v>1</v>
      </c>
    </row>
    <row r="2" spans="1:16">
      <c r="A2" s="7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30</v>
      </c>
      <c r="K2" t="s">
        <v>12</v>
      </c>
      <c r="L2" t="s">
        <v>92</v>
      </c>
      <c r="M2" t="s">
        <v>11</v>
      </c>
      <c r="P2" s="7" t="s">
        <v>2</v>
      </c>
    </row>
    <row r="3" spans="1:22">
      <c r="A3" s="7">
        <v>201802</v>
      </c>
      <c r="P3" s="7">
        <v>201802</v>
      </c>
      <c r="Q3" t="s">
        <v>93</v>
      </c>
      <c r="U3" t="s">
        <v>94</v>
      </c>
      <c r="V3" t="s">
        <v>95</v>
      </c>
    </row>
    <row r="4" spans="1:22">
      <c r="A4" s="7">
        <v>201803</v>
      </c>
      <c r="J4">
        <v>1.6761</v>
      </c>
      <c r="P4" s="7">
        <v>201803</v>
      </c>
      <c r="Q4" t="s">
        <v>96</v>
      </c>
      <c r="U4" t="s">
        <v>97</v>
      </c>
      <c r="V4" t="s">
        <v>98</v>
      </c>
    </row>
    <row r="5" spans="1:22">
      <c r="A5" s="7">
        <v>201804</v>
      </c>
      <c r="P5" s="7">
        <v>201804</v>
      </c>
      <c r="Q5" t="s">
        <v>99</v>
      </c>
      <c r="U5" t="s">
        <v>100</v>
      </c>
      <c r="V5" t="s">
        <v>101</v>
      </c>
    </row>
    <row r="6" spans="1:22">
      <c r="A6" s="7">
        <v>201805</v>
      </c>
      <c r="P6" s="7">
        <v>201805</v>
      </c>
      <c r="Q6" t="s">
        <v>102</v>
      </c>
      <c r="U6" t="s">
        <v>103</v>
      </c>
      <c r="V6" t="s">
        <v>104</v>
      </c>
    </row>
    <row r="7" spans="1:22">
      <c r="A7" s="7">
        <v>201806</v>
      </c>
      <c r="C7">
        <v>3.4</v>
      </c>
      <c r="J7">
        <v>1.7</v>
      </c>
      <c r="K7">
        <v>1.5451</v>
      </c>
      <c r="L7">
        <v>1.126</v>
      </c>
      <c r="M7">
        <v>1634</v>
      </c>
      <c r="P7" s="7">
        <v>201806</v>
      </c>
      <c r="Q7" t="s">
        <v>105</v>
      </c>
      <c r="U7" t="s">
        <v>106</v>
      </c>
      <c r="V7" t="s">
        <v>107</v>
      </c>
    </row>
    <row r="8" spans="1:22">
      <c r="A8" s="7">
        <v>201807</v>
      </c>
      <c r="P8" s="7">
        <v>201807</v>
      </c>
      <c r="Q8" t="s">
        <v>108</v>
      </c>
      <c r="U8" t="s">
        <v>109</v>
      </c>
      <c r="V8" t="s">
        <v>110</v>
      </c>
    </row>
    <row r="9" spans="1:22">
      <c r="A9" s="7">
        <v>201808</v>
      </c>
      <c r="P9" s="7">
        <v>201808</v>
      </c>
      <c r="Q9" t="s">
        <v>111</v>
      </c>
      <c r="U9" t="s">
        <v>112</v>
      </c>
      <c r="V9" t="s">
        <v>113</v>
      </c>
    </row>
    <row r="10" spans="1:22">
      <c r="A10" s="7">
        <v>201809</v>
      </c>
      <c r="K10">
        <v>1.6474</v>
      </c>
      <c r="L10">
        <v>1.1794</v>
      </c>
      <c r="P10" s="7">
        <v>201809</v>
      </c>
      <c r="Q10" t="s">
        <v>114</v>
      </c>
      <c r="U10" t="s">
        <v>115</v>
      </c>
      <c r="V10" t="s">
        <v>116</v>
      </c>
    </row>
    <row r="11" spans="1:22">
      <c r="A11" s="7">
        <v>201810</v>
      </c>
      <c r="P11" s="7">
        <v>201810</v>
      </c>
      <c r="Q11" t="s">
        <v>117</v>
      </c>
      <c r="U11" t="s">
        <v>118</v>
      </c>
      <c r="V11" t="s">
        <v>119</v>
      </c>
    </row>
    <row r="12" spans="1:22">
      <c r="A12" s="7">
        <v>201811</v>
      </c>
      <c r="P12" s="7">
        <v>201811</v>
      </c>
      <c r="Q12" t="s">
        <v>120</v>
      </c>
      <c r="U12" t="s">
        <v>121</v>
      </c>
      <c r="V12" t="s">
        <v>122</v>
      </c>
    </row>
    <row r="13" spans="1:17">
      <c r="A13" s="7">
        <v>201812</v>
      </c>
      <c r="B13">
        <v>19</v>
      </c>
      <c r="C13">
        <v>3.5</v>
      </c>
      <c r="E13">
        <v>11.4</v>
      </c>
      <c r="F13">
        <v>10.1</v>
      </c>
      <c r="G13">
        <v>8330</v>
      </c>
      <c r="H13">
        <v>4466</v>
      </c>
      <c r="J13">
        <v>1.8</v>
      </c>
      <c r="K13">
        <v>1.7</v>
      </c>
      <c r="P13" s="7">
        <v>201812</v>
      </c>
      <c r="Q13" t="s">
        <v>123</v>
      </c>
    </row>
    <row r="16" spans="1:25">
      <c r="A16" s="6" t="s">
        <v>21</v>
      </c>
      <c r="M16" s="6" t="s">
        <v>124</v>
      </c>
      <c r="Y16" s="6" t="s">
        <v>23</v>
      </c>
    </row>
    <row r="17" spans="1:35">
      <c r="A17" s="7" t="s">
        <v>2</v>
      </c>
      <c r="B17" t="s">
        <v>24</v>
      </c>
      <c r="C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 t="s">
        <v>75</v>
      </c>
      <c r="K17" t="s">
        <v>31</v>
      </c>
      <c r="M17" s="7" t="s">
        <v>2</v>
      </c>
      <c r="N17" t="s">
        <v>24</v>
      </c>
      <c r="O17" t="s">
        <v>25</v>
      </c>
      <c r="Q17" t="s">
        <v>26</v>
      </c>
      <c r="R17" t="s">
        <v>27</v>
      </c>
      <c r="S17" t="s">
        <v>28</v>
      </c>
      <c r="T17" t="s">
        <v>29</v>
      </c>
      <c r="U17" t="s">
        <v>30</v>
      </c>
      <c r="W17" t="s">
        <v>31</v>
      </c>
      <c r="Y17" s="7" t="s">
        <v>2</v>
      </c>
      <c r="Z17" t="s">
        <v>24</v>
      </c>
      <c r="AA17" t="s">
        <v>25</v>
      </c>
      <c r="AC17" t="s">
        <v>26</v>
      </c>
      <c r="AD17" t="s">
        <v>27</v>
      </c>
      <c r="AE17" t="s">
        <v>28</v>
      </c>
      <c r="AF17" t="s">
        <v>29</v>
      </c>
      <c r="AG17" t="s">
        <v>30</v>
      </c>
      <c r="AI17" t="s">
        <v>31</v>
      </c>
    </row>
    <row r="18" spans="1:25">
      <c r="A18" s="7">
        <v>201802</v>
      </c>
      <c r="B18">
        <v>614</v>
      </c>
      <c r="C18">
        <v>410</v>
      </c>
      <c r="E18">
        <v>729</v>
      </c>
      <c r="H18">
        <v>1093</v>
      </c>
      <c r="J18">
        <v>387</v>
      </c>
      <c r="M18" s="7">
        <v>201802</v>
      </c>
      <c r="Y18" s="7">
        <v>201802</v>
      </c>
    </row>
    <row r="19" spans="1:25">
      <c r="A19" s="7">
        <v>201803</v>
      </c>
      <c r="B19">
        <v>922</v>
      </c>
      <c r="C19">
        <v>617</v>
      </c>
      <c r="E19">
        <v>1089</v>
      </c>
      <c r="H19">
        <v>1690</v>
      </c>
      <c r="J19">
        <v>592</v>
      </c>
      <c r="M19" s="7">
        <v>201803</v>
      </c>
      <c r="Y19" s="7">
        <v>201803</v>
      </c>
    </row>
    <row r="20" spans="1:25">
      <c r="A20" s="7">
        <v>201804</v>
      </c>
      <c r="B20">
        <v>1221</v>
      </c>
      <c r="C20">
        <v>845</v>
      </c>
      <c r="E20">
        <v>1426</v>
      </c>
      <c r="F20">
        <v>1467</v>
      </c>
      <c r="H20">
        <v>2287</v>
      </c>
      <c r="I20">
        <v>812</v>
      </c>
      <c r="K20">
        <v>410</v>
      </c>
      <c r="M20" s="7">
        <v>201804</v>
      </c>
      <c r="Y20" s="7">
        <v>201804</v>
      </c>
    </row>
    <row r="21" spans="1:25">
      <c r="A21" s="7">
        <v>201805</v>
      </c>
      <c r="B21">
        <v>1539</v>
      </c>
      <c r="C21">
        <v>1155</v>
      </c>
      <c r="E21">
        <v>1776</v>
      </c>
      <c r="F21">
        <v>1824</v>
      </c>
      <c r="H21">
        <v>2915</v>
      </c>
      <c r="I21">
        <v>1001</v>
      </c>
      <c r="K21">
        <v>531</v>
      </c>
      <c r="M21" s="7">
        <v>201805</v>
      </c>
      <c r="Y21" s="7">
        <v>201805</v>
      </c>
    </row>
    <row r="22" spans="1:37">
      <c r="A22" s="7">
        <v>201806</v>
      </c>
      <c r="B22">
        <v>1858</v>
      </c>
      <c r="C22">
        <v>1505</v>
      </c>
      <c r="E22">
        <v>2126</v>
      </c>
      <c r="F22">
        <v>2184</v>
      </c>
      <c r="H22">
        <v>3548</v>
      </c>
      <c r="I22">
        <v>1143</v>
      </c>
      <c r="K22">
        <v>637</v>
      </c>
      <c r="M22" s="7">
        <v>201806</v>
      </c>
      <c r="N22" s="10">
        <f t="shared" ref="N22:R22" si="0">B7*(B22-B21)</f>
        <v>0</v>
      </c>
      <c r="O22" s="10">
        <f t="shared" si="0"/>
        <v>1190</v>
      </c>
      <c r="Q22">
        <f t="shared" si="0"/>
        <v>0</v>
      </c>
      <c r="R22">
        <f t="shared" si="0"/>
        <v>0</v>
      </c>
      <c r="S22" s="10">
        <f t="shared" ref="S22:S28" si="1">G7*(G22-G21)/10000</f>
        <v>0</v>
      </c>
      <c r="T22" s="10">
        <f t="shared" ref="T22:T28" si="2">H7*(H22-H21)/10000</f>
        <v>0</v>
      </c>
      <c r="U22">
        <f t="shared" ref="U22:U28" si="3">I7*(I22-I21)</f>
        <v>0</v>
      </c>
      <c r="W22">
        <f t="shared" ref="W22:W28" si="4">K7*(K22-K21)</f>
        <v>163.7806</v>
      </c>
      <c r="Y22" s="7">
        <v>201806</v>
      </c>
      <c r="Z22" s="8">
        <f t="shared" ref="Z22:AI22" si="5">N22/N37</f>
        <v>0</v>
      </c>
      <c r="AA22" s="8">
        <f t="shared" si="5"/>
        <v>1.13333333333333</v>
      </c>
      <c r="AB22" s="8" t="e">
        <f t="shared" si="5"/>
        <v>#DIV/0!</v>
      </c>
      <c r="AC22" s="8">
        <f t="shared" si="5"/>
        <v>0</v>
      </c>
      <c r="AD22" s="8" t="e">
        <f t="shared" si="5"/>
        <v>#DIV/0!</v>
      </c>
      <c r="AE22" s="8" t="e">
        <f t="shared" si="5"/>
        <v>#DIV/0!</v>
      </c>
      <c r="AF22" s="8">
        <f t="shared" si="5"/>
        <v>0</v>
      </c>
      <c r="AG22" s="8">
        <f t="shared" si="5"/>
        <v>0</v>
      </c>
      <c r="AH22" s="8" t="e">
        <f t="shared" si="5"/>
        <v>#DIV/0!</v>
      </c>
      <c r="AI22" s="8" t="e">
        <f t="shared" si="5"/>
        <v>#DIV/0!</v>
      </c>
      <c r="AK22">
        <f>Q22-R22-S22</f>
        <v>0</v>
      </c>
    </row>
    <row r="23" spans="1:35">
      <c r="A23" s="7">
        <v>201807</v>
      </c>
      <c r="B23">
        <v>2224</v>
      </c>
      <c r="C23">
        <v>1924</v>
      </c>
      <c r="E23">
        <v>2529</v>
      </c>
      <c r="F23">
        <v>2601</v>
      </c>
      <c r="H23">
        <v>4135</v>
      </c>
      <c r="I23">
        <v>1292</v>
      </c>
      <c r="K23">
        <v>741</v>
      </c>
      <c r="M23" s="7">
        <v>201807</v>
      </c>
      <c r="N23" s="10">
        <f t="shared" ref="N23:R23" si="6">B8*(B23-B22)</f>
        <v>0</v>
      </c>
      <c r="O23" s="10">
        <f t="shared" si="6"/>
        <v>0</v>
      </c>
      <c r="Q23">
        <f t="shared" si="6"/>
        <v>0</v>
      </c>
      <c r="R23">
        <f t="shared" si="6"/>
        <v>0</v>
      </c>
      <c r="S23" s="10">
        <f t="shared" si="1"/>
        <v>0</v>
      </c>
      <c r="T23" s="10">
        <f t="shared" si="2"/>
        <v>0</v>
      </c>
      <c r="U23">
        <f t="shared" si="3"/>
        <v>0</v>
      </c>
      <c r="W23">
        <f t="shared" si="4"/>
        <v>0</v>
      </c>
      <c r="Y23" s="7">
        <v>201807</v>
      </c>
      <c r="Z23" s="8">
        <f t="shared" ref="Z23:AI23" si="7">N23/N38</f>
        <v>0</v>
      </c>
      <c r="AA23" s="8">
        <f t="shared" si="7"/>
        <v>0</v>
      </c>
      <c r="AB23" s="8" t="e">
        <f t="shared" si="7"/>
        <v>#DIV/0!</v>
      </c>
      <c r="AC23" s="8">
        <f t="shared" si="7"/>
        <v>0</v>
      </c>
      <c r="AD23" s="8" t="e">
        <f t="shared" si="7"/>
        <v>#DIV/0!</v>
      </c>
      <c r="AE23" s="8" t="e">
        <f t="shared" si="7"/>
        <v>#DIV/0!</v>
      </c>
      <c r="AF23" s="8">
        <f t="shared" si="7"/>
        <v>0</v>
      </c>
      <c r="AG23" s="8">
        <f t="shared" si="7"/>
        <v>0</v>
      </c>
      <c r="AH23" s="8" t="e">
        <f t="shared" si="7"/>
        <v>#DIV/0!</v>
      </c>
      <c r="AI23" s="8" t="e">
        <f t="shared" si="7"/>
        <v>#DIV/0!</v>
      </c>
    </row>
    <row r="24" spans="1:35">
      <c r="A24" s="7">
        <v>201808</v>
      </c>
      <c r="B24">
        <v>2591</v>
      </c>
      <c r="C24">
        <v>2338</v>
      </c>
      <c r="E24">
        <v>2939</v>
      </c>
      <c r="F24">
        <v>2950</v>
      </c>
      <c r="H24">
        <v>4820</v>
      </c>
      <c r="I24">
        <v>1412</v>
      </c>
      <c r="K24">
        <v>851</v>
      </c>
      <c r="M24" s="7">
        <v>201808</v>
      </c>
      <c r="N24" s="10">
        <f t="shared" ref="N24:R24" si="8">B9*(B24-B23)</f>
        <v>0</v>
      </c>
      <c r="O24" s="10">
        <f t="shared" si="8"/>
        <v>0</v>
      </c>
      <c r="Q24">
        <f t="shared" si="8"/>
        <v>0</v>
      </c>
      <c r="R24">
        <f t="shared" si="8"/>
        <v>0</v>
      </c>
      <c r="S24" s="10">
        <f t="shared" si="1"/>
        <v>0</v>
      </c>
      <c r="T24" s="10">
        <f t="shared" si="2"/>
        <v>0</v>
      </c>
      <c r="U24">
        <f t="shared" si="3"/>
        <v>0</v>
      </c>
      <c r="W24">
        <f t="shared" si="4"/>
        <v>0</v>
      </c>
      <c r="Y24" s="7">
        <v>201808</v>
      </c>
      <c r="Z24" s="8">
        <f t="shared" ref="Z24:AI24" si="9">N24/N39</f>
        <v>0</v>
      </c>
      <c r="AA24" s="8">
        <f t="shared" si="9"/>
        <v>0</v>
      </c>
      <c r="AB24" s="8" t="e">
        <f t="shared" si="9"/>
        <v>#DIV/0!</v>
      </c>
      <c r="AC24" s="8">
        <f t="shared" si="9"/>
        <v>0</v>
      </c>
      <c r="AD24" s="8" t="e">
        <f t="shared" si="9"/>
        <v>#DIV/0!</v>
      </c>
      <c r="AE24" s="8" t="e">
        <f t="shared" si="9"/>
        <v>#DIV/0!</v>
      </c>
      <c r="AF24" s="8">
        <f t="shared" si="9"/>
        <v>0</v>
      </c>
      <c r="AG24" s="8">
        <f t="shared" si="9"/>
        <v>0</v>
      </c>
      <c r="AH24" s="8" t="e">
        <f t="shared" si="9"/>
        <v>#DIV/0!</v>
      </c>
      <c r="AI24" s="8" t="e">
        <f t="shared" si="9"/>
        <v>#DIV/0!</v>
      </c>
    </row>
    <row r="25" spans="1:35">
      <c r="A25" s="7">
        <v>201809</v>
      </c>
      <c r="B25">
        <v>2905</v>
      </c>
      <c r="C25">
        <v>2716</v>
      </c>
      <c r="E25">
        <v>3276</v>
      </c>
      <c r="F25">
        <v>3367</v>
      </c>
      <c r="H25">
        <v>5447</v>
      </c>
      <c r="I25">
        <v>1565</v>
      </c>
      <c r="K25">
        <v>950</v>
      </c>
      <c r="M25" s="7">
        <v>201809</v>
      </c>
      <c r="N25" s="10">
        <f t="shared" ref="N25:R25" si="10">B10*(B25-B24)</f>
        <v>0</v>
      </c>
      <c r="O25" s="10">
        <f t="shared" si="10"/>
        <v>0</v>
      </c>
      <c r="Q25">
        <f t="shared" si="10"/>
        <v>0</v>
      </c>
      <c r="R25">
        <f t="shared" si="10"/>
        <v>0</v>
      </c>
      <c r="S25" s="10">
        <f t="shared" si="1"/>
        <v>0</v>
      </c>
      <c r="T25" s="10">
        <f t="shared" si="2"/>
        <v>0</v>
      </c>
      <c r="U25">
        <f t="shared" si="3"/>
        <v>0</v>
      </c>
      <c r="W25">
        <f t="shared" si="4"/>
        <v>163.0926</v>
      </c>
      <c r="Y25" s="7">
        <v>201809</v>
      </c>
      <c r="Z25" s="8">
        <f t="shared" ref="Z25:AI25" si="11">N25/N40</f>
        <v>0</v>
      </c>
      <c r="AA25" s="8">
        <f t="shared" si="11"/>
        <v>0</v>
      </c>
      <c r="AB25" s="8" t="e">
        <f t="shared" si="11"/>
        <v>#DIV/0!</v>
      </c>
      <c r="AC25" s="8">
        <f t="shared" si="11"/>
        <v>0</v>
      </c>
      <c r="AD25" s="8" t="e">
        <f t="shared" si="11"/>
        <v>#DIV/0!</v>
      </c>
      <c r="AE25" s="8" t="e">
        <f t="shared" si="11"/>
        <v>#DIV/0!</v>
      </c>
      <c r="AF25" s="8">
        <f t="shared" si="11"/>
        <v>0</v>
      </c>
      <c r="AG25" s="8">
        <f t="shared" si="11"/>
        <v>0</v>
      </c>
      <c r="AH25" s="8" t="e">
        <f t="shared" si="11"/>
        <v>#DIV/0!</v>
      </c>
      <c r="AI25" s="8" t="e">
        <f t="shared" si="11"/>
        <v>#DIV/0!</v>
      </c>
    </row>
    <row r="26" spans="1:35">
      <c r="A26" s="7">
        <v>201810</v>
      </c>
      <c r="B26">
        <v>3209</v>
      </c>
      <c r="C26">
        <v>3083</v>
      </c>
      <c r="E26">
        <v>3596</v>
      </c>
      <c r="F26">
        <v>3691</v>
      </c>
      <c r="H26">
        <v>6084</v>
      </c>
      <c r="I26">
        <v>1724</v>
      </c>
      <c r="K26">
        <v>1060</v>
      </c>
      <c r="M26" s="7">
        <v>201810</v>
      </c>
      <c r="N26" s="10">
        <f t="shared" ref="N26:R26" si="12">B11*(B26-B25)</f>
        <v>0</v>
      </c>
      <c r="O26" s="10">
        <f t="shared" si="12"/>
        <v>0</v>
      </c>
      <c r="Q26">
        <f t="shared" si="12"/>
        <v>0</v>
      </c>
      <c r="R26">
        <f t="shared" si="12"/>
        <v>0</v>
      </c>
      <c r="S26" s="10">
        <f t="shared" si="1"/>
        <v>0</v>
      </c>
      <c r="T26" s="10">
        <f t="shared" si="2"/>
        <v>0</v>
      </c>
      <c r="U26">
        <f t="shared" si="3"/>
        <v>0</v>
      </c>
      <c r="W26">
        <f t="shared" si="4"/>
        <v>0</v>
      </c>
      <c r="Y26" s="7">
        <v>201810</v>
      </c>
      <c r="Z26" s="8">
        <f t="shared" ref="Z26:AI26" si="13">N26/N41</f>
        <v>0</v>
      </c>
      <c r="AA26" s="8">
        <f t="shared" si="13"/>
        <v>0</v>
      </c>
      <c r="AB26" s="8" t="e">
        <f t="shared" si="13"/>
        <v>#DIV/0!</v>
      </c>
      <c r="AC26" s="8">
        <f t="shared" si="13"/>
        <v>0</v>
      </c>
      <c r="AD26" s="8" t="e">
        <f t="shared" si="13"/>
        <v>#DIV/0!</v>
      </c>
      <c r="AE26" s="8" t="e">
        <f t="shared" si="13"/>
        <v>#DIV/0!</v>
      </c>
      <c r="AF26" s="8">
        <f t="shared" si="13"/>
        <v>0</v>
      </c>
      <c r="AG26" s="8">
        <f t="shared" si="13"/>
        <v>0</v>
      </c>
      <c r="AH26" s="8" t="e">
        <f t="shared" si="13"/>
        <v>#DIV/0!</v>
      </c>
      <c r="AI26" s="8">
        <f t="shared" si="13"/>
        <v>0</v>
      </c>
    </row>
    <row r="27" spans="1:35">
      <c r="A27" s="7">
        <v>201811</v>
      </c>
      <c r="B27">
        <v>3518</v>
      </c>
      <c r="C27">
        <v>3358</v>
      </c>
      <c r="E27">
        <v>3946</v>
      </c>
      <c r="H27">
        <v>6791</v>
      </c>
      <c r="I27">
        <v>1891</v>
      </c>
      <c r="K27">
        <v>1148</v>
      </c>
      <c r="M27" s="7">
        <v>201811</v>
      </c>
      <c r="N27" s="10">
        <f t="shared" ref="N27:R27" si="14">B12*(B27-B26)</f>
        <v>0</v>
      </c>
      <c r="O27" s="10">
        <f t="shared" si="14"/>
        <v>0</v>
      </c>
      <c r="Q27">
        <f t="shared" si="14"/>
        <v>0</v>
      </c>
      <c r="R27">
        <f t="shared" si="14"/>
        <v>0</v>
      </c>
      <c r="S27" s="10">
        <f t="shared" si="1"/>
        <v>0</v>
      </c>
      <c r="T27" s="10">
        <f t="shared" si="2"/>
        <v>0</v>
      </c>
      <c r="U27">
        <f t="shared" si="3"/>
        <v>0</v>
      </c>
      <c r="W27">
        <f t="shared" si="4"/>
        <v>0</v>
      </c>
      <c r="Y27" s="7">
        <v>201811</v>
      </c>
      <c r="Z27" s="8">
        <f t="shared" ref="Z27:AI27" si="15">N27/N42</f>
        <v>0</v>
      </c>
      <c r="AA27" s="8">
        <f t="shared" si="15"/>
        <v>0</v>
      </c>
      <c r="AB27" s="8" t="e">
        <f t="shared" si="15"/>
        <v>#DIV/0!</v>
      </c>
      <c r="AC27" s="8">
        <f t="shared" si="15"/>
        <v>0</v>
      </c>
      <c r="AD27" s="8" t="e">
        <f t="shared" si="15"/>
        <v>#DIV/0!</v>
      </c>
      <c r="AE27" s="8" t="e">
        <f t="shared" si="15"/>
        <v>#DIV/0!</v>
      </c>
      <c r="AF27" s="8">
        <f t="shared" si="15"/>
        <v>0</v>
      </c>
      <c r="AG27" s="8">
        <f t="shared" si="15"/>
        <v>0</v>
      </c>
      <c r="AH27" s="8" t="e">
        <f t="shared" si="15"/>
        <v>#DIV/0!</v>
      </c>
      <c r="AI27" s="8">
        <f t="shared" si="15"/>
        <v>0</v>
      </c>
    </row>
    <row r="28" spans="1:35">
      <c r="A28" s="7">
        <v>201812</v>
      </c>
      <c r="B28">
        <v>3862</v>
      </c>
      <c r="C28">
        <v>3613</v>
      </c>
      <c r="E28">
        <v>4361</v>
      </c>
      <c r="H28">
        <v>7184</v>
      </c>
      <c r="I28">
        <v>2095</v>
      </c>
      <c r="K28">
        <v>1212</v>
      </c>
      <c r="M28" s="7">
        <v>201812</v>
      </c>
      <c r="N28" s="10">
        <f t="shared" ref="N28:R28" si="16">B13*(B28-B27)</f>
        <v>6536</v>
      </c>
      <c r="O28" s="10">
        <f t="shared" si="16"/>
        <v>892.5</v>
      </c>
      <c r="Q28">
        <f t="shared" si="16"/>
        <v>4731</v>
      </c>
      <c r="R28">
        <f t="shared" si="16"/>
        <v>0</v>
      </c>
      <c r="S28" s="10">
        <f t="shared" si="1"/>
        <v>0</v>
      </c>
      <c r="T28" s="10">
        <f t="shared" si="2"/>
        <v>175.5138</v>
      </c>
      <c r="U28">
        <f t="shared" si="3"/>
        <v>0</v>
      </c>
      <c r="W28">
        <f t="shared" si="4"/>
        <v>108.8</v>
      </c>
      <c r="Y28" s="7">
        <v>201812</v>
      </c>
      <c r="Z28" s="8" t="e">
        <f t="shared" ref="Z28:AI28" si="17">N28/N43</f>
        <v>#DIV/0!</v>
      </c>
      <c r="AA28" s="8" t="e">
        <f t="shared" si="17"/>
        <v>#DIV/0!</v>
      </c>
      <c r="AB28" s="8" t="e">
        <f t="shared" si="17"/>
        <v>#DIV/0!</v>
      </c>
      <c r="AC28" s="8" t="e">
        <f t="shared" si="17"/>
        <v>#DIV/0!</v>
      </c>
      <c r="AD28" s="8" t="e">
        <f t="shared" si="17"/>
        <v>#DIV/0!</v>
      </c>
      <c r="AE28" s="8" t="e">
        <f t="shared" si="17"/>
        <v>#DIV/0!</v>
      </c>
      <c r="AF28" s="8">
        <f t="shared" si="17"/>
        <v>1.00033239885354</v>
      </c>
      <c r="AG28" s="8">
        <f t="shared" si="17"/>
        <v>0</v>
      </c>
      <c r="AH28" s="8" t="e">
        <f t="shared" si="17"/>
        <v>#DIV/0!</v>
      </c>
      <c r="AI28" s="8" t="e">
        <f t="shared" si="17"/>
        <v>#DIV/0!</v>
      </c>
    </row>
    <row r="31" spans="1:13">
      <c r="A31" s="6" t="s">
        <v>40</v>
      </c>
      <c r="M31" s="6" t="s">
        <v>41</v>
      </c>
    </row>
    <row r="32" spans="1:23">
      <c r="A32" s="7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42</v>
      </c>
      <c r="J32" t="s">
        <v>43</v>
      </c>
      <c r="M32" s="7" t="s">
        <v>2</v>
      </c>
      <c r="N32" t="s">
        <v>24</v>
      </c>
      <c r="O32" t="s">
        <v>25</v>
      </c>
      <c r="Q32" t="s">
        <v>26</v>
      </c>
      <c r="R32" t="s">
        <v>27</v>
      </c>
      <c r="S32" t="s">
        <v>28</v>
      </c>
      <c r="T32" t="s">
        <v>29</v>
      </c>
      <c r="U32" t="s">
        <v>30</v>
      </c>
      <c r="W32" t="s">
        <v>31</v>
      </c>
    </row>
    <row r="33" spans="1:23">
      <c r="A33" s="7">
        <v>201802</v>
      </c>
      <c r="B33">
        <v>17</v>
      </c>
      <c r="C33">
        <v>3</v>
      </c>
      <c r="E33">
        <v>11</v>
      </c>
      <c r="H33">
        <v>3670</v>
      </c>
      <c r="I33">
        <v>1.7</v>
      </c>
      <c r="M33" s="7">
        <v>201802</v>
      </c>
      <c r="N33">
        <f t="shared" ref="N33:R33" si="18">B33*B18</f>
        <v>10438</v>
      </c>
      <c r="O33">
        <f t="shared" si="18"/>
        <v>1230</v>
      </c>
      <c r="P33">
        <f t="shared" si="18"/>
        <v>0</v>
      </c>
      <c r="Q33" s="10">
        <f t="shared" si="18"/>
        <v>8019</v>
      </c>
      <c r="R33" s="10">
        <f t="shared" si="18"/>
        <v>0</v>
      </c>
      <c r="S33" s="10">
        <f>G33*G18/10000</f>
        <v>0</v>
      </c>
      <c r="T33" s="10">
        <f>H33*H18/10000</f>
        <v>401.131</v>
      </c>
      <c r="U33" s="10">
        <f>I33*I18</f>
        <v>0</v>
      </c>
      <c r="V33" s="10">
        <f>J33*J18</f>
        <v>0</v>
      </c>
      <c r="W33" s="10">
        <f>J33*K18</f>
        <v>0</v>
      </c>
    </row>
    <row r="34" spans="1:23">
      <c r="A34" s="7">
        <v>201803</v>
      </c>
      <c r="B34">
        <v>17.1</v>
      </c>
      <c r="C34">
        <v>3</v>
      </c>
      <c r="E34">
        <v>11</v>
      </c>
      <c r="H34">
        <v>3694</v>
      </c>
      <c r="I34">
        <v>1.7</v>
      </c>
      <c r="M34" s="7">
        <v>201803</v>
      </c>
      <c r="N34">
        <f t="shared" ref="N34:R34" si="19">B34*(B19-B18)</f>
        <v>5266.8</v>
      </c>
      <c r="O34">
        <f t="shared" si="19"/>
        <v>621</v>
      </c>
      <c r="P34">
        <f t="shared" si="19"/>
        <v>0</v>
      </c>
      <c r="Q34" s="10">
        <f t="shared" si="19"/>
        <v>3960</v>
      </c>
      <c r="R34" s="10">
        <f t="shared" si="19"/>
        <v>0</v>
      </c>
      <c r="S34" s="10">
        <f t="shared" ref="S34:S43" si="20">G34*(G19-G18)/10000</f>
        <v>0</v>
      </c>
      <c r="T34" s="10">
        <f t="shared" ref="T34:T43" si="21">H34*(H19-H18)/10000</f>
        <v>220.5318</v>
      </c>
      <c r="U34" s="10">
        <f>I34*(J19-I18)</f>
        <v>1006.4</v>
      </c>
      <c r="V34" s="10" t="e">
        <f>J34*(#REF!-J18)</f>
        <v>#REF!</v>
      </c>
      <c r="W34" s="10">
        <f t="shared" ref="W34:W43" si="22">J34*(K19-K18)</f>
        <v>0</v>
      </c>
    </row>
    <row r="35" spans="1:23">
      <c r="A35" s="7">
        <v>201804</v>
      </c>
      <c r="B35">
        <v>17.1</v>
      </c>
      <c r="C35">
        <v>3</v>
      </c>
      <c r="E35">
        <v>11</v>
      </c>
      <c r="H35">
        <v>3694</v>
      </c>
      <c r="I35">
        <v>1.7</v>
      </c>
      <c r="M35" s="7">
        <v>201804</v>
      </c>
      <c r="N35">
        <f t="shared" ref="N35:R35" si="23">B35*(B20-B19)</f>
        <v>5112.9</v>
      </c>
      <c r="O35">
        <f t="shared" si="23"/>
        <v>684</v>
      </c>
      <c r="P35">
        <f t="shared" si="23"/>
        <v>0</v>
      </c>
      <c r="Q35" s="10">
        <f t="shared" si="23"/>
        <v>3707</v>
      </c>
      <c r="R35" s="10">
        <f t="shared" si="23"/>
        <v>0</v>
      </c>
      <c r="S35" s="10">
        <f t="shared" si="20"/>
        <v>0</v>
      </c>
      <c r="T35" s="10">
        <f t="shared" si="21"/>
        <v>220.5318</v>
      </c>
      <c r="U35" s="10">
        <f>I35*(I20-J19)</f>
        <v>374</v>
      </c>
      <c r="V35" s="10" t="e">
        <f>J35*(J20-#REF!)</f>
        <v>#REF!</v>
      </c>
      <c r="W35" s="10">
        <f t="shared" si="22"/>
        <v>0</v>
      </c>
    </row>
    <row r="36" spans="1:23">
      <c r="A36" s="7">
        <v>201805</v>
      </c>
      <c r="B36">
        <v>17.2</v>
      </c>
      <c r="C36">
        <v>3</v>
      </c>
      <c r="E36">
        <v>11</v>
      </c>
      <c r="H36">
        <v>3694</v>
      </c>
      <c r="I36">
        <v>1.7</v>
      </c>
      <c r="M36" s="7">
        <v>201805</v>
      </c>
      <c r="N36">
        <f t="shared" ref="N36:R36" si="24">B36*(B21-B20)</f>
        <v>5469.6</v>
      </c>
      <c r="O36">
        <f t="shared" si="24"/>
        <v>930</v>
      </c>
      <c r="P36">
        <f t="shared" si="24"/>
        <v>0</v>
      </c>
      <c r="Q36" s="10">
        <f t="shared" si="24"/>
        <v>3850</v>
      </c>
      <c r="R36" s="10">
        <f t="shared" si="24"/>
        <v>0</v>
      </c>
      <c r="S36" s="10">
        <f t="shared" si="20"/>
        <v>0</v>
      </c>
      <c r="T36" s="10">
        <f t="shared" si="21"/>
        <v>231.9832</v>
      </c>
      <c r="U36" s="10">
        <f t="shared" ref="U36:U43" si="25">I36*(I21-I20)</f>
        <v>321.3</v>
      </c>
      <c r="V36" s="10">
        <f t="shared" ref="V36:V43" si="26">J36*(J21-J20)</f>
        <v>0</v>
      </c>
      <c r="W36" s="10">
        <f t="shared" si="22"/>
        <v>0</v>
      </c>
    </row>
    <row r="37" spans="1:23">
      <c r="A37" s="7">
        <v>201806</v>
      </c>
      <c r="B37">
        <v>17.3</v>
      </c>
      <c r="C37">
        <v>3</v>
      </c>
      <c r="E37">
        <v>11.1</v>
      </c>
      <c r="H37">
        <v>3694</v>
      </c>
      <c r="I37">
        <v>1.7</v>
      </c>
      <c r="M37" s="7">
        <v>201806</v>
      </c>
      <c r="N37">
        <f t="shared" ref="N37:R37" si="27">B37*(B22-B21)</f>
        <v>5518.7</v>
      </c>
      <c r="O37">
        <f t="shared" si="27"/>
        <v>1050</v>
      </c>
      <c r="P37">
        <f t="shared" si="27"/>
        <v>0</v>
      </c>
      <c r="Q37" s="10">
        <f t="shared" si="27"/>
        <v>3885</v>
      </c>
      <c r="R37" s="10">
        <f t="shared" si="27"/>
        <v>0</v>
      </c>
      <c r="S37" s="10">
        <f t="shared" si="20"/>
        <v>0</v>
      </c>
      <c r="T37" s="10">
        <f t="shared" si="21"/>
        <v>233.8302</v>
      </c>
      <c r="U37" s="10">
        <f t="shared" si="25"/>
        <v>241.4</v>
      </c>
      <c r="V37" s="10">
        <f t="shared" si="26"/>
        <v>0</v>
      </c>
      <c r="W37" s="10">
        <f t="shared" si="22"/>
        <v>0</v>
      </c>
    </row>
    <row r="38" spans="1:23">
      <c r="A38" s="7">
        <v>201807</v>
      </c>
      <c r="B38">
        <v>17.4</v>
      </c>
      <c r="C38">
        <v>3</v>
      </c>
      <c r="E38">
        <v>11.1</v>
      </c>
      <c r="H38">
        <v>3803</v>
      </c>
      <c r="I38">
        <v>1.7</v>
      </c>
      <c r="M38" s="7">
        <v>201807</v>
      </c>
      <c r="N38">
        <f t="shared" ref="N38:R38" si="28">B38*(B23-B22)</f>
        <v>6368.4</v>
      </c>
      <c r="O38">
        <f t="shared" si="28"/>
        <v>1257</v>
      </c>
      <c r="P38">
        <f t="shared" si="28"/>
        <v>0</v>
      </c>
      <c r="Q38" s="10">
        <f t="shared" si="28"/>
        <v>4473.3</v>
      </c>
      <c r="R38" s="10">
        <f t="shared" si="28"/>
        <v>0</v>
      </c>
      <c r="S38" s="10">
        <f t="shared" si="20"/>
        <v>0</v>
      </c>
      <c r="T38" s="10">
        <f t="shared" si="21"/>
        <v>223.2361</v>
      </c>
      <c r="U38" s="10">
        <f t="shared" si="25"/>
        <v>253.3</v>
      </c>
      <c r="V38" s="10">
        <f t="shared" si="26"/>
        <v>0</v>
      </c>
      <c r="W38" s="10">
        <f t="shared" si="22"/>
        <v>0</v>
      </c>
    </row>
    <row r="39" spans="1:23">
      <c r="A39" s="7">
        <v>201808</v>
      </c>
      <c r="B39">
        <v>17.5</v>
      </c>
      <c r="C39">
        <v>3</v>
      </c>
      <c r="E39">
        <v>11.1</v>
      </c>
      <c r="H39">
        <v>3803</v>
      </c>
      <c r="I39">
        <v>1.7</v>
      </c>
      <c r="M39" s="7">
        <v>201808</v>
      </c>
      <c r="N39">
        <f t="shared" ref="N39:R39" si="29">B39*(B24-B23)</f>
        <v>6422.5</v>
      </c>
      <c r="O39">
        <f t="shared" si="29"/>
        <v>1242</v>
      </c>
      <c r="P39">
        <f t="shared" si="29"/>
        <v>0</v>
      </c>
      <c r="Q39" s="10">
        <f t="shared" si="29"/>
        <v>4551</v>
      </c>
      <c r="R39" s="10">
        <f t="shared" si="29"/>
        <v>0</v>
      </c>
      <c r="S39" s="10">
        <f t="shared" si="20"/>
        <v>0</v>
      </c>
      <c r="T39" s="10">
        <f t="shared" si="21"/>
        <v>260.5055</v>
      </c>
      <c r="U39" s="10">
        <f t="shared" si="25"/>
        <v>204</v>
      </c>
      <c r="V39" s="10">
        <f t="shared" si="26"/>
        <v>0</v>
      </c>
      <c r="W39" s="10">
        <f t="shared" si="22"/>
        <v>0</v>
      </c>
    </row>
    <row r="40" spans="1:23">
      <c r="A40" s="7">
        <v>201809</v>
      </c>
      <c r="B40">
        <v>17.6</v>
      </c>
      <c r="C40">
        <v>3</v>
      </c>
      <c r="E40">
        <v>11.2</v>
      </c>
      <c r="H40">
        <v>3928</v>
      </c>
      <c r="I40">
        <v>1.8</v>
      </c>
      <c r="M40" s="7">
        <v>201809</v>
      </c>
      <c r="N40">
        <f t="shared" ref="N40:R40" si="30">B40*(B25-B24)</f>
        <v>5526.4</v>
      </c>
      <c r="O40">
        <f t="shared" si="30"/>
        <v>1134</v>
      </c>
      <c r="P40">
        <f t="shared" si="30"/>
        <v>0</v>
      </c>
      <c r="Q40" s="10">
        <f t="shared" si="30"/>
        <v>3774.4</v>
      </c>
      <c r="R40" s="10">
        <f t="shared" si="30"/>
        <v>0</v>
      </c>
      <c r="S40" s="10">
        <f t="shared" si="20"/>
        <v>0</v>
      </c>
      <c r="T40" s="10">
        <f t="shared" si="21"/>
        <v>246.2856</v>
      </c>
      <c r="U40" s="10">
        <f t="shared" si="25"/>
        <v>275.4</v>
      </c>
      <c r="V40" s="10">
        <f t="shared" si="26"/>
        <v>0</v>
      </c>
      <c r="W40" s="10">
        <f t="shared" si="22"/>
        <v>0</v>
      </c>
    </row>
    <row r="41" spans="1:23">
      <c r="A41" s="7">
        <v>201810</v>
      </c>
      <c r="B41">
        <v>17.7</v>
      </c>
      <c r="C41">
        <v>3.1</v>
      </c>
      <c r="E41">
        <v>11.2</v>
      </c>
      <c r="H41">
        <v>4053</v>
      </c>
      <c r="I41">
        <v>1.8</v>
      </c>
      <c r="J41">
        <v>1.2</v>
      </c>
      <c r="M41" s="7">
        <v>201810</v>
      </c>
      <c r="N41">
        <f t="shared" ref="N41:R41" si="31">B41*(B26-B25)</f>
        <v>5380.8</v>
      </c>
      <c r="O41">
        <f t="shared" si="31"/>
        <v>1137.7</v>
      </c>
      <c r="P41">
        <f t="shared" si="31"/>
        <v>0</v>
      </c>
      <c r="Q41" s="10">
        <f t="shared" si="31"/>
        <v>3584</v>
      </c>
      <c r="R41" s="10">
        <f t="shared" si="31"/>
        <v>0</v>
      </c>
      <c r="S41" s="10">
        <f t="shared" si="20"/>
        <v>0</v>
      </c>
      <c r="T41" s="10">
        <f t="shared" si="21"/>
        <v>258.1761</v>
      </c>
      <c r="U41" s="10">
        <f t="shared" si="25"/>
        <v>286.2</v>
      </c>
      <c r="V41" s="10">
        <f t="shared" si="26"/>
        <v>0</v>
      </c>
      <c r="W41" s="10">
        <f t="shared" si="22"/>
        <v>132</v>
      </c>
    </row>
    <row r="42" spans="1:23">
      <c r="A42" s="7">
        <v>201811</v>
      </c>
      <c r="B42">
        <v>17.7</v>
      </c>
      <c r="C42">
        <v>3.1</v>
      </c>
      <c r="E42">
        <v>11.2</v>
      </c>
      <c r="H42">
        <v>4178</v>
      </c>
      <c r="I42">
        <v>1.8</v>
      </c>
      <c r="J42">
        <v>1.2</v>
      </c>
      <c r="M42" s="7">
        <v>201811</v>
      </c>
      <c r="N42">
        <f t="shared" ref="N42:R42" si="32">B42*(B27-B26)</f>
        <v>5469.3</v>
      </c>
      <c r="O42">
        <f t="shared" si="32"/>
        <v>852.5</v>
      </c>
      <c r="P42">
        <f t="shared" si="32"/>
        <v>0</v>
      </c>
      <c r="Q42" s="10">
        <f t="shared" si="32"/>
        <v>3920</v>
      </c>
      <c r="R42" s="10">
        <f t="shared" si="32"/>
        <v>0</v>
      </c>
      <c r="S42" s="10">
        <f t="shared" si="20"/>
        <v>0</v>
      </c>
      <c r="T42" s="10">
        <f t="shared" si="21"/>
        <v>295.3846</v>
      </c>
      <c r="U42" s="10">
        <f t="shared" si="25"/>
        <v>300.6</v>
      </c>
      <c r="V42" s="10">
        <f t="shared" si="26"/>
        <v>0</v>
      </c>
      <c r="W42" s="10">
        <f t="shared" si="22"/>
        <v>105.6</v>
      </c>
    </row>
    <row r="43" spans="1:23">
      <c r="A43" s="7">
        <v>201812</v>
      </c>
      <c r="H43" s="8">
        <v>4464.516</v>
      </c>
      <c r="I43">
        <v>1.84</v>
      </c>
      <c r="M43" s="7">
        <v>201812</v>
      </c>
      <c r="N43">
        <f t="shared" ref="N43:R43" si="33">B43*(B28-B27)</f>
        <v>0</v>
      </c>
      <c r="O43">
        <f t="shared" si="33"/>
        <v>0</v>
      </c>
      <c r="P43">
        <f t="shared" si="33"/>
        <v>0</v>
      </c>
      <c r="Q43" s="10">
        <f t="shared" si="33"/>
        <v>0</v>
      </c>
      <c r="R43" s="10">
        <f t="shared" si="33"/>
        <v>0</v>
      </c>
      <c r="S43" s="10">
        <f t="shared" si="20"/>
        <v>0</v>
      </c>
      <c r="T43" s="10">
        <f t="shared" si="21"/>
        <v>175.4554788</v>
      </c>
      <c r="U43" s="10">
        <f t="shared" si="25"/>
        <v>375.36</v>
      </c>
      <c r="V43" s="10">
        <f t="shared" si="26"/>
        <v>0</v>
      </c>
      <c r="W43" s="10">
        <f t="shared" si="22"/>
        <v>0</v>
      </c>
    </row>
    <row r="47" spans="1:25">
      <c r="A47" s="6" t="s">
        <v>44</v>
      </c>
      <c r="M47" s="6" t="s">
        <v>45</v>
      </c>
      <c r="Y47" s="6" t="s">
        <v>46</v>
      </c>
    </row>
    <row r="48" spans="1:33">
      <c r="A48" s="7" t="s">
        <v>2</v>
      </c>
      <c r="B48" t="s">
        <v>47</v>
      </c>
      <c r="C48" t="s">
        <v>33</v>
      </c>
      <c r="D48" t="s">
        <v>125</v>
      </c>
      <c r="E48" t="s">
        <v>34</v>
      </c>
      <c r="F48" t="s">
        <v>126</v>
      </c>
      <c r="G48" t="s">
        <v>127</v>
      </c>
      <c r="H48" t="s">
        <v>48</v>
      </c>
      <c r="I48" t="s">
        <v>49</v>
      </c>
      <c r="J48" t="s">
        <v>43</v>
      </c>
      <c r="K48" t="s">
        <v>128</v>
      </c>
      <c r="L48" t="s">
        <v>129</v>
      </c>
      <c r="M48" s="7" t="s">
        <v>2</v>
      </c>
      <c r="N48" t="s">
        <v>47</v>
      </c>
      <c r="O48" t="s">
        <v>33</v>
      </c>
      <c r="Q48" t="s">
        <v>34</v>
      </c>
      <c r="T48" t="s">
        <v>48</v>
      </c>
      <c r="U48" t="s">
        <v>49</v>
      </c>
      <c r="Y48" s="7" t="s">
        <v>2</v>
      </c>
      <c r="Z48" t="s">
        <v>47</v>
      </c>
      <c r="AA48" t="s">
        <v>33</v>
      </c>
      <c r="AC48" t="s">
        <v>34</v>
      </c>
      <c r="AF48" t="s">
        <v>48</v>
      </c>
      <c r="AG48" t="s">
        <v>49</v>
      </c>
    </row>
    <row r="49" spans="1:33">
      <c r="A49" s="7">
        <v>201802</v>
      </c>
      <c r="B49">
        <v>10455</v>
      </c>
      <c r="C49">
        <v>1275</v>
      </c>
      <c r="E49">
        <v>8087</v>
      </c>
      <c r="H49">
        <v>393</v>
      </c>
      <c r="I49">
        <v>636</v>
      </c>
      <c r="M49" s="7">
        <v>201802</v>
      </c>
      <c r="N49">
        <f t="shared" ref="N49:U49" si="34">B49</f>
        <v>10455</v>
      </c>
      <c r="O49">
        <f t="shared" si="34"/>
        <v>1275</v>
      </c>
      <c r="P49">
        <f t="shared" si="34"/>
        <v>0</v>
      </c>
      <c r="Q49">
        <f t="shared" si="34"/>
        <v>8087</v>
      </c>
      <c r="R49">
        <f t="shared" si="34"/>
        <v>0</v>
      </c>
      <c r="S49">
        <f t="shared" si="34"/>
        <v>0</v>
      </c>
      <c r="T49">
        <f t="shared" si="34"/>
        <v>393</v>
      </c>
      <c r="U49">
        <f t="shared" si="34"/>
        <v>636</v>
      </c>
      <c r="Y49" s="7">
        <v>201802</v>
      </c>
      <c r="Z49" s="11">
        <f t="shared" ref="Z49:AG49" si="35">N49/N33</f>
        <v>1.00162866449511</v>
      </c>
      <c r="AA49" s="11">
        <f t="shared" si="35"/>
        <v>1.03658536585366</v>
      </c>
      <c r="AB49" s="11" t="e">
        <f t="shared" si="35"/>
        <v>#DIV/0!</v>
      </c>
      <c r="AC49" s="11">
        <f t="shared" si="35"/>
        <v>1.00847986033171</v>
      </c>
      <c r="AD49" s="11" t="e">
        <f t="shared" si="35"/>
        <v>#DIV/0!</v>
      </c>
      <c r="AE49" s="11" t="e">
        <f t="shared" si="35"/>
        <v>#DIV/0!</v>
      </c>
      <c r="AF49" s="11">
        <f t="shared" si="35"/>
        <v>0.979729813951054</v>
      </c>
      <c r="AG49" s="11" t="e">
        <f t="shared" si="35"/>
        <v>#DIV/0!</v>
      </c>
    </row>
    <row r="50" spans="1:33">
      <c r="A50" s="7">
        <v>201803</v>
      </c>
      <c r="B50">
        <v>15763</v>
      </c>
      <c r="C50">
        <v>1933</v>
      </c>
      <c r="E50">
        <v>12148</v>
      </c>
      <c r="F50" s="2">
        <v>0.085</v>
      </c>
      <c r="G50">
        <v>91</v>
      </c>
      <c r="H50">
        <v>611</v>
      </c>
      <c r="I50">
        <v>979</v>
      </c>
      <c r="J50">
        <v>351</v>
      </c>
      <c r="K50" s="9">
        <v>0.05</v>
      </c>
      <c r="L50">
        <v>16.2</v>
      </c>
      <c r="M50" s="7">
        <v>201803</v>
      </c>
      <c r="N50">
        <f t="shared" ref="N50:U50" si="36">B50-B49</f>
        <v>5308</v>
      </c>
      <c r="O50">
        <f t="shared" si="36"/>
        <v>658</v>
      </c>
      <c r="P50">
        <f t="shared" si="36"/>
        <v>0</v>
      </c>
      <c r="Q50">
        <f t="shared" si="36"/>
        <v>4061</v>
      </c>
      <c r="R50">
        <f t="shared" si="36"/>
        <v>0.085</v>
      </c>
      <c r="S50">
        <f t="shared" si="36"/>
        <v>91</v>
      </c>
      <c r="T50">
        <f t="shared" si="36"/>
        <v>218</v>
      </c>
      <c r="U50">
        <f t="shared" si="36"/>
        <v>343</v>
      </c>
      <c r="Y50" s="7">
        <v>201803</v>
      </c>
      <c r="Z50" s="11">
        <f t="shared" ref="Z50:AG50" si="37">N50/N34</f>
        <v>1.00782258676996</v>
      </c>
      <c r="AA50" s="11">
        <f t="shared" si="37"/>
        <v>1.05958132045089</v>
      </c>
      <c r="AB50" s="11" t="e">
        <f t="shared" si="37"/>
        <v>#DIV/0!</v>
      </c>
      <c r="AC50" s="11">
        <f t="shared" si="37"/>
        <v>1.02550505050505</v>
      </c>
      <c r="AD50" s="11" t="e">
        <f t="shared" si="37"/>
        <v>#DIV/0!</v>
      </c>
      <c r="AE50" s="11" t="e">
        <f t="shared" si="37"/>
        <v>#DIV/0!</v>
      </c>
      <c r="AF50" s="11">
        <f t="shared" si="37"/>
        <v>0.988519569513331</v>
      </c>
      <c r="AG50" s="11">
        <f t="shared" si="37"/>
        <v>0.340818759936407</v>
      </c>
    </row>
    <row r="51" spans="1:33">
      <c r="A51" s="7">
        <v>201804</v>
      </c>
      <c r="B51">
        <v>20877</v>
      </c>
      <c r="C51">
        <v>2633</v>
      </c>
      <c r="E51">
        <v>15951</v>
      </c>
      <c r="H51">
        <v>827</v>
      </c>
      <c r="I51">
        <v>1351</v>
      </c>
      <c r="M51" s="7">
        <v>201804</v>
      </c>
      <c r="N51">
        <f t="shared" ref="N51:U51" si="38">B51-B50</f>
        <v>5114</v>
      </c>
      <c r="O51">
        <f t="shared" si="38"/>
        <v>700</v>
      </c>
      <c r="P51">
        <f t="shared" si="38"/>
        <v>0</v>
      </c>
      <c r="Q51">
        <f t="shared" si="38"/>
        <v>3803</v>
      </c>
      <c r="R51">
        <f t="shared" si="38"/>
        <v>-0.085</v>
      </c>
      <c r="S51">
        <f t="shared" si="38"/>
        <v>-91</v>
      </c>
      <c r="T51">
        <f t="shared" si="38"/>
        <v>216</v>
      </c>
      <c r="U51">
        <f t="shared" si="38"/>
        <v>372</v>
      </c>
      <c r="Y51" s="7">
        <v>201804</v>
      </c>
      <c r="Z51" s="11">
        <f t="shared" ref="Z51:AG51" si="39">N51/N35</f>
        <v>1.00021514209157</v>
      </c>
      <c r="AA51" s="11">
        <f t="shared" si="39"/>
        <v>1.0233918128655</v>
      </c>
      <c r="AB51" s="11" t="e">
        <f t="shared" si="39"/>
        <v>#DIV/0!</v>
      </c>
      <c r="AC51" s="11">
        <f t="shared" si="39"/>
        <v>1.02589695171298</v>
      </c>
      <c r="AD51" s="11" t="e">
        <f t="shared" si="39"/>
        <v>#DIV/0!</v>
      </c>
      <c r="AE51" s="11" t="e">
        <f t="shared" si="39"/>
        <v>#DIV/0!</v>
      </c>
      <c r="AF51" s="11">
        <f t="shared" si="39"/>
        <v>0.979450582637062</v>
      </c>
      <c r="AG51" s="11">
        <f t="shared" si="39"/>
        <v>0.994652406417112</v>
      </c>
    </row>
    <row r="52" spans="1:33">
      <c r="A52" s="7">
        <v>201805</v>
      </c>
      <c r="B52">
        <v>26361</v>
      </c>
      <c r="C52">
        <v>3553</v>
      </c>
      <c r="E52">
        <v>19914</v>
      </c>
      <c r="H52">
        <v>1063</v>
      </c>
      <c r="I52">
        <v>1647</v>
      </c>
      <c r="M52" s="7">
        <v>201805</v>
      </c>
      <c r="N52">
        <f t="shared" ref="N52:U52" si="40">B52-B51</f>
        <v>5484</v>
      </c>
      <c r="O52">
        <f t="shared" si="40"/>
        <v>920</v>
      </c>
      <c r="P52">
        <f t="shared" si="40"/>
        <v>0</v>
      </c>
      <c r="Q52">
        <f t="shared" si="40"/>
        <v>3963</v>
      </c>
      <c r="R52">
        <f t="shared" si="40"/>
        <v>0</v>
      </c>
      <c r="S52">
        <f t="shared" si="40"/>
        <v>0</v>
      </c>
      <c r="T52">
        <f t="shared" si="40"/>
        <v>236</v>
      </c>
      <c r="U52">
        <f t="shared" si="40"/>
        <v>296</v>
      </c>
      <c r="Y52" s="7">
        <v>201805</v>
      </c>
      <c r="Z52" s="11">
        <f t="shared" ref="Z52:AG52" si="41">N52/N36</f>
        <v>1.00263273365511</v>
      </c>
      <c r="AA52" s="11">
        <f t="shared" si="41"/>
        <v>0.989247311827957</v>
      </c>
      <c r="AB52" s="11" t="e">
        <f t="shared" si="41"/>
        <v>#DIV/0!</v>
      </c>
      <c r="AC52" s="11">
        <f t="shared" si="41"/>
        <v>1.02935064935065</v>
      </c>
      <c r="AD52" s="11" t="e">
        <f t="shared" si="41"/>
        <v>#DIV/0!</v>
      </c>
      <c r="AE52" s="11" t="e">
        <f t="shared" si="41"/>
        <v>#DIV/0!</v>
      </c>
      <c r="AF52" s="11">
        <f t="shared" si="41"/>
        <v>1.01731504695168</v>
      </c>
      <c r="AG52" s="11">
        <f t="shared" si="41"/>
        <v>0.921257391845627</v>
      </c>
    </row>
    <row r="53" spans="1:33">
      <c r="A53" s="7">
        <v>201806</v>
      </c>
      <c r="B53">
        <v>31945</v>
      </c>
      <c r="C53">
        <v>4618</v>
      </c>
      <c r="D53">
        <v>38.5</v>
      </c>
      <c r="E53">
        <v>23887</v>
      </c>
      <c r="G53">
        <v>181.8</v>
      </c>
      <c r="H53">
        <v>1300</v>
      </c>
      <c r="I53">
        <v>1917</v>
      </c>
      <c r="J53">
        <v>823.9</v>
      </c>
      <c r="K53" s="2">
        <v>0.036</v>
      </c>
      <c r="L53">
        <v>30</v>
      </c>
      <c r="M53" s="7">
        <v>201806</v>
      </c>
      <c r="N53">
        <f t="shared" ref="N53:U53" si="42">B53-B52</f>
        <v>5584</v>
      </c>
      <c r="O53">
        <f t="shared" si="42"/>
        <v>1065</v>
      </c>
      <c r="P53">
        <f t="shared" si="42"/>
        <v>38.5</v>
      </c>
      <c r="Q53">
        <f t="shared" si="42"/>
        <v>3973</v>
      </c>
      <c r="R53">
        <f t="shared" si="42"/>
        <v>0</v>
      </c>
      <c r="S53">
        <f t="shared" si="42"/>
        <v>181.8</v>
      </c>
      <c r="T53">
        <f t="shared" si="42"/>
        <v>237</v>
      </c>
      <c r="U53">
        <f t="shared" si="42"/>
        <v>270</v>
      </c>
      <c r="Y53" s="7">
        <v>201806</v>
      </c>
      <c r="Z53" s="11">
        <f t="shared" ref="Z53:AG53" si="43">N53/N37</f>
        <v>1.01183249678366</v>
      </c>
      <c r="AA53" s="11">
        <f t="shared" si="43"/>
        <v>1.01428571428571</v>
      </c>
      <c r="AB53" s="11" t="e">
        <f t="shared" si="43"/>
        <v>#DIV/0!</v>
      </c>
      <c r="AC53" s="11">
        <f t="shared" si="43"/>
        <v>1.02265122265122</v>
      </c>
      <c r="AD53" s="11" t="e">
        <f t="shared" si="43"/>
        <v>#DIV/0!</v>
      </c>
      <c r="AE53" s="11" t="e">
        <f t="shared" si="43"/>
        <v>#DIV/0!</v>
      </c>
      <c r="AF53" s="11">
        <f t="shared" si="43"/>
        <v>1.0135559906291</v>
      </c>
      <c r="AG53" s="11">
        <f t="shared" si="43"/>
        <v>1.11847555923778</v>
      </c>
    </row>
    <row r="54" spans="1:33">
      <c r="A54" s="7">
        <v>201807</v>
      </c>
      <c r="B54">
        <v>38373</v>
      </c>
      <c r="C54">
        <v>5901</v>
      </c>
      <c r="E54">
        <v>28456</v>
      </c>
      <c r="H54">
        <v>1564</v>
      </c>
      <c r="I54">
        <v>2179</v>
      </c>
      <c r="M54" s="7">
        <v>201807</v>
      </c>
      <c r="N54">
        <f t="shared" ref="N54:U54" si="44">B54-B53</f>
        <v>6428</v>
      </c>
      <c r="O54">
        <f t="shared" si="44"/>
        <v>1283</v>
      </c>
      <c r="P54">
        <f t="shared" si="44"/>
        <v>-38.5</v>
      </c>
      <c r="Q54">
        <f t="shared" si="44"/>
        <v>4569</v>
      </c>
      <c r="R54">
        <f t="shared" si="44"/>
        <v>0</v>
      </c>
      <c r="S54">
        <f t="shared" si="44"/>
        <v>-181.8</v>
      </c>
      <c r="T54">
        <f t="shared" si="44"/>
        <v>264</v>
      </c>
      <c r="U54">
        <f t="shared" si="44"/>
        <v>262</v>
      </c>
      <c r="Y54" s="7">
        <v>201807</v>
      </c>
      <c r="Z54" s="11">
        <f t="shared" ref="Z54:AG54" si="45">N54/N38</f>
        <v>1.00935870862383</v>
      </c>
      <c r="AA54" s="11">
        <f t="shared" si="45"/>
        <v>1.02068416865553</v>
      </c>
      <c r="AB54" s="11" t="e">
        <f t="shared" si="45"/>
        <v>#DIV/0!</v>
      </c>
      <c r="AC54" s="11">
        <f t="shared" si="45"/>
        <v>1.02139360203876</v>
      </c>
      <c r="AD54" s="11" t="e">
        <f t="shared" si="45"/>
        <v>#DIV/0!</v>
      </c>
      <c r="AE54" s="11" t="e">
        <f t="shared" si="45"/>
        <v>#DIV/0!</v>
      </c>
      <c r="AF54" s="11">
        <f t="shared" si="45"/>
        <v>1.18260442643461</v>
      </c>
      <c r="AG54" s="11">
        <f t="shared" si="45"/>
        <v>1.03434662455586</v>
      </c>
    </row>
    <row r="55" spans="1:33">
      <c r="A55" s="7">
        <v>201808</v>
      </c>
      <c r="B55">
        <v>44801</v>
      </c>
      <c r="C55">
        <v>7159</v>
      </c>
      <c r="E55">
        <v>33103</v>
      </c>
      <c r="H55">
        <v>1835</v>
      </c>
      <c r="I55">
        <v>2393</v>
      </c>
      <c r="M55" s="7">
        <v>201808</v>
      </c>
      <c r="N55">
        <f t="shared" ref="N55:U55" si="46">B55-B54</f>
        <v>6428</v>
      </c>
      <c r="O55">
        <f t="shared" si="46"/>
        <v>1258</v>
      </c>
      <c r="P55">
        <f t="shared" si="46"/>
        <v>0</v>
      </c>
      <c r="Q55">
        <f t="shared" si="46"/>
        <v>4647</v>
      </c>
      <c r="R55">
        <f t="shared" si="46"/>
        <v>0</v>
      </c>
      <c r="S55">
        <f t="shared" si="46"/>
        <v>0</v>
      </c>
      <c r="T55">
        <f t="shared" si="46"/>
        <v>271</v>
      </c>
      <c r="U55">
        <f t="shared" si="46"/>
        <v>214</v>
      </c>
      <c r="Y55" s="7">
        <v>201808</v>
      </c>
      <c r="Z55" s="11">
        <f t="shared" ref="Z55:AG55" si="47">N55/N39</f>
        <v>1.0008563643441</v>
      </c>
      <c r="AA55" s="11">
        <f t="shared" si="47"/>
        <v>1.01288244766506</v>
      </c>
      <c r="AB55" s="11" t="e">
        <f t="shared" si="47"/>
        <v>#DIV/0!</v>
      </c>
      <c r="AC55" s="11">
        <f t="shared" si="47"/>
        <v>1.0210942649967</v>
      </c>
      <c r="AD55" s="11" t="e">
        <f t="shared" si="47"/>
        <v>#DIV/0!</v>
      </c>
      <c r="AE55" s="11" t="e">
        <f t="shared" si="47"/>
        <v>#DIV/0!</v>
      </c>
      <c r="AF55" s="11">
        <f t="shared" si="47"/>
        <v>1.04028513793375</v>
      </c>
      <c r="AG55" s="11">
        <f t="shared" si="47"/>
        <v>1.04901960784314</v>
      </c>
    </row>
    <row r="56" spans="1:33">
      <c r="A56" s="7">
        <v>201809</v>
      </c>
      <c r="B56">
        <v>50362</v>
      </c>
      <c r="C56">
        <v>8326</v>
      </c>
      <c r="E56">
        <v>36918</v>
      </c>
      <c r="H56">
        <v>2089</v>
      </c>
      <c r="I56">
        <v>2676</v>
      </c>
      <c r="J56">
        <v>1338.3</v>
      </c>
      <c r="K56" s="2">
        <v>0.029</v>
      </c>
      <c r="M56" s="7">
        <v>201809</v>
      </c>
      <c r="N56">
        <f t="shared" ref="N56:U56" si="48">B56-B55</f>
        <v>5561</v>
      </c>
      <c r="O56">
        <f t="shared" si="48"/>
        <v>1167</v>
      </c>
      <c r="P56">
        <f t="shared" si="48"/>
        <v>0</v>
      </c>
      <c r="Q56">
        <f t="shared" si="48"/>
        <v>3815</v>
      </c>
      <c r="R56">
        <f t="shared" si="48"/>
        <v>0</v>
      </c>
      <c r="S56">
        <f t="shared" si="48"/>
        <v>0</v>
      </c>
      <c r="T56">
        <f t="shared" si="48"/>
        <v>254</v>
      </c>
      <c r="U56">
        <f t="shared" si="48"/>
        <v>283</v>
      </c>
      <c r="Y56" s="7">
        <v>201809</v>
      </c>
      <c r="Z56" s="11">
        <f t="shared" ref="Z56:AG56" si="49">N56/N40</f>
        <v>1.00626085697742</v>
      </c>
      <c r="AA56" s="11">
        <f t="shared" si="49"/>
        <v>1.02910052910053</v>
      </c>
      <c r="AB56" s="11" t="e">
        <f t="shared" si="49"/>
        <v>#DIV/0!</v>
      </c>
      <c r="AC56" s="11">
        <f t="shared" si="49"/>
        <v>1.01075667655786</v>
      </c>
      <c r="AD56" s="11" t="e">
        <f t="shared" si="49"/>
        <v>#DIV/0!</v>
      </c>
      <c r="AE56" s="11" t="e">
        <f t="shared" si="49"/>
        <v>#DIV/0!</v>
      </c>
      <c r="AF56" s="11">
        <f t="shared" si="49"/>
        <v>1.03132298437261</v>
      </c>
      <c r="AG56" s="11">
        <f t="shared" si="49"/>
        <v>1.02759622367465</v>
      </c>
    </row>
    <row r="57" spans="1:33">
      <c r="A57" s="7">
        <v>201810</v>
      </c>
      <c r="B57">
        <v>55816</v>
      </c>
      <c r="C57">
        <v>9418</v>
      </c>
      <c r="E57">
        <v>40686</v>
      </c>
      <c r="H57">
        <v>2341</v>
      </c>
      <c r="I57">
        <v>2962</v>
      </c>
      <c r="M57" s="7">
        <v>201810</v>
      </c>
      <c r="N57">
        <f t="shared" ref="N57:U57" si="50">B57-B56</f>
        <v>5454</v>
      </c>
      <c r="O57">
        <f t="shared" si="50"/>
        <v>1092</v>
      </c>
      <c r="P57">
        <f t="shared" si="50"/>
        <v>0</v>
      </c>
      <c r="Q57">
        <f t="shared" si="50"/>
        <v>3768</v>
      </c>
      <c r="R57">
        <f t="shared" si="50"/>
        <v>0</v>
      </c>
      <c r="S57">
        <f t="shared" si="50"/>
        <v>0</v>
      </c>
      <c r="T57">
        <f t="shared" si="50"/>
        <v>252</v>
      </c>
      <c r="U57">
        <f t="shared" si="50"/>
        <v>286</v>
      </c>
      <c r="Y57" s="7">
        <v>201810</v>
      </c>
      <c r="Z57" s="11">
        <f t="shared" ref="Z57:AG57" si="51">N57/N41</f>
        <v>1.0136039250669</v>
      </c>
      <c r="AA57" s="11">
        <f t="shared" si="51"/>
        <v>0.959831238463567</v>
      </c>
      <c r="AB57" s="11" t="e">
        <f t="shared" si="51"/>
        <v>#DIV/0!</v>
      </c>
      <c r="AC57" s="11">
        <f t="shared" si="51"/>
        <v>1.05133928571429</v>
      </c>
      <c r="AD57" s="11" t="e">
        <f t="shared" si="51"/>
        <v>#DIV/0!</v>
      </c>
      <c r="AE57" s="11" t="e">
        <f t="shared" si="51"/>
        <v>#DIV/0!</v>
      </c>
      <c r="AF57" s="11">
        <f t="shared" si="51"/>
        <v>0.97607795609276</v>
      </c>
      <c r="AG57" s="11">
        <f t="shared" si="51"/>
        <v>0.999301187980433</v>
      </c>
    </row>
    <row r="58" spans="1:25">
      <c r="A58" s="7">
        <v>201811</v>
      </c>
      <c r="B58">
        <v>61626</v>
      </c>
      <c r="C58">
        <v>10297</v>
      </c>
      <c r="E58">
        <v>44963</v>
      </c>
      <c r="H58">
        <v>2638</v>
      </c>
      <c r="I58">
        <v>3268</v>
      </c>
      <c r="M58" s="7">
        <v>201811</v>
      </c>
      <c r="N58">
        <f t="shared" ref="N58:U58" si="52">B58-B57</f>
        <v>5810</v>
      </c>
      <c r="O58">
        <f t="shared" si="52"/>
        <v>879</v>
      </c>
      <c r="P58">
        <f t="shared" si="52"/>
        <v>0</v>
      </c>
      <c r="Q58">
        <f t="shared" si="52"/>
        <v>4277</v>
      </c>
      <c r="R58">
        <f t="shared" si="52"/>
        <v>0</v>
      </c>
      <c r="S58">
        <f t="shared" si="52"/>
        <v>0</v>
      </c>
      <c r="T58">
        <f t="shared" si="52"/>
        <v>297</v>
      </c>
      <c r="U58">
        <f t="shared" si="52"/>
        <v>306</v>
      </c>
      <c r="Y58" s="7">
        <v>201811</v>
      </c>
    </row>
    <row r="59" spans="1:25">
      <c r="A59" s="7">
        <v>201812</v>
      </c>
      <c r="B59">
        <v>67914</v>
      </c>
      <c r="C59">
        <v>12300</v>
      </c>
      <c r="E59">
        <v>49200</v>
      </c>
      <c r="F59" s="9">
        <v>0.07</v>
      </c>
      <c r="G59">
        <v>277</v>
      </c>
      <c r="H59">
        <v>2944</v>
      </c>
      <c r="I59">
        <v>3660</v>
      </c>
      <c r="J59">
        <v>1775</v>
      </c>
      <c r="K59" s="9">
        <v>0.03</v>
      </c>
      <c r="L59">
        <v>54.9</v>
      </c>
      <c r="M59" s="7">
        <v>201812</v>
      </c>
      <c r="Y59" s="7">
        <v>201812</v>
      </c>
    </row>
    <row r="61" spans="1:2">
      <c r="A61" t="s">
        <v>87</v>
      </c>
      <c r="B61" t="s">
        <v>130</v>
      </c>
    </row>
    <row r="62" spans="2:2">
      <c r="B62" t="s">
        <v>131</v>
      </c>
    </row>
    <row r="63" spans="2:8">
      <c r="B63" t="s">
        <v>132</v>
      </c>
      <c r="H63" t="s">
        <v>133</v>
      </c>
    </row>
    <row r="67" spans="2:2">
      <c r="B67" t="s">
        <v>134</v>
      </c>
    </row>
    <row r="68" spans="2:2">
      <c r="B68" t="s">
        <v>135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8"/>
  <sheetData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8"/>
  <sheetData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9"/>
  <sheetViews>
    <sheetView workbookViewId="0">
      <selection activeCell="K4" sqref="K4"/>
    </sheetView>
  </sheetViews>
  <sheetFormatPr defaultColWidth="9.16071428571429" defaultRowHeight="14.8"/>
  <cols>
    <col min="2" max="2" width="14.3303571428571" customWidth="1"/>
    <col min="6" max="6" width="10.5"/>
    <col min="7" max="7" width="12.8303571428571"/>
  </cols>
  <sheetData>
    <row r="1" spans="2:10">
      <c r="B1" t="s">
        <v>136</v>
      </c>
      <c r="J1" t="s">
        <v>137</v>
      </c>
    </row>
    <row r="2" spans="2:11">
      <c r="B2">
        <v>2019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128</v>
      </c>
      <c r="J2" t="s">
        <v>143</v>
      </c>
      <c r="K2" s="4" t="s">
        <v>144</v>
      </c>
    </row>
    <row r="3" spans="2:8">
      <c r="B3" t="s">
        <v>145</v>
      </c>
      <c r="C3">
        <v>17966</v>
      </c>
      <c r="D3">
        <v>12625</v>
      </c>
      <c r="E3">
        <v>440</v>
      </c>
      <c r="G3">
        <v>12.4</v>
      </c>
      <c r="H3" s="2">
        <v>0.027</v>
      </c>
    </row>
    <row r="4" spans="2:11">
      <c r="B4" t="s">
        <v>146</v>
      </c>
      <c r="C4">
        <v>18559</v>
      </c>
      <c r="D4">
        <v>13058</v>
      </c>
      <c r="E4">
        <v>1067.3</v>
      </c>
      <c r="G4">
        <v>26.1</v>
      </c>
      <c r="H4" s="2">
        <v>0.024</v>
      </c>
      <c r="J4" t="s">
        <v>147</v>
      </c>
      <c r="K4" s="5" t="s">
        <v>148</v>
      </c>
    </row>
    <row r="5" spans="2:8">
      <c r="B5" t="s">
        <v>149</v>
      </c>
      <c r="C5">
        <v>19019</v>
      </c>
      <c r="D5">
        <v>13149</v>
      </c>
      <c r="E5">
        <v>1715</v>
      </c>
      <c r="G5">
        <v>32.5</v>
      </c>
      <c r="H5" s="2">
        <v>0.019</v>
      </c>
    </row>
    <row r="6" spans="2:8">
      <c r="B6" t="s">
        <v>150</v>
      </c>
      <c r="C6">
        <v>20430</v>
      </c>
      <c r="D6">
        <v>14167</v>
      </c>
      <c r="E6">
        <v>2242</v>
      </c>
      <c r="F6">
        <v>1169</v>
      </c>
      <c r="H6" s="3">
        <v>0.02</v>
      </c>
    </row>
    <row r="9" spans="2:7">
      <c r="B9">
        <v>2020</v>
      </c>
      <c r="G9" t="s">
        <v>151</v>
      </c>
    </row>
    <row r="10" spans="2:6">
      <c r="B10" t="s">
        <v>145</v>
      </c>
      <c r="C10">
        <v>20825</v>
      </c>
      <c r="D10">
        <v>14390</v>
      </c>
      <c r="E10">
        <v>538</v>
      </c>
      <c r="F10">
        <v>248</v>
      </c>
    </row>
    <row r="11" spans="2:6">
      <c r="B11" t="s">
        <v>146</v>
      </c>
      <c r="C11">
        <v>21582</v>
      </c>
      <c r="D11">
        <v>14875</v>
      </c>
      <c r="E11">
        <v>1278</v>
      </c>
      <c r="F11">
        <v>595</v>
      </c>
    </row>
    <row r="12" spans="2:7">
      <c r="B12" t="s">
        <v>149</v>
      </c>
      <c r="C12" s="1">
        <f>C6+G12</f>
        <v>22300</v>
      </c>
      <c r="G12">
        <v>1870</v>
      </c>
    </row>
    <row r="13" spans="2:7">
      <c r="B13" t="s">
        <v>150</v>
      </c>
      <c r="C13" s="1">
        <f>C6+G13</f>
        <v>25250</v>
      </c>
      <c r="G13">
        <v>4820</v>
      </c>
    </row>
    <row r="17" spans="2:7">
      <c r="B17" t="s">
        <v>75</v>
      </c>
      <c r="C17" t="s">
        <v>152</v>
      </c>
      <c r="D17" t="s">
        <v>153</v>
      </c>
      <c r="E17" t="s">
        <v>127</v>
      </c>
      <c r="F17" t="s">
        <v>126</v>
      </c>
      <c r="G17" t="s">
        <v>154</v>
      </c>
    </row>
    <row r="18" spans="2:2">
      <c r="B18">
        <v>2019</v>
      </c>
    </row>
    <row r="19" spans="2:7">
      <c r="B19" t="s">
        <v>145</v>
      </c>
      <c r="C19">
        <v>18888</v>
      </c>
      <c r="D19">
        <v>1041</v>
      </c>
      <c r="E19">
        <v>43.5</v>
      </c>
      <c r="F19" s="2">
        <v>0.04</v>
      </c>
      <c r="G19">
        <v>556</v>
      </c>
    </row>
    <row r="20" spans="2:7">
      <c r="B20" t="s">
        <v>146</v>
      </c>
      <c r="C20">
        <v>19269</v>
      </c>
      <c r="D20">
        <v>2145</v>
      </c>
      <c r="E20">
        <v>104.6</v>
      </c>
      <c r="F20" s="2">
        <v>0.047</v>
      </c>
      <c r="G20">
        <v>1133</v>
      </c>
    </row>
    <row r="21" spans="2:2">
      <c r="B21" t="s">
        <v>149</v>
      </c>
    </row>
    <row r="22" spans="2:7">
      <c r="B22" t="s">
        <v>150</v>
      </c>
      <c r="C22">
        <v>21005</v>
      </c>
      <c r="D22">
        <v>4057</v>
      </c>
      <c r="E22">
        <v>168.6</v>
      </c>
      <c r="F22" s="2">
        <v>0.04</v>
      </c>
      <c r="G22">
        <v>2082</v>
      </c>
    </row>
    <row r="25" spans="2:8">
      <c r="B25">
        <v>2020</v>
      </c>
      <c r="H25" t="s">
        <v>151</v>
      </c>
    </row>
    <row r="26" spans="2:7">
      <c r="B26" t="s">
        <v>145</v>
      </c>
      <c r="C26">
        <v>21251</v>
      </c>
      <c r="D26">
        <v>1149</v>
      </c>
      <c r="G26">
        <v>548</v>
      </c>
    </row>
    <row r="27" spans="2:7">
      <c r="B27" t="s">
        <v>146</v>
      </c>
      <c r="C27">
        <v>21675</v>
      </c>
      <c r="D27">
        <v>2379</v>
      </c>
      <c r="G27">
        <v>1123</v>
      </c>
    </row>
    <row r="28" spans="2:8">
      <c r="B28" t="s">
        <v>149</v>
      </c>
      <c r="C28">
        <f>C22+H28</f>
        <v>22397</v>
      </c>
      <c r="H28">
        <v>1392</v>
      </c>
    </row>
    <row r="29" spans="2:8">
      <c r="B29" t="s">
        <v>150</v>
      </c>
      <c r="C29">
        <f>C22+H29</f>
        <v>28172</v>
      </c>
      <c r="H29">
        <v>7167</v>
      </c>
    </row>
  </sheetData>
  <hyperlinks>
    <hyperlink ref="K2" r:id="rId1" display="http://www.nea.gov.cn/sjzz/xny/index.htm"/>
    <hyperlink ref="K4" r:id="rId2" display="https://finance.sina.com.cn/money/future/nyzx/2021-01-21/doc-ikftpnny0222028.sht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</vt:lpstr>
      <vt:lpstr>2020</vt:lpstr>
      <vt:lpstr>2019</vt:lpstr>
      <vt:lpstr>2018</vt:lpstr>
      <vt:lpstr>2017</vt:lpstr>
      <vt:lpstr>2016</vt:lpstr>
      <vt:lpstr>光伏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xixi</dc:creator>
  <cp:lastModifiedBy>Microsoft Office User</cp:lastModifiedBy>
  <dcterms:created xsi:type="dcterms:W3CDTF">2020-10-10T16:03:00Z</dcterms:created>
  <dcterms:modified xsi:type="dcterms:W3CDTF">2021-11-04T21:31:17Z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1033-3.8.0.6081</vt:lpwstr>
  </property>
</Properties>
</file>