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500" windowHeight="21100" activeTab="2"/>
  </bookViews>
  <sheets>
    <sheet name="source_data" sheetId="1" r:id="rId1"/>
    <sheet name="iea_recalc" sheetId="2" r:id="rId2"/>
    <sheet name="monthly_calculation" sheetId="3" r:id="rId3"/>
    <sheet name="clean_version" sheetId="4" r:id="rId4"/>
  </sheets>
  <calcPr calcId="144525" concurrentCalc="0"/>
</workbook>
</file>

<file path=xl/sharedStrings.xml><?xml version="1.0" encoding="utf-8"?>
<sst xmlns="http://schemas.openxmlformats.org/spreadsheetml/2006/main" count="139">
  <si>
    <t>装机容量（亿千瓦）</t>
  </si>
  <si>
    <t>数据源</t>
  </si>
  <si>
    <t>copied from cleaned data</t>
  </si>
  <si>
    <t>月份</t>
  </si>
  <si>
    <t>总发电设备（亿千瓦）</t>
  </si>
  <si>
    <t>水电（亿千瓦）</t>
  </si>
  <si>
    <t>常规水电（亿千瓦）</t>
  </si>
  <si>
    <t>火电（亿千瓦）</t>
  </si>
  <si>
    <t>燃煤（亿千瓦）</t>
  </si>
  <si>
    <t>燃气（万千瓦）</t>
  </si>
  <si>
    <t>核电（万千瓦）</t>
  </si>
  <si>
    <t>风电（亿千瓦）</t>
  </si>
  <si>
    <t>太阳能（亿千瓦）</t>
  </si>
  <si>
    <t>calculated value</t>
  </si>
  <si>
    <t>https://www.cec.org.cn/detail/index.html?3-294515</t>
  </si>
  <si>
    <t>ratio used for calculation</t>
  </si>
  <si>
    <t>https://www.cec.org.cn/detail/index.html?3-295599</t>
  </si>
  <si>
    <t>data used for further calculation</t>
  </si>
  <si>
    <t>https://cec.org.cn/detail/index.html?3-296559</t>
  </si>
  <si>
    <t>https://cec.org.cn/detail/index.html?3-297603</t>
  </si>
  <si>
    <t>https://www.cec.org.cn/detail/index.html?3-298756</t>
  </si>
  <si>
    <t>http://www.chinapower.com.cn/sj/zxfb/20210820/96931.html</t>
  </si>
  <si>
    <t>https://www.cec.org.cn/detail/index.html?3-300994</t>
  </si>
  <si>
    <t>https://www.cec.org.cn/detail/index.html?3-302143</t>
  </si>
  <si>
    <t>发电设备利用小时数（小时）</t>
  </si>
  <si>
    <t>月度总发电量（亿千瓦时）</t>
  </si>
  <si>
    <t>ratio总发电量比6000千瓦以上</t>
  </si>
  <si>
    <t>总发电设备</t>
  </si>
  <si>
    <t>水电</t>
  </si>
  <si>
    <t>火电</t>
  </si>
  <si>
    <t>燃煤</t>
  </si>
  <si>
    <t>燃气</t>
  </si>
  <si>
    <t>核电</t>
  </si>
  <si>
    <t>并网风电</t>
  </si>
  <si>
    <t>太阳能</t>
  </si>
  <si>
    <t>其他</t>
  </si>
  <si>
    <t>ave2021</t>
  </si>
  <si>
    <t>6000千瓦及以上装机容量</t>
  </si>
  <si>
    <t>6000千瓦及以上月度总发电量（亿千瓦时）</t>
  </si>
  <si>
    <t>并网风电（亿千瓦）</t>
  </si>
  <si>
    <t>并网太阳能（亿千瓦）</t>
  </si>
  <si>
    <t>规模以上电厂发电量</t>
  </si>
  <si>
    <t>月度规模以上电厂发电量</t>
  </si>
  <si>
    <t>ratio规模以上电厂发电量比6000千瓦以上</t>
  </si>
  <si>
    <t>总发电量（亿千瓦时）</t>
  </si>
  <si>
    <t>水电（亿千瓦时）</t>
  </si>
  <si>
    <t>火电（亿千瓦时）</t>
  </si>
  <si>
    <t>核电（亿千瓦时）</t>
  </si>
  <si>
    <t>6000千瓦及以上风电（亿千瓦时）</t>
  </si>
  <si>
    <t>全年</t>
  </si>
  <si>
    <t>全口径发电量：7.33万亿千瓦时</t>
  </si>
  <si>
    <t>全国非化石能源发电量2.39万亿千瓦时</t>
  </si>
  <si>
    <t>全国全口径火电发电量5.05万亿千瓦时</t>
  </si>
  <si>
    <t>煤电发电量4.56万亿千瓦时</t>
  </si>
  <si>
    <t>yearmonth</t>
  </si>
  <si>
    <t>year</t>
  </si>
  <si>
    <t>month</t>
  </si>
  <si>
    <t>datasource</t>
  </si>
  <si>
    <t>unit</t>
  </si>
  <si>
    <t>CONVENTIONAL THERMAL</t>
  </si>
  <si>
    <t xml:space="preserve">  Coal</t>
  </si>
  <si>
    <t xml:space="preserve">  Oil</t>
  </si>
  <si>
    <t xml:space="preserve">  Natural Gas</t>
  </si>
  <si>
    <t xml:space="preserve">  Combustible Renewables</t>
  </si>
  <si>
    <t xml:space="preserve">  Other Combustibles</t>
  </si>
  <si>
    <t>Nuclear</t>
  </si>
  <si>
    <t>Hydro</t>
  </si>
  <si>
    <t>Wind</t>
  </si>
  <si>
    <t>Solar</t>
  </si>
  <si>
    <t>Geothermal</t>
  </si>
  <si>
    <t>Other Renewables</t>
  </si>
  <si>
    <t>Non-Specified</t>
  </si>
  <si>
    <t>RENEWABLES</t>
  </si>
  <si>
    <t>NON-RENEWABLES</t>
  </si>
  <si>
    <t>TOTAL NET PRODUCTION</t>
  </si>
  <si>
    <t>2021-01</t>
  </si>
  <si>
    <t>IEA</t>
  </si>
  <si>
    <t>GWh</t>
  </si>
  <si>
    <t>2021-02</t>
  </si>
  <si>
    <t>2021-03</t>
  </si>
  <si>
    <t>2021-04</t>
  </si>
  <si>
    <t>2021-05</t>
  </si>
  <si>
    <t>2020-06</t>
  </si>
  <si>
    <t>2020-07</t>
  </si>
  <si>
    <t>2020-08</t>
  </si>
  <si>
    <t>2020-09</t>
  </si>
  <si>
    <t>2020-10</t>
  </si>
  <si>
    <t>2020-11</t>
  </si>
  <si>
    <t>2020-12</t>
  </si>
  <si>
    <t>coal</t>
  </si>
  <si>
    <t>gas</t>
  </si>
  <si>
    <t>oil</t>
  </si>
  <si>
    <t>other_thermal</t>
  </si>
  <si>
    <t>nuclear</t>
  </si>
  <si>
    <t>hydro</t>
  </si>
  <si>
    <t>wind</t>
  </si>
  <si>
    <t>solar</t>
  </si>
  <si>
    <t>other</t>
  </si>
  <si>
    <t>ratio to conventional thermal</t>
  </si>
  <si>
    <t>2021-06</t>
  </si>
  <si>
    <t>2021-07</t>
  </si>
  <si>
    <t>2021-08</t>
  </si>
  <si>
    <t>2021-09</t>
  </si>
  <si>
    <t>2021-10</t>
  </si>
  <si>
    <t>2021-11</t>
  </si>
  <si>
    <t>2021-12</t>
  </si>
  <si>
    <t>2019-01</t>
  </si>
  <si>
    <t>ratio oil vs (oil+other_thermal)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</si>
  <si>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</si>
  <si>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</si>
  <si>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</si>
  <si>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</si>
  <si>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</si>
  <si>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</si>
  <si>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</si>
  <si>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</si>
  <si>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</si>
  <si>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</si>
  <si>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</si>
  <si>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average</t>
  </si>
  <si>
    <t>ZDL_recalc</t>
  </si>
  <si>
    <t>other_non_thermal</t>
  </si>
  <si>
    <t>ZDL_recalc_Jan&amp;Feb</t>
  </si>
  <si>
    <t>ZDL_aggregate</t>
  </si>
  <si>
    <t>total</t>
  </si>
  <si>
    <t>fossil</t>
  </si>
  <si>
    <t>low.carbon</t>
  </si>
  <si>
    <t>percentage</t>
  </si>
  <si>
    <t>coal.perc</t>
  </si>
  <si>
    <t>gas.perc</t>
  </si>
  <si>
    <t>oil.perc</t>
  </si>
  <si>
    <t>nuclear.perc</t>
  </si>
  <si>
    <t>hydro.perc</t>
  </si>
  <si>
    <t>wind.perc</t>
  </si>
  <si>
    <t>solar.perc</t>
  </si>
  <si>
    <t>other.perc</t>
  </si>
  <si>
    <t>fossil.perc</t>
  </si>
  <si>
    <t>low.carbon.perc</t>
  </si>
  <si>
    <t>total.prod</t>
  </si>
</sst>
</file>

<file path=xl/styles.xml><?xml version="1.0" encoding="utf-8"?>
<styleSheet xmlns="http://schemas.openxmlformats.org/spreadsheetml/2006/main">
  <numFmts count="9">
    <numFmt numFmtId="176" formatCode="0.0000_ "/>
    <numFmt numFmtId="177" formatCode="0.0_ "/>
    <numFmt numFmtId="178" formatCode="###\ ###\ ##0"/>
    <numFmt numFmtId="179" formatCode="0.000_ "/>
    <numFmt numFmtId="180" formatCode="0.00_ "/>
    <numFmt numFmtId="181" formatCode="_(&quot;$&quot;* #,##0_);_(&quot;$&quot;* \(#,##0\);_(&quot;$&quot;* &quot;-&quot;_);_(@_)"/>
    <numFmt numFmtId="182" formatCode="_ * #,##0.00_ ;_ * \-#,##0.00_ ;_ * &quot;-&quot;??_ ;_ @_ "/>
    <numFmt numFmtId="183" formatCode="_ * #,##0_ ;_ * \-#,##0_ ;_ * &quot;-&quot;_ ;_ @_ "/>
    <numFmt numFmtId="184" formatCode="_(&quot;$&quot;* #,##0.00_);_(&quot;$&quot;* \(#,##0.00\);_(&quot;$&quot;* &quot;-&quot;??_);_(@_)"/>
  </numFmts>
  <fonts count="30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sz val="11"/>
      <color theme="8" tint="-0.25"/>
      <name val="Calibri"/>
      <charset val="134"/>
      <scheme val="minor"/>
    </font>
    <font>
      <b/>
      <sz val="11"/>
      <color theme="8" tint="-0.25"/>
      <name val="Calibri"/>
      <charset val="134"/>
      <scheme val="minor"/>
    </font>
    <font>
      <b/>
      <sz val="11"/>
      <color theme="9" tint="-0.5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CCECFF"/>
        <bgColor rgb="FF000000"/>
      </patternFill>
    </fill>
    <fill>
      <patternFill patternType="solid">
        <fgColor rgb="FFCCE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hair">
        <color rgb="FF66CCFF"/>
      </right>
      <top style="hair">
        <color rgb="FF66CCFF"/>
      </top>
      <bottom/>
      <diagonal/>
    </border>
    <border>
      <left/>
      <right style="hair">
        <color rgb="FF66CCFF"/>
      </right>
      <top/>
      <bottom/>
      <diagonal/>
    </border>
    <border>
      <left/>
      <right style="hair">
        <color rgb="FF66CCFF"/>
      </right>
      <top style="thin">
        <color rgb="FF66CCFF"/>
      </top>
      <bottom/>
      <diagonal/>
    </border>
    <border>
      <left/>
      <right style="hair">
        <color rgb="FF66CCFF"/>
      </right>
      <top/>
      <bottom style="thin">
        <color rgb="FF66CCFF"/>
      </bottom>
      <diagonal/>
    </border>
    <border>
      <left/>
      <right/>
      <top style="thin">
        <color rgb="FF66CCFF"/>
      </top>
      <bottom/>
      <diagonal/>
    </border>
    <border>
      <left/>
      <right/>
      <top/>
      <bottom style="thin">
        <color rgb="FF66CCFF"/>
      </bottom>
      <diagonal/>
    </border>
    <border>
      <left/>
      <right style="hair">
        <color rgb="FF66CCFF"/>
      </right>
      <top style="thin">
        <color rgb="FF66CCFF"/>
      </top>
      <bottom style="thin">
        <color rgb="FF66CCFF"/>
      </bottom>
      <diagonal/>
    </border>
    <border>
      <left/>
      <right/>
      <top style="thin">
        <color rgb="FF66CCFF"/>
      </top>
      <bottom style="thin">
        <color rgb="FF66CCF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1" fillId="10" borderId="19" applyNumberFormat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29" fillId="31" borderId="2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0" borderId="20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0" fontId="26" fillId="16" borderId="22" applyNumberForma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7" fontId="0" fillId="0" borderId="0" xfId="0" applyNumberFormat="1" applyBorder="1">
      <alignment vertical="center"/>
    </xf>
    <xf numFmtId="0" fontId="1" fillId="0" borderId="0" xfId="0" applyFont="1" applyFill="1" applyBorder="1" applyAlignment="1">
      <alignment horizontal="right" vertical="center"/>
    </xf>
    <xf numFmtId="177" fontId="0" fillId="0" borderId="0" xfId="0" applyNumberFormat="1">
      <alignment vertical="center"/>
    </xf>
    <xf numFmtId="0" fontId="0" fillId="0" borderId="0" xfId="0" applyBorder="1">
      <alignment vertical="center"/>
    </xf>
    <xf numFmtId="176" fontId="0" fillId="0" borderId="0" xfId="0" applyNumberFormat="1">
      <alignment vertical="center"/>
    </xf>
    <xf numFmtId="0" fontId="2" fillId="0" borderId="0" xfId="0" applyFont="1" applyFill="1" applyBorder="1" applyAlignment="1">
      <alignment horizontal="right" vertical="center"/>
    </xf>
    <xf numFmtId="0" fontId="0" fillId="2" borderId="0" xfId="0" applyFill="1">
      <alignment vertical="center"/>
    </xf>
    <xf numFmtId="177" fontId="0" fillId="2" borderId="0" xfId="0" applyNumberFormat="1" applyFill="1">
      <alignment vertical="center"/>
    </xf>
    <xf numFmtId="0" fontId="3" fillId="0" borderId="0" xfId="0" applyFont="1">
      <alignment vertical="center"/>
    </xf>
    <xf numFmtId="180" fontId="0" fillId="0" borderId="0" xfId="0" applyNumberFormat="1">
      <alignment vertical="center"/>
    </xf>
    <xf numFmtId="179" fontId="0" fillId="0" borderId="0" xfId="0" applyNumberFormat="1">
      <alignment vertical="center"/>
    </xf>
    <xf numFmtId="179" fontId="3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7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7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0" xfId="0" applyFill="1" applyAlignment="1">
      <alignment vertical="center"/>
    </xf>
    <xf numFmtId="0" fontId="4" fillId="0" borderId="8" xfId="0" applyNumberFormat="1" applyFont="1" applyFill="1" applyBorder="1" applyAlignment="1">
      <alignment horizontal="left" vertical="top"/>
    </xf>
    <xf numFmtId="0" fontId="5" fillId="3" borderId="9" xfId="0" applyNumberFormat="1" applyFont="1" applyFill="1" applyBorder="1" applyAlignment="1">
      <alignment horizontal="left" vertical="center" indent="1"/>
    </xf>
    <xf numFmtId="0" fontId="5" fillId="0" borderId="9" xfId="0" applyNumberFormat="1" applyFont="1" applyFill="1" applyBorder="1" applyAlignment="1">
      <alignment horizontal="left" vertical="center" indent="1"/>
    </xf>
    <xf numFmtId="178" fontId="4" fillId="0" borderId="0" xfId="0" applyNumberFormat="1" applyFont="1" applyFill="1" applyBorder="1" applyAlignment="1">
      <alignment horizontal="right" vertical="center"/>
    </xf>
    <xf numFmtId="178" fontId="5" fillId="4" borderId="0" xfId="0" applyNumberFormat="1" applyFont="1" applyFill="1" applyBorder="1" applyAlignment="1">
      <alignment horizontal="right" vertical="center"/>
    </xf>
    <xf numFmtId="178" fontId="5" fillId="0" borderId="0" xfId="0" applyNumberFormat="1" applyFont="1" applyFill="1" applyBorder="1" applyAlignment="1">
      <alignment horizontal="right" vertical="center"/>
    </xf>
    <xf numFmtId="0" fontId="4" fillId="0" borderId="9" xfId="0" applyNumberFormat="1" applyFont="1" applyFill="1" applyBorder="1" applyAlignment="1">
      <alignment horizontal="left" vertical="top"/>
    </xf>
    <xf numFmtId="178" fontId="4" fillId="3" borderId="9" xfId="0" applyNumberFormat="1" applyFont="1" applyFill="1" applyBorder="1" applyAlignment="1">
      <alignment horizontal="left" vertical="center"/>
    </xf>
    <xf numFmtId="178" fontId="4" fillId="4" borderId="0" xfId="0" applyNumberFormat="1" applyFont="1" applyFill="1" applyBorder="1" applyAlignment="1">
      <alignment horizontal="right" vertical="center"/>
    </xf>
    <xf numFmtId="178" fontId="4" fillId="3" borderId="10" xfId="0" applyNumberFormat="1" applyFont="1" applyFill="1" applyBorder="1" applyAlignment="1">
      <alignment horizontal="left" vertical="center"/>
    </xf>
    <xf numFmtId="0" fontId="4" fillId="0" borderId="11" xfId="0" applyNumberFormat="1" applyFont="1" applyFill="1" applyBorder="1" applyAlignment="1">
      <alignment horizontal="left" vertical="top"/>
    </xf>
    <xf numFmtId="178" fontId="4" fillId="4" borderId="12" xfId="0" applyNumberFormat="1" applyFont="1" applyFill="1" applyBorder="1" applyAlignment="1">
      <alignment horizontal="right" vertical="center"/>
    </xf>
    <xf numFmtId="178" fontId="4" fillId="0" borderId="13" xfId="0" applyNumberFormat="1" applyFont="1" applyFill="1" applyBorder="1" applyAlignment="1">
      <alignment horizontal="right" vertical="center"/>
    </xf>
    <xf numFmtId="178" fontId="4" fillId="3" borderId="14" xfId="0" applyNumberFormat="1" applyFont="1" applyFill="1" applyBorder="1" applyAlignment="1">
      <alignment horizontal="left" vertical="center"/>
    </xf>
    <xf numFmtId="178" fontId="4" fillId="4" borderId="15" xfId="0" applyNumberFormat="1" applyFont="1" applyFill="1" applyBorder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vertical="center"/>
    </xf>
    <xf numFmtId="177" fontId="8" fillId="0" borderId="0" xfId="0" applyNumberFormat="1" applyFont="1" applyFill="1" applyAlignment="1">
      <alignment vertical="center"/>
    </xf>
    <xf numFmtId="177" fontId="8" fillId="5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77" fontId="6" fillId="0" borderId="0" xfId="0" applyNumberFormat="1" applyFont="1" applyFill="1" applyAlignment="1">
      <alignment vertical="center"/>
    </xf>
    <xf numFmtId="177" fontId="7" fillId="5" borderId="0" xfId="0" applyNumberFormat="1" applyFont="1" applyFill="1" applyBorder="1" applyAlignment="1">
      <alignment vertical="center"/>
    </xf>
    <xf numFmtId="177" fontId="9" fillId="0" borderId="0" xfId="0" applyNumberFormat="1" applyFont="1" applyFill="1" applyAlignment="1">
      <alignment vertical="center"/>
    </xf>
    <xf numFmtId="0" fontId="7" fillId="5" borderId="0" xfId="0" applyFont="1" applyFill="1" applyAlignment="1">
      <alignment vertical="center"/>
    </xf>
    <xf numFmtId="177" fontId="7" fillId="5" borderId="0" xfId="0" applyNumberFormat="1" applyFont="1" applyFill="1" applyAlignment="1">
      <alignment vertical="center"/>
    </xf>
    <xf numFmtId="177" fontId="9" fillId="5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 applyFill="1" applyAlignment="1">
      <alignment horizontal="right" vertical="center"/>
    </xf>
    <xf numFmtId="177" fontId="8" fillId="5" borderId="0" xfId="0" applyNumberFormat="1" applyFont="1" applyFill="1" applyAlignment="1">
      <alignment vertical="center"/>
    </xf>
    <xf numFmtId="180" fontId="6" fillId="0" borderId="0" xfId="0" applyNumberFormat="1" applyFont="1" applyFill="1" applyAlignment="1">
      <alignment vertical="center"/>
    </xf>
    <xf numFmtId="179" fontId="10" fillId="0" borderId="0" xfId="0" applyNumberFormat="1" applyFont="1" applyFill="1" applyAlignment="1">
      <alignment vertical="center"/>
    </xf>
    <xf numFmtId="179" fontId="6" fillId="0" borderId="0" xfId="0" applyNumberFormat="1" applyFont="1" applyFill="1" applyAlignment="1">
      <alignment vertical="center"/>
    </xf>
    <xf numFmtId="0" fontId="4" fillId="0" borderId="8" xfId="0" applyNumberFormat="1" applyFont="1" applyFill="1" applyBorder="1" applyAlignment="1" quotePrefix="1">
      <alignment horizontal="left" vertical="top"/>
    </xf>
    <xf numFmtId="0" fontId="5" fillId="3" borderId="9" xfId="0" applyNumberFormat="1" applyFont="1" applyFill="1" applyBorder="1" applyAlignment="1" quotePrefix="1">
      <alignment horizontal="left" vertical="center" indent="1"/>
    </xf>
    <xf numFmtId="0" fontId="5" fillId="0" borderId="9" xfId="0" applyNumberFormat="1" applyFont="1" applyFill="1" applyBorder="1" applyAlignment="1" quotePrefix="1">
      <alignment horizontal="left" vertical="center" indent="1"/>
    </xf>
    <xf numFmtId="0" fontId="4" fillId="0" borderId="9" xfId="0" applyNumberFormat="1" applyFont="1" applyFill="1" applyBorder="1" applyAlignment="1" quotePrefix="1">
      <alignment horizontal="left" vertical="top"/>
    </xf>
    <xf numFmtId="0" fontId="4" fillId="0" borderId="11" xfId="0" applyNumberFormat="1" applyFont="1" applyFill="1" applyBorder="1" applyAlignment="1" quotePrefix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64"/>
  <sheetViews>
    <sheetView topLeftCell="J11" workbookViewId="0">
      <selection activeCell="X18" sqref="X18"/>
    </sheetView>
  </sheetViews>
  <sheetFormatPr defaultColWidth="9" defaultRowHeight="14"/>
  <cols>
    <col min="1" max="13" width="9" style="39"/>
    <col min="14" max="14" width="12.6875" style="39"/>
    <col min="15" max="18" width="9" style="39"/>
    <col min="19" max="19" width="9.5" style="39"/>
    <col min="20" max="20" width="10.5" style="39"/>
    <col min="21" max="25" width="9" style="39"/>
    <col min="26" max="26" width="11.7265625" style="39" customWidth="1"/>
    <col min="27" max="27" width="10.4140625" style="39" customWidth="1"/>
    <col min="28" max="28" width="9" style="39"/>
    <col min="29" max="29" width="8.078125" style="39" customWidth="1"/>
    <col min="30" max="31" width="7.25" style="39" customWidth="1"/>
    <col min="32" max="32" width="9.1171875" style="39" customWidth="1"/>
    <col min="33" max="33" width="9.3671875" style="39" customWidth="1"/>
    <col min="34" max="16384" width="9" style="39"/>
  </cols>
  <sheetData>
    <row r="1" s="39" customFormat="1" spans="1:21">
      <c r="A1" s="40" t="s">
        <v>0</v>
      </c>
      <c r="M1" s="40" t="s">
        <v>1</v>
      </c>
      <c r="U1" s="39" t="s">
        <v>2</v>
      </c>
    </row>
    <row r="2" s="39" customFormat="1" spans="1:21">
      <c r="A2" s="41" t="s">
        <v>3</v>
      </c>
      <c r="B2" s="39" t="s">
        <v>4</v>
      </c>
      <c r="C2" s="39" t="s">
        <v>5</v>
      </c>
      <c r="D2" s="39" t="s">
        <v>6</v>
      </c>
      <c r="E2" s="39" t="s">
        <v>7</v>
      </c>
      <c r="F2" s="39" t="s">
        <v>8</v>
      </c>
      <c r="G2" s="39" t="s">
        <v>9</v>
      </c>
      <c r="H2" s="39" t="s">
        <v>10</v>
      </c>
      <c r="I2" s="39" t="s">
        <v>11</v>
      </c>
      <c r="K2" s="39" t="s">
        <v>12</v>
      </c>
      <c r="M2" s="41" t="s">
        <v>3</v>
      </c>
      <c r="U2" s="45" t="s">
        <v>13</v>
      </c>
    </row>
    <row r="3" s="39" customFormat="1" spans="1:21">
      <c r="A3" s="41">
        <v>202102</v>
      </c>
      <c r="B3" s="39">
        <v>22.2</v>
      </c>
      <c r="C3" s="39">
        <v>3.7</v>
      </c>
      <c r="D3" s="39">
        <v>3.4</v>
      </c>
      <c r="E3" s="39">
        <v>12.6</v>
      </c>
      <c r="F3" s="39">
        <v>10.8</v>
      </c>
      <c r="G3" s="39">
        <v>10204</v>
      </c>
      <c r="H3" s="39">
        <v>5104</v>
      </c>
      <c r="I3" s="39">
        <v>2.8</v>
      </c>
      <c r="K3" s="39">
        <v>2.6</v>
      </c>
      <c r="M3" s="41">
        <v>202102</v>
      </c>
      <c r="N3" s="39" t="s">
        <v>14</v>
      </c>
      <c r="U3" s="52" t="s">
        <v>15</v>
      </c>
    </row>
    <row r="4" s="39" customFormat="1" spans="1:21">
      <c r="A4" s="41">
        <v>202103</v>
      </c>
      <c r="B4" s="39">
        <v>22.3</v>
      </c>
      <c r="C4" s="39">
        <v>3.7</v>
      </c>
      <c r="D4" s="39">
        <v>3.4</v>
      </c>
      <c r="E4" s="39">
        <v>12.6</v>
      </c>
      <c r="F4" s="39">
        <v>10.9</v>
      </c>
      <c r="G4" s="39">
        <v>10420</v>
      </c>
      <c r="H4" s="39">
        <v>5104</v>
      </c>
      <c r="I4" s="39">
        <v>2.9</v>
      </c>
      <c r="K4" s="39">
        <v>2.6</v>
      </c>
      <c r="M4" s="41">
        <v>202103</v>
      </c>
      <c r="N4" s="39" t="s">
        <v>16</v>
      </c>
      <c r="U4" s="49" t="s">
        <v>17</v>
      </c>
    </row>
    <row r="5" s="39" customFormat="1" spans="1:14">
      <c r="A5" s="41">
        <v>202104</v>
      </c>
      <c r="B5" s="39">
        <v>22.3</v>
      </c>
      <c r="C5" s="39">
        <v>3.7</v>
      </c>
      <c r="D5" s="39">
        <v>3.4</v>
      </c>
      <c r="E5" s="39">
        <v>12.6</v>
      </c>
      <c r="F5" s="39">
        <v>10.8</v>
      </c>
      <c r="G5" s="39">
        <v>10528</v>
      </c>
      <c r="H5" s="39">
        <v>5104</v>
      </c>
      <c r="I5" s="39">
        <v>2.9</v>
      </c>
      <c r="K5" s="39">
        <v>2.6</v>
      </c>
      <c r="M5" s="41">
        <v>202104</v>
      </c>
      <c r="N5" s="39" t="s">
        <v>18</v>
      </c>
    </row>
    <row r="6" s="39" customFormat="1" spans="1:14">
      <c r="A6" s="41">
        <v>202105</v>
      </c>
      <c r="B6" s="39">
        <v>22.4</v>
      </c>
      <c r="C6" s="39">
        <v>3.7</v>
      </c>
      <c r="D6" s="39">
        <v>3.4</v>
      </c>
      <c r="E6" s="39">
        <v>12.6</v>
      </c>
      <c r="F6" s="39">
        <v>10.9</v>
      </c>
      <c r="G6" s="39">
        <v>10574</v>
      </c>
      <c r="H6" s="39">
        <v>5104</v>
      </c>
      <c r="I6" s="39">
        <v>2.9</v>
      </c>
      <c r="K6" s="39">
        <v>2.6</v>
      </c>
      <c r="M6" s="41">
        <v>202105</v>
      </c>
      <c r="N6" s="39" t="s">
        <v>19</v>
      </c>
    </row>
    <row r="7" s="39" customFormat="1" spans="1:14">
      <c r="A7" s="41">
        <v>202106</v>
      </c>
      <c r="B7" s="39">
        <v>22.6</v>
      </c>
      <c r="C7" s="39">
        <v>3.8</v>
      </c>
      <c r="D7" s="39">
        <v>3.5</v>
      </c>
      <c r="E7" s="39">
        <v>12.7</v>
      </c>
      <c r="F7" s="39">
        <v>10.9</v>
      </c>
      <c r="G7" s="39">
        <v>10588</v>
      </c>
      <c r="H7" s="39">
        <v>5216</v>
      </c>
      <c r="I7" s="39">
        <v>2.9</v>
      </c>
      <c r="K7" s="39">
        <v>2.7</v>
      </c>
      <c r="M7" s="41">
        <v>202106</v>
      </c>
      <c r="N7" s="39" t="s">
        <v>20</v>
      </c>
    </row>
    <row r="8" s="39" customFormat="1" spans="1:14">
      <c r="A8" s="41">
        <v>202107</v>
      </c>
      <c r="B8" s="39">
        <v>22.7</v>
      </c>
      <c r="C8" s="39">
        <v>3.8</v>
      </c>
      <c r="D8" s="39">
        <v>3.5</v>
      </c>
      <c r="E8" s="39">
        <v>12.7</v>
      </c>
      <c r="F8" s="39">
        <v>10.9</v>
      </c>
      <c r="G8" s="39">
        <v>10638</v>
      </c>
      <c r="H8" s="39">
        <v>5326</v>
      </c>
      <c r="I8" s="39">
        <v>2.9</v>
      </c>
      <c r="K8" s="39">
        <v>2.7</v>
      </c>
      <c r="M8" s="41">
        <v>202107</v>
      </c>
      <c r="N8" s="39" t="s">
        <v>21</v>
      </c>
    </row>
    <row r="9" s="39" customFormat="1" spans="1:14">
      <c r="A9" s="41">
        <v>202108</v>
      </c>
      <c r="B9" s="39">
        <v>22.8</v>
      </c>
      <c r="C9" s="39">
        <v>3.8</v>
      </c>
      <c r="D9" s="39">
        <v>3.5</v>
      </c>
      <c r="E9" s="39">
        <v>12.8</v>
      </c>
      <c r="F9" s="39">
        <v>10.9</v>
      </c>
      <c r="G9" s="39">
        <v>10656</v>
      </c>
      <c r="H9" s="39">
        <v>5326</v>
      </c>
      <c r="I9" s="39">
        <v>3</v>
      </c>
      <c r="K9" s="39">
        <v>2.8</v>
      </c>
      <c r="M9" s="41">
        <v>202108</v>
      </c>
      <c r="N9" s="39" t="s">
        <v>22</v>
      </c>
    </row>
    <row r="10" s="39" customFormat="1" spans="1:14">
      <c r="A10" s="41">
        <v>202109</v>
      </c>
      <c r="B10" s="39">
        <v>22.9</v>
      </c>
      <c r="C10" s="39">
        <v>3.8</v>
      </c>
      <c r="E10" s="39">
        <v>12.8</v>
      </c>
      <c r="F10" s="39">
        <v>11</v>
      </c>
      <c r="G10" s="39">
        <v>10657</v>
      </c>
      <c r="H10" s="39">
        <v>5326</v>
      </c>
      <c r="I10" s="39">
        <v>3</v>
      </c>
      <c r="K10" s="39">
        <v>2.8</v>
      </c>
      <c r="M10" s="41">
        <v>202109</v>
      </c>
      <c r="N10" s="39" t="s">
        <v>23</v>
      </c>
    </row>
    <row r="11" s="39" customFormat="1" spans="1:13">
      <c r="A11" s="41">
        <v>202110</v>
      </c>
      <c r="M11" s="41">
        <v>202110</v>
      </c>
    </row>
    <row r="12" s="39" customFormat="1" spans="1:13">
      <c r="A12" s="41">
        <v>202111</v>
      </c>
      <c r="M12" s="41">
        <v>202111</v>
      </c>
    </row>
    <row r="13" s="39" customFormat="1" spans="1:13">
      <c r="A13" s="41">
        <v>202112</v>
      </c>
      <c r="M13" s="41">
        <v>202112</v>
      </c>
    </row>
    <row r="16" s="39" customFormat="1" spans="1:25">
      <c r="A16" s="40" t="s">
        <v>24</v>
      </c>
      <c r="M16" s="40" t="s">
        <v>25</v>
      </c>
      <c r="Y16" s="40" t="s">
        <v>26</v>
      </c>
    </row>
    <row r="17" s="39" customFormat="1" spans="1:35">
      <c r="A17" s="41" t="s">
        <v>3</v>
      </c>
      <c r="B17" s="39" t="s">
        <v>27</v>
      </c>
      <c r="C17" s="39" t="s">
        <v>28</v>
      </c>
      <c r="E17" s="39" t="s">
        <v>29</v>
      </c>
      <c r="F17" s="39" t="s">
        <v>30</v>
      </c>
      <c r="G17" s="39" t="s">
        <v>31</v>
      </c>
      <c r="H17" s="39" t="s">
        <v>32</v>
      </c>
      <c r="I17" s="39" t="s">
        <v>33</v>
      </c>
      <c r="K17" s="39" t="s">
        <v>34</v>
      </c>
      <c r="M17" s="41" t="s">
        <v>3</v>
      </c>
      <c r="N17" s="39" t="s">
        <v>27</v>
      </c>
      <c r="O17" s="42" t="s">
        <v>28</v>
      </c>
      <c r="Q17" s="39" t="s">
        <v>29</v>
      </c>
      <c r="R17" s="39" t="s">
        <v>30</v>
      </c>
      <c r="S17" s="39" t="s">
        <v>31</v>
      </c>
      <c r="T17" s="39" t="s">
        <v>32</v>
      </c>
      <c r="U17" s="39" t="s">
        <v>33</v>
      </c>
      <c r="W17" s="49" t="s">
        <v>34</v>
      </c>
      <c r="X17" s="53" t="s">
        <v>35</v>
      </c>
      <c r="Y17" s="41" t="s">
        <v>3</v>
      </c>
      <c r="Z17" s="39" t="s">
        <v>27</v>
      </c>
      <c r="AA17" s="39" t="s">
        <v>28</v>
      </c>
      <c r="AC17" s="39" t="s">
        <v>29</v>
      </c>
      <c r="AD17" s="39" t="s">
        <v>30</v>
      </c>
      <c r="AE17" s="39" t="s">
        <v>31</v>
      </c>
      <c r="AF17" s="39" t="s">
        <v>32</v>
      </c>
      <c r="AG17" s="39" t="s">
        <v>33</v>
      </c>
      <c r="AI17" s="39" t="s">
        <v>34</v>
      </c>
    </row>
    <row r="18" s="39" customFormat="1" spans="1:25">
      <c r="A18" s="41">
        <v>202102</v>
      </c>
      <c r="B18" s="39">
        <v>604</v>
      </c>
      <c r="C18" s="39">
        <v>401</v>
      </c>
      <c r="E18" s="39">
        <v>732</v>
      </c>
      <c r="F18" s="39">
        <v>762</v>
      </c>
      <c r="G18" s="39">
        <v>379</v>
      </c>
      <c r="H18" s="39">
        <v>1147</v>
      </c>
      <c r="I18" s="39">
        <v>419</v>
      </c>
      <c r="K18" s="39">
        <v>192</v>
      </c>
      <c r="M18" s="41">
        <v>202102</v>
      </c>
      <c r="N18" s="43">
        <f t="shared" ref="N18:U18" si="0">N33*Z$30</f>
        <v>13370.618464902</v>
      </c>
      <c r="O18" s="44">
        <f t="shared" si="0"/>
        <v>1505.25375</v>
      </c>
      <c r="P18" s="45"/>
      <c r="Q18" s="43">
        <f t="shared" si="0"/>
        <v>9225.49793388426</v>
      </c>
      <c r="R18" s="43">
        <f t="shared" si="0"/>
        <v>8245.12754716981</v>
      </c>
      <c r="S18" s="43">
        <f t="shared" si="0"/>
        <v>386.271158285616</v>
      </c>
      <c r="T18" s="43">
        <f t="shared" si="0"/>
        <v>585.4288</v>
      </c>
      <c r="U18" s="43">
        <f t="shared" si="0"/>
        <v>1173.2</v>
      </c>
      <c r="V18" s="45"/>
      <c r="W18" s="54">
        <f>W33*AI$30</f>
        <v>479.52</v>
      </c>
      <c r="X18" s="43">
        <f t="shared" ref="X18:X28" si="1">N18-O18-Q18-T18-U18</f>
        <v>881.237981017741</v>
      </c>
      <c r="Y18" s="41">
        <v>202102</v>
      </c>
    </row>
    <row r="19" s="39" customFormat="1" spans="1:25">
      <c r="A19" s="41">
        <v>202103</v>
      </c>
      <c r="B19" s="39">
        <v>915</v>
      </c>
      <c r="C19" s="39">
        <v>600</v>
      </c>
      <c r="E19" s="39">
        <v>1116</v>
      </c>
      <c r="F19" s="39">
        <v>1160</v>
      </c>
      <c r="G19" s="39">
        <v>620</v>
      </c>
      <c r="H19" s="39">
        <v>1817</v>
      </c>
      <c r="I19" s="39">
        <v>619</v>
      </c>
      <c r="K19" s="39">
        <v>300</v>
      </c>
      <c r="M19" s="41">
        <v>202103</v>
      </c>
      <c r="N19" s="43">
        <f t="shared" ref="N19:N27" si="2">N34*Z$30</f>
        <v>6917.48068651375</v>
      </c>
      <c r="O19" s="44">
        <f t="shared" ref="O19:O27" si="3">O34*AA$30</f>
        <v>746.99625</v>
      </c>
      <c r="P19" s="45"/>
      <c r="Q19" s="43">
        <f t="shared" ref="Q19:Q27" si="4">Q34*AC$30</f>
        <v>4839.60547351306</v>
      </c>
      <c r="R19" s="43">
        <f t="shared" ref="R19:R27" si="5">R34*AD$30</f>
        <v>4306.51018867925</v>
      </c>
      <c r="S19" s="43">
        <f t="shared" ref="S19:S27" si="6">S34*AE$30</f>
        <v>250.847569300642</v>
      </c>
      <c r="T19" s="43">
        <f t="shared" ref="T19:T27" si="7">T34*AF$30</f>
        <v>341.968</v>
      </c>
      <c r="U19" s="43">
        <f t="shared" ref="U19:U27" si="8">U34*AG$30</f>
        <v>580</v>
      </c>
      <c r="V19" s="45"/>
      <c r="W19" s="54">
        <f t="shared" ref="W19:W27" si="9">W34*AI$30</f>
        <v>269.73</v>
      </c>
      <c r="X19" s="43">
        <f t="shared" si="1"/>
        <v>408.910963000696</v>
      </c>
      <c r="Y19" s="41">
        <v>202103</v>
      </c>
    </row>
    <row r="20" s="39" customFormat="1" spans="1:25">
      <c r="A20" s="41">
        <v>202104</v>
      </c>
      <c r="B20" s="39">
        <v>1214</v>
      </c>
      <c r="C20" s="39">
        <v>843</v>
      </c>
      <c r="E20" s="39">
        <v>1465</v>
      </c>
      <c r="F20" s="39">
        <v>1518</v>
      </c>
      <c r="G20" s="39">
        <v>859</v>
      </c>
      <c r="H20" s="39">
        <v>2450</v>
      </c>
      <c r="I20" s="39">
        <v>823</v>
      </c>
      <c r="K20" s="39">
        <v>409</v>
      </c>
      <c r="M20" s="41">
        <v>202104</v>
      </c>
      <c r="N20" s="43">
        <f t="shared" si="2"/>
        <v>6650.56824844891</v>
      </c>
      <c r="O20" s="44">
        <f t="shared" si="3"/>
        <v>912.16125</v>
      </c>
      <c r="P20" s="45"/>
      <c r="Q20" s="43">
        <f t="shared" si="4"/>
        <v>4398.49559962515</v>
      </c>
      <c r="R20" s="43">
        <f t="shared" si="5"/>
        <v>3873.69509433962</v>
      </c>
      <c r="S20" s="43">
        <f t="shared" si="6"/>
        <v>248.765846733832</v>
      </c>
      <c r="T20" s="43">
        <f t="shared" si="7"/>
        <v>323.0832</v>
      </c>
      <c r="U20" s="43">
        <f t="shared" si="8"/>
        <v>591.6</v>
      </c>
      <c r="V20" s="45"/>
      <c r="W20" s="54">
        <f t="shared" si="9"/>
        <v>272.2275</v>
      </c>
      <c r="X20" s="43">
        <f t="shared" si="1"/>
        <v>425.228198823766</v>
      </c>
      <c r="Y20" s="41">
        <v>202104</v>
      </c>
    </row>
    <row r="21" s="39" customFormat="1" spans="1:25">
      <c r="A21" s="41">
        <v>202105</v>
      </c>
      <c r="B21" s="39">
        <v>1528</v>
      </c>
      <c r="C21" s="39">
        <v>1144</v>
      </c>
      <c r="E21" s="39">
        <v>1813</v>
      </c>
      <c r="F21" s="39">
        <v>1871</v>
      </c>
      <c r="G21" s="39">
        <v>1108</v>
      </c>
      <c r="H21" s="39">
        <v>3121</v>
      </c>
      <c r="I21" s="39">
        <v>1053</v>
      </c>
      <c r="K21" s="39">
        <v>541</v>
      </c>
      <c r="M21" s="41">
        <v>202105</v>
      </c>
      <c r="N21" s="43">
        <f t="shared" si="2"/>
        <v>7017.46693315391</v>
      </c>
      <c r="O21" s="44">
        <f t="shared" si="3"/>
        <v>1129.87875</v>
      </c>
      <c r="P21" s="45"/>
      <c r="Q21" s="43">
        <f t="shared" si="4"/>
        <v>4385.89246037121</v>
      </c>
      <c r="R21" s="43">
        <f t="shared" si="5"/>
        <v>3819.59320754717</v>
      </c>
      <c r="S21" s="43">
        <f t="shared" si="6"/>
        <v>263.083766811269</v>
      </c>
      <c r="T21" s="43">
        <f t="shared" si="7"/>
        <v>342.4784</v>
      </c>
      <c r="U21" s="43">
        <f t="shared" si="8"/>
        <v>667</v>
      </c>
      <c r="V21" s="45"/>
      <c r="W21" s="54">
        <f t="shared" si="9"/>
        <v>329.67</v>
      </c>
      <c r="X21" s="43">
        <f t="shared" si="1"/>
        <v>492.217322782708</v>
      </c>
      <c r="Y21" s="41">
        <v>202105</v>
      </c>
    </row>
    <row r="22" s="39" customFormat="1" spans="1:35">
      <c r="A22" s="41">
        <v>202106</v>
      </c>
      <c r="B22" s="39">
        <v>1853</v>
      </c>
      <c r="C22" s="39">
        <v>1496</v>
      </c>
      <c r="E22" s="39">
        <v>2186</v>
      </c>
      <c r="F22" s="39">
        <v>2257</v>
      </c>
      <c r="G22" s="39">
        <v>1328</v>
      </c>
      <c r="H22" s="39">
        <v>3805</v>
      </c>
      <c r="I22" s="39">
        <v>1212</v>
      </c>
      <c r="K22" s="39">
        <v>660</v>
      </c>
      <c r="M22" s="41">
        <v>202106</v>
      </c>
      <c r="N22" s="43">
        <f t="shared" si="2"/>
        <v>7297.72499312199</v>
      </c>
      <c r="O22" s="44">
        <f t="shared" si="3"/>
        <v>1321.32</v>
      </c>
      <c r="P22" s="45"/>
      <c r="Q22" s="43">
        <f t="shared" si="4"/>
        <v>4738.57870925347</v>
      </c>
      <c r="R22" s="43">
        <f t="shared" si="5"/>
        <v>4176.66566037736</v>
      </c>
      <c r="S22" s="43">
        <f t="shared" si="6"/>
        <v>232.510340485682</v>
      </c>
      <c r="T22" s="43">
        <f t="shared" si="7"/>
        <v>356.7744</v>
      </c>
      <c r="U22" s="43">
        <f t="shared" si="8"/>
        <v>461.1</v>
      </c>
      <c r="V22" s="45"/>
      <c r="W22" s="54">
        <f t="shared" si="9"/>
        <v>313.71375</v>
      </c>
      <c r="X22" s="43">
        <f t="shared" si="1"/>
        <v>419.951883868524</v>
      </c>
      <c r="Y22" s="41">
        <v>202106</v>
      </c>
      <c r="Z22" s="55">
        <f t="shared" ref="Z22:AI22" si="10">N22/N37</f>
        <v>1.05917634152714</v>
      </c>
      <c r="AA22" s="55">
        <f t="shared" si="10"/>
        <v>1.1375</v>
      </c>
      <c r="AB22" s="55" t="e">
        <f t="shared" si="10"/>
        <v>#DIV/0!</v>
      </c>
      <c r="AC22" s="55">
        <f t="shared" si="10"/>
        <v>1.00825114031522</v>
      </c>
      <c r="AD22" s="55">
        <f t="shared" si="10"/>
        <v>1.00188679245283</v>
      </c>
      <c r="AE22" s="55">
        <f t="shared" si="10"/>
        <v>1.01290510257411</v>
      </c>
      <c r="AF22" s="55">
        <f t="shared" si="10"/>
        <v>1</v>
      </c>
      <c r="AG22" s="55">
        <f t="shared" si="10"/>
        <v>1</v>
      </c>
      <c r="AH22" s="55" t="e">
        <f t="shared" si="10"/>
        <v>#DIV/0!</v>
      </c>
      <c r="AI22" s="55">
        <f t="shared" si="10"/>
        <v>1.3875</v>
      </c>
    </row>
    <row r="23" s="39" customFormat="1" spans="1:35">
      <c r="A23" s="41">
        <v>202107</v>
      </c>
      <c r="B23" s="39">
        <v>2212</v>
      </c>
      <c r="C23" s="39">
        <v>1933</v>
      </c>
      <c r="E23" s="39">
        <v>2589</v>
      </c>
      <c r="F23" s="39">
        <v>2675</v>
      </c>
      <c r="G23" s="39">
        <v>1590</v>
      </c>
      <c r="H23" s="39">
        <v>4532</v>
      </c>
      <c r="I23" s="39">
        <v>1371</v>
      </c>
      <c r="K23" s="39">
        <v>780</v>
      </c>
      <c r="M23" s="41">
        <v>202107</v>
      </c>
      <c r="N23" s="43">
        <f t="shared" si="2"/>
        <v>8099.20373075558</v>
      </c>
      <c r="O23" s="44">
        <f t="shared" si="3"/>
        <v>1690.0975</v>
      </c>
      <c r="P23" s="45"/>
      <c r="Q23" s="43">
        <f t="shared" si="4"/>
        <v>5119.69764029262</v>
      </c>
      <c r="R23" s="43">
        <f t="shared" si="5"/>
        <v>4564.79660377358</v>
      </c>
      <c r="S23" s="43">
        <f t="shared" si="6"/>
        <v>278.384812581263</v>
      </c>
      <c r="T23" s="43">
        <f t="shared" si="7"/>
        <v>387.2002</v>
      </c>
      <c r="U23" s="43">
        <f t="shared" si="8"/>
        <v>461.1</v>
      </c>
      <c r="V23" s="45"/>
      <c r="W23" s="54">
        <f t="shared" si="9"/>
        <v>316.35</v>
      </c>
      <c r="X23" s="43">
        <f t="shared" si="1"/>
        <v>441.108390462957</v>
      </c>
      <c r="Y23" s="41">
        <v>202107</v>
      </c>
      <c r="Z23" s="55">
        <f t="shared" ref="Z23:AI23" si="11">N23/N38</f>
        <v>1.05917634152714</v>
      </c>
      <c r="AA23" s="55">
        <f t="shared" si="11"/>
        <v>1.1375</v>
      </c>
      <c r="AB23" s="55" t="e">
        <f t="shared" si="11"/>
        <v>#DIV/0!</v>
      </c>
      <c r="AC23" s="55">
        <f t="shared" si="11"/>
        <v>1.00825114031522</v>
      </c>
      <c r="AD23" s="55">
        <f t="shared" si="11"/>
        <v>1.00188679245283</v>
      </c>
      <c r="AE23" s="55">
        <f t="shared" si="11"/>
        <v>1.01290510257411</v>
      </c>
      <c r="AF23" s="55">
        <f t="shared" si="11"/>
        <v>1</v>
      </c>
      <c r="AG23" s="55">
        <f t="shared" si="11"/>
        <v>1</v>
      </c>
      <c r="AH23" s="55" t="e">
        <f t="shared" si="11"/>
        <v>#DIV/0!</v>
      </c>
      <c r="AI23" s="55">
        <f t="shared" si="11"/>
        <v>1.3875</v>
      </c>
    </row>
    <row r="24" s="39" customFormat="1" spans="1:35">
      <c r="A24" s="41">
        <v>202108</v>
      </c>
      <c r="B24" s="39">
        <v>2560</v>
      </c>
      <c r="C24" s="39">
        <v>2360</v>
      </c>
      <c r="E24" s="39">
        <v>2988</v>
      </c>
      <c r="F24" s="39">
        <v>3089</v>
      </c>
      <c r="G24" s="39">
        <v>1849</v>
      </c>
      <c r="H24" s="39">
        <v>5219</v>
      </c>
      <c r="I24" s="39">
        <v>1500</v>
      </c>
      <c r="K24" s="39">
        <v>896</v>
      </c>
      <c r="M24" s="41">
        <v>202108</v>
      </c>
      <c r="N24" s="43">
        <f t="shared" si="2"/>
        <v>7887.89805062092</v>
      </c>
      <c r="O24" s="44">
        <f t="shared" si="3"/>
        <v>1651.4225</v>
      </c>
      <c r="P24" s="45"/>
      <c r="Q24" s="43">
        <f t="shared" si="4"/>
        <v>5109.11100331931</v>
      </c>
      <c r="R24" s="43">
        <f t="shared" si="5"/>
        <v>4521.11433962264</v>
      </c>
      <c r="S24" s="43">
        <f t="shared" si="6"/>
        <v>275.459542645029</v>
      </c>
      <c r="T24" s="43">
        <f t="shared" si="7"/>
        <v>365.8962</v>
      </c>
      <c r="U24" s="43">
        <f t="shared" si="8"/>
        <v>387</v>
      </c>
      <c r="V24" s="45"/>
      <c r="W24" s="54">
        <f t="shared" si="9"/>
        <v>305.805</v>
      </c>
      <c r="X24" s="43">
        <f t="shared" si="1"/>
        <v>374.468347301605</v>
      </c>
      <c r="Y24" s="41">
        <v>202108</v>
      </c>
      <c r="Z24" s="55">
        <f t="shared" ref="Z24:AI24" si="12">N24/N39</f>
        <v>1.05917634152714</v>
      </c>
      <c r="AA24" s="55">
        <f t="shared" si="12"/>
        <v>1.1375</v>
      </c>
      <c r="AB24" s="55" t="e">
        <f t="shared" si="12"/>
        <v>#DIV/0!</v>
      </c>
      <c r="AC24" s="55">
        <f t="shared" si="12"/>
        <v>1.00825114031522</v>
      </c>
      <c r="AD24" s="55">
        <f t="shared" si="12"/>
        <v>1.00188679245283</v>
      </c>
      <c r="AE24" s="55">
        <f t="shared" si="12"/>
        <v>1.01290510257411</v>
      </c>
      <c r="AF24" s="55">
        <f t="shared" si="12"/>
        <v>1</v>
      </c>
      <c r="AG24" s="55">
        <f t="shared" si="12"/>
        <v>1</v>
      </c>
      <c r="AH24" s="55" t="e">
        <f t="shared" si="12"/>
        <v>#DIV/0!</v>
      </c>
      <c r="AI24" s="55">
        <f t="shared" si="12"/>
        <v>1.3875</v>
      </c>
    </row>
    <row r="25" s="39" customFormat="1" spans="1:35">
      <c r="A25" s="41">
        <v>202109</v>
      </c>
      <c r="B25" s="39">
        <v>2880</v>
      </c>
      <c r="C25" s="39">
        <v>2794</v>
      </c>
      <c r="E25" s="39">
        <v>3339</v>
      </c>
      <c r="F25" s="39">
        <v>3450</v>
      </c>
      <c r="G25" s="39">
        <v>2074</v>
      </c>
      <c r="H25" s="39">
        <v>5842</v>
      </c>
      <c r="I25" s="39">
        <v>1640</v>
      </c>
      <c r="K25" s="39">
        <v>1006</v>
      </c>
      <c r="M25" s="41">
        <v>202109</v>
      </c>
      <c r="N25" s="43">
        <f t="shared" si="2"/>
        <v>7287.13322970672</v>
      </c>
      <c r="O25" s="44">
        <f t="shared" si="3"/>
        <v>1678.495</v>
      </c>
      <c r="P25" s="45"/>
      <c r="Q25" s="43">
        <f t="shared" si="4"/>
        <v>4494.48110818316</v>
      </c>
      <c r="R25" s="43">
        <f t="shared" si="5"/>
        <v>3978.49245283019</v>
      </c>
      <c r="S25" s="43">
        <f t="shared" si="6"/>
        <v>239.298830483133</v>
      </c>
      <c r="T25" s="43">
        <f t="shared" si="7"/>
        <v>331.8098</v>
      </c>
      <c r="U25" s="43">
        <f t="shared" si="8"/>
        <v>420</v>
      </c>
      <c r="V25" s="45"/>
      <c r="W25" s="54">
        <f t="shared" si="9"/>
        <v>289.9875</v>
      </c>
      <c r="X25" s="43">
        <f t="shared" si="1"/>
        <v>362.347321523567</v>
      </c>
      <c r="Y25" s="41">
        <v>202109</v>
      </c>
      <c r="Z25" s="55">
        <f t="shared" ref="Z25:AI25" si="13">N25/N40</f>
        <v>1.05917634152714</v>
      </c>
      <c r="AA25" s="55">
        <f t="shared" si="13"/>
        <v>1.1375</v>
      </c>
      <c r="AB25" s="55" t="e">
        <f t="shared" si="13"/>
        <v>#DIV/0!</v>
      </c>
      <c r="AC25" s="55">
        <f t="shared" si="13"/>
        <v>1.00825114031522</v>
      </c>
      <c r="AD25" s="55">
        <f t="shared" si="13"/>
        <v>1.00188679245283</v>
      </c>
      <c r="AE25" s="55">
        <f t="shared" si="13"/>
        <v>1.01290510257411</v>
      </c>
      <c r="AF25" s="55">
        <f t="shared" si="13"/>
        <v>1</v>
      </c>
      <c r="AG25" s="55">
        <f t="shared" si="13"/>
        <v>1</v>
      </c>
      <c r="AH25" s="55" t="e">
        <f t="shared" si="13"/>
        <v>#DIV/0!</v>
      </c>
      <c r="AI25" s="55">
        <f t="shared" si="13"/>
        <v>1.3875</v>
      </c>
    </row>
    <row r="26" s="39" customFormat="1" spans="1:35">
      <c r="A26" s="41">
        <v>202110</v>
      </c>
      <c r="M26" s="41">
        <v>202110</v>
      </c>
      <c r="N26" s="43">
        <f t="shared" si="2"/>
        <v>0</v>
      </c>
      <c r="O26" s="44">
        <f t="shared" si="3"/>
        <v>0</v>
      </c>
      <c r="P26" s="45"/>
      <c r="Q26" s="43">
        <f t="shared" si="4"/>
        <v>0</v>
      </c>
      <c r="R26" s="43">
        <f t="shared" si="5"/>
        <v>0</v>
      </c>
      <c r="S26" s="43">
        <f t="shared" si="6"/>
        <v>0</v>
      </c>
      <c r="T26" s="43">
        <f t="shared" si="7"/>
        <v>0</v>
      </c>
      <c r="U26" s="43">
        <f t="shared" si="8"/>
        <v>0</v>
      </c>
      <c r="V26" s="45"/>
      <c r="W26" s="54">
        <f t="shared" si="9"/>
        <v>0</v>
      </c>
      <c r="X26" s="43">
        <f t="shared" si="1"/>
        <v>0</v>
      </c>
      <c r="Y26" s="41">
        <v>202110</v>
      </c>
      <c r="Z26" s="55" t="e">
        <f t="shared" ref="Z26:AI26" si="14">N26/N41</f>
        <v>#DIV/0!</v>
      </c>
      <c r="AA26" s="55" t="e">
        <f t="shared" si="14"/>
        <v>#DIV/0!</v>
      </c>
      <c r="AB26" s="55" t="e">
        <f t="shared" si="14"/>
        <v>#DIV/0!</v>
      </c>
      <c r="AC26" s="55" t="e">
        <f t="shared" si="14"/>
        <v>#DIV/0!</v>
      </c>
      <c r="AD26" s="55" t="e">
        <f t="shared" si="14"/>
        <v>#DIV/0!</v>
      </c>
      <c r="AE26" s="55" t="e">
        <f t="shared" si="14"/>
        <v>#DIV/0!</v>
      </c>
      <c r="AF26" s="55" t="e">
        <f t="shared" si="14"/>
        <v>#DIV/0!</v>
      </c>
      <c r="AG26" s="55" t="e">
        <f t="shared" si="14"/>
        <v>#DIV/0!</v>
      </c>
      <c r="AH26" s="55" t="e">
        <f t="shared" si="14"/>
        <v>#DIV/0!</v>
      </c>
      <c r="AI26" s="55" t="e">
        <f t="shared" si="14"/>
        <v>#DIV/0!</v>
      </c>
    </row>
    <row r="27" s="39" customFormat="1" spans="1:35">
      <c r="A27" s="41">
        <v>202111</v>
      </c>
      <c r="M27" s="41">
        <v>202111</v>
      </c>
      <c r="N27" s="43">
        <f t="shared" si="2"/>
        <v>0</v>
      </c>
      <c r="O27" s="44">
        <f t="shared" si="3"/>
        <v>0</v>
      </c>
      <c r="P27" s="45"/>
      <c r="Q27" s="43">
        <f t="shared" si="4"/>
        <v>0</v>
      </c>
      <c r="R27" s="43">
        <f t="shared" si="5"/>
        <v>0</v>
      </c>
      <c r="S27" s="43">
        <f t="shared" si="6"/>
        <v>0</v>
      </c>
      <c r="T27" s="43">
        <f t="shared" si="7"/>
        <v>0</v>
      </c>
      <c r="U27" s="43">
        <f t="shared" si="8"/>
        <v>0</v>
      </c>
      <c r="V27" s="45"/>
      <c r="W27" s="54">
        <f t="shared" si="9"/>
        <v>0</v>
      </c>
      <c r="X27" s="43">
        <f t="shared" si="1"/>
        <v>0</v>
      </c>
      <c r="Y27" s="41">
        <v>202111</v>
      </c>
      <c r="Z27" s="55" t="e">
        <f t="shared" ref="Z27:AI27" si="15">N27/N42</f>
        <v>#DIV/0!</v>
      </c>
      <c r="AA27" s="55" t="e">
        <f t="shared" si="15"/>
        <v>#DIV/0!</v>
      </c>
      <c r="AB27" s="55" t="e">
        <f t="shared" si="15"/>
        <v>#DIV/0!</v>
      </c>
      <c r="AC27" s="55" t="e">
        <f t="shared" si="15"/>
        <v>#DIV/0!</v>
      </c>
      <c r="AD27" s="55" t="e">
        <f t="shared" si="15"/>
        <v>#DIV/0!</v>
      </c>
      <c r="AE27" s="55" t="e">
        <f t="shared" si="15"/>
        <v>#DIV/0!</v>
      </c>
      <c r="AF27" s="55" t="e">
        <f t="shared" si="15"/>
        <v>#DIV/0!</v>
      </c>
      <c r="AG27" s="55" t="e">
        <f t="shared" si="15"/>
        <v>#DIV/0!</v>
      </c>
      <c r="AH27" s="55" t="e">
        <f t="shared" si="15"/>
        <v>#DIV/0!</v>
      </c>
      <c r="AI27" s="55" t="e">
        <f t="shared" si="15"/>
        <v>#DIV/0!</v>
      </c>
    </row>
    <row r="28" s="39" customFormat="1" spans="1:35">
      <c r="A28" s="41">
        <v>202112</v>
      </c>
      <c r="M28" s="41">
        <v>202112</v>
      </c>
      <c r="N28" s="46">
        <v>7155.6</v>
      </c>
      <c r="O28" s="47">
        <v>817.2</v>
      </c>
      <c r="Q28" s="39">
        <v>5200.3</v>
      </c>
      <c r="R28" s="39">
        <v>4711.2</v>
      </c>
      <c r="S28" s="46">
        <v>250.8116</v>
      </c>
      <c r="T28" s="46">
        <v>333.3816</v>
      </c>
      <c r="U28" s="39">
        <v>420</v>
      </c>
      <c r="W28" s="49">
        <v>162</v>
      </c>
      <c r="X28" s="43">
        <f t="shared" si="1"/>
        <v>384.7184</v>
      </c>
      <c r="Y28" s="41">
        <v>202112</v>
      </c>
      <c r="Z28" s="55" t="e">
        <f t="shared" ref="Z28:AI28" si="16">N28/N43</f>
        <v>#DIV/0!</v>
      </c>
      <c r="AA28" s="55" t="e">
        <f t="shared" si="16"/>
        <v>#DIV/0!</v>
      </c>
      <c r="AB28" s="55" t="e">
        <f t="shared" si="16"/>
        <v>#DIV/0!</v>
      </c>
      <c r="AC28" s="55" t="e">
        <f t="shared" si="16"/>
        <v>#DIV/0!</v>
      </c>
      <c r="AD28" s="55" t="e">
        <f t="shared" si="16"/>
        <v>#DIV/0!</v>
      </c>
      <c r="AE28" s="55" t="e">
        <f t="shared" si="16"/>
        <v>#DIV/0!</v>
      </c>
      <c r="AF28" s="55" t="e">
        <f t="shared" si="16"/>
        <v>#DIV/0!</v>
      </c>
      <c r="AG28" s="55" t="e">
        <f t="shared" si="16"/>
        <v>#DIV/0!</v>
      </c>
      <c r="AH28" s="55" t="e">
        <f t="shared" si="16"/>
        <v>#DIV/0!</v>
      </c>
      <c r="AI28" s="55" t="e">
        <f t="shared" si="16"/>
        <v>#DIV/0!</v>
      </c>
    </row>
    <row r="30" s="39" customFormat="1" spans="25:35">
      <c r="Y30" s="52" t="s">
        <v>36</v>
      </c>
      <c r="Z30" s="56">
        <v>1.05917634152714</v>
      </c>
      <c r="AA30" s="56">
        <v>1.1375</v>
      </c>
      <c r="AB30" s="52"/>
      <c r="AC30" s="56">
        <v>1.00825114031522</v>
      </c>
      <c r="AD30" s="56">
        <v>1.00188679245283</v>
      </c>
      <c r="AE30" s="56">
        <v>1.01290510257411</v>
      </c>
      <c r="AF30" s="56">
        <v>1</v>
      </c>
      <c r="AG30" s="56">
        <v>1</v>
      </c>
      <c r="AH30" s="52"/>
      <c r="AI30" s="56">
        <v>1.3875</v>
      </c>
    </row>
    <row r="31" s="39" customFormat="1" spans="1:13">
      <c r="A31" s="40" t="s">
        <v>37</v>
      </c>
      <c r="M31" s="40" t="s">
        <v>38</v>
      </c>
    </row>
    <row r="32" s="39" customFormat="1" spans="1:24">
      <c r="A32" s="41" t="s">
        <v>3</v>
      </c>
      <c r="B32" s="39" t="s">
        <v>4</v>
      </c>
      <c r="C32" s="39" t="s">
        <v>5</v>
      </c>
      <c r="D32" s="39" t="s">
        <v>6</v>
      </c>
      <c r="E32" s="39" t="s">
        <v>7</v>
      </c>
      <c r="F32" s="39" t="s">
        <v>8</v>
      </c>
      <c r="G32" s="39" t="s">
        <v>9</v>
      </c>
      <c r="H32" s="39" t="s">
        <v>10</v>
      </c>
      <c r="I32" s="39" t="s">
        <v>39</v>
      </c>
      <c r="J32" s="39" t="s">
        <v>40</v>
      </c>
      <c r="M32" s="41" t="s">
        <v>3</v>
      </c>
      <c r="N32" s="39" t="s">
        <v>27</v>
      </c>
      <c r="O32" s="39" t="s">
        <v>28</v>
      </c>
      <c r="Q32" s="49" t="s">
        <v>29</v>
      </c>
      <c r="R32" s="49" t="s">
        <v>30</v>
      </c>
      <c r="S32" s="49" t="s">
        <v>31</v>
      </c>
      <c r="T32" s="49" t="s">
        <v>32</v>
      </c>
      <c r="U32" s="49" t="s">
        <v>33</v>
      </c>
      <c r="W32" s="39" t="s">
        <v>34</v>
      </c>
      <c r="X32" s="53" t="s">
        <v>35</v>
      </c>
    </row>
    <row r="33" s="39" customFormat="1" spans="1:26">
      <c r="A33" s="41">
        <v>202102</v>
      </c>
      <c r="B33" s="39">
        <v>20.9</v>
      </c>
      <c r="C33" s="39">
        <v>3.3</v>
      </c>
      <c r="D33" s="39">
        <v>2.9</v>
      </c>
      <c r="E33" s="39">
        <v>12.5</v>
      </c>
      <c r="F33" s="39">
        <v>10.8</v>
      </c>
      <c r="G33" s="39">
        <v>10062</v>
      </c>
      <c r="H33" s="39">
        <v>5104</v>
      </c>
      <c r="I33" s="39">
        <v>2.8</v>
      </c>
      <c r="J33" s="39">
        <v>1.8</v>
      </c>
      <c r="M33" s="41">
        <v>202102</v>
      </c>
      <c r="N33" s="39">
        <f t="shared" ref="N33:R33" si="17">B33*B18</f>
        <v>12623.6</v>
      </c>
      <c r="O33" s="39">
        <f t="shared" si="17"/>
        <v>1323.3</v>
      </c>
      <c r="P33" s="39">
        <f t="shared" si="17"/>
        <v>0</v>
      </c>
      <c r="Q33" s="50">
        <f t="shared" si="17"/>
        <v>9150</v>
      </c>
      <c r="R33" s="50">
        <f t="shared" si="17"/>
        <v>8229.6</v>
      </c>
      <c r="S33" s="50">
        <f>G33*G18/10000</f>
        <v>381.3498</v>
      </c>
      <c r="T33" s="50">
        <f>H33*H18/10000</f>
        <v>585.4288</v>
      </c>
      <c r="U33" s="50">
        <f>I33*I18</f>
        <v>1173.2</v>
      </c>
      <c r="V33" s="46">
        <f>J33*J18</f>
        <v>0</v>
      </c>
      <c r="W33" s="46">
        <f>J33*K18</f>
        <v>345.6</v>
      </c>
      <c r="X33" s="43">
        <f t="shared" ref="X33:X43" si="18">N33-O33-Q33-T33-U33-W33</f>
        <v>46.0711999999993</v>
      </c>
      <c r="Z33" s="46"/>
    </row>
    <row r="34" s="39" customFormat="1" spans="1:26">
      <c r="A34" s="41">
        <v>202103</v>
      </c>
      <c r="B34" s="39">
        <v>21</v>
      </c>
      <c r="C34" s="39">
        <v>3.3</v>
      </c>
      <c r="D34" s="39">
        <v>3</v>
      </c>
      <c r="E34" s="39">
        <v>12.5</v>
      </c>
      <c r="F34" s="39">
        <v>10.8</v>
      </c>
      <c r="G34" s="39">
        <v>10276</v>
      </c>
      <c r="H34" s="39">
        <v>5104</v>
      </c>
      <c r="I34" s="39">
        <v>2.9</v>
      </c>
      <c r="J34" s="39">
        <v>1.8</v>
      </c>
      <c r="M34" s="41">
        <v>202103</v>
      </c>
      <c r="N34" s="39">
        <f t="shared" ref="N34:R34" si="19">B34*(B19-B18)</f>
        <v>6531</v>
      </c>
      <c r="O34" s="39">
        <f t="shared" si="19"/>
        <v>656.7</v>
      </c>
      <c r="P34" s="39">
        <f t="shared" si="19"/>
        <v>0</v>
      </c>
      <c r="Q34" s="50">
        <f t="shared" si="19"/>
        <v>4800</v>
      </c>
      <c r="R34" s="50">
        <f t="shared" si="19"/>
        <v>4298.4</v>
      </c>
      <c r="S34" s="50">
        <f t="shared" ref="S34:S43" si="20">G34*(G19-G18)/10000</f>
        <v>247.6516</v>
      </c>
      <c r="T34" s="50">
        <f t="shared" ref="T34:T43" si="21">H34*(H19-H18)/10000</f>
        <v>341.968</v>
      </c>
      <c r="U34" s="50">
        <f t="shared" ref="U34:U43" si="22">I34*(I19-I18)</f>
        <v>580</v>
      </c>
      <c r="V34" s="46">
        <f t="shared" ref="V34:V43" si="23">J34*(J19-J18)</f>
        <v>0</v>
      </c>
      <c r="W34" s="46">
        <f t="shared" ref="W34:W43" si="24">J34*(K19-K18)</f>
        <v>194.4</v>
      </c>
      <c r="X34" s="43">
        <f t="shared" si="18"/>
        <v>-42.0679999999999</v>
      </c>
      <c r="Z34" s="46"/>
    </row>
    <row r="35" s="39" customFormat="1" spans="1:26">
      <c r="A35" s="41">
        <v>202104</v>
      </c>
      <c r="B35" s="39">
        <v>21</v>
      </c>
      <c r="C35" s="39">
        <v>3.3</v>
      </c>
      <c r="D35" s="39">
        <v>3</v>
      </c>
      <c r="E35" s="39">
        <v>12.5</v>
      </c>
      <c r="F35" s="39">
        <v>10.8</v>
      </c>
      <c r="G35" s="39">
        <v>10276</v>
      </c>
      <c r="H35" s="39">
        <v>5104</v>
      </c>
      <c r="I35" s="39">
        <v>2.9</v>
      </c>
      <c r="J35" s="39">
        <v>1.8</v>
      </c>
      <c r="M35" s="41">
        <v>202104</v>
      </c>
      <c r="N35" s="39">
        <f t="shared" ref="N35:R35" si="25">B35*(B20-B19)</f>
        <v>6279</v>
      </c>
      <c r="O35" s="39">
        <f t="shared" si="25"/>
        <v>801.9</v>
      </c>
      <c r="P35" s="39">
        <f t="shared" si="25"/>
        <v>0</v>
      </c>
      <c r="Q35" s="50">
        <f t="shared" si="25"/>
        <v>4362.5</v>
      </c>
      <c r="R35" s="50">
        <f t="shared" si="25"/>
        <v>3866.4</v>
      </c>
      <c r="S35" s="50">
        <f t="shared" si="20"/>
        <v>245.5964</v>
      </c>
      <c r="T35" s="50">
        <f t="shared" si="21"/>
        <v>323.0832</v>
      </c>
      <c r="U35" s="50">
        <f t="shared" si="22"/>
        <v>591.6</v>
      </c>
      <c r="V35" s="46">
        <f t="shared" si="23"/>
        <v>0</v>
      </c>
      <c r="W35" s="46">
        <f t="shared" si="24"/>
        <v>196.2</v>
      </c>
      <c r="X35" s="43">
        <f t="shared" si="18"/>
        <v>3.71680000000029</v>
      </c>
      <c r="Z35" s="46"/>
    </row>
    <row r="36" s="39" customFormat="1" spans="1:26">
      <c r="A36" s="41">
        <v>202105</v>
      </c>
      <c r="B36" s="39">
        <v>21.1</v>
      </c>
      <c r="C36" s="39">
        <v>3.3</v>
      </c>
      <c r="D36" s="39">
        <v>3</v>
      </c>
      <c r="E36" s="39">
        <v>12.5</v>
      </c>
      <c r="F36" s="39">
        <v>10.8</v>
      </c>
      <c r="G36" s="39">
        <v>10431</v>
      </c>
      <c r="H36" s="39">
        <v>5104</v>
      </c>
      <c r="I36" s="39">
        <v>2.9</v>
      </c>
      <c r="J36" s="39">
        <v>1.8</v>
      </c>
      <c r="M36" s="41">
        <v>202105</v>
      </c>
      <c r="N36" s="39">
        <f t="shared" ref="N36:R36" si="26">B36*(B21-B20)</f>
        <v>6625.4</v>
      </c>
      <c r="O36" s="39">
        <f t="shared" si="26"/>
        <v>993.3</v>
      </c>
      <c r="P36" s="39">
        <f t="shared" si="26"/>
        <v>0</v>
      </c>
      <c r="Q36" s="50">
        <f t="shared" si="26"/>
        <v>4350</v>
      </c>
      <c r="R36" s="50">
        <f t="shared" si="26"/>
        <v>3812.4</v>
      </c>
      <c r="S36" s="50">
        <f t="shared" si="20"/>
        <v>259.7319</v>
      </c>
      <c r="T36" s="50">
        <f t="shared" si="21"/>
        <v>342.4784</v>
      </c>
      <c r="U36" s="50">
        <f t="shared" si="22"/>
        <v>667</v>
      </c>
      <c r="V36" s="46">
        <f t="shared" si="23"/>
        <v>0</v>
      </c>
      <c r="W36" s="46">
        <f t="shared" si="24"/>
        <v>237.6</v>
      </c>
      <c r="X36" s="43">
        <f t="shared" si="18"/>
        <v>35.0216000000004</v>
      </c>
      <c r="Z36" s="46"/>
    </row>
    <row r="37" s="39" customFormat="1" spans="1:26">
      <c r="A37" s="41">
        <v>202106</v>
      </c>
      <c r="B37" s="39">
        <v>21.2</v>
      </c>
      <c r="C37" s="39">
        <v>3.3</v>
      </c>
      <c r="D37" s="39">
        <v>3</v>
      </c>
      <c r="E37" s="39">
        <v>12.6</v>
      </c>
      <c r="F37" s="39">
        <v>10.8</v>
      </c>
      <c r="G37" s="39">
        <v>10434</v>
      </c>
      <c r="H37" s="39">
        <v>5216</v>
      </c>
      <c r="I37" s="39">
        <v>2.9</v>
      </c>
      <c r="J37" s="39">
        <v>1.9</v>
      </c>
      <c r="M37" s="41">
        <v>202106</v>
      </c>
      <c r="N37" s="39">
        <f t="shared" ref="N37:R37" si="27">B37*(B22-B21)</f>
        <v>6890</v>
      </c>
      <c r="O37" s="39">
        <f t="shared" si="27"/>
        <v>1161.6</v>
      </c>
      <c r="P37" s="39">
        <f t="shared" si="27"/>
        <v>0</v>
      </c>
      <c r="Q37" s="50">
        <f t="shared" si="27"/>
        <v>4699.8</v>
      </c>
      <c r="R37" s="50">
        <f t="shared" si="27"/>
        <v>4168.8</v>
      </c>
      <c r="S37" s="50">
        <f t="shared" si="20"/>
        <v>229.548</v>
      </c>
      <c r="T37" s="50">
        <f t="shared" si="21"/>
        <v>356.7744</v>
      </c>
      <c r="U37" s="50">
        <f t="shared" si="22"/>
        <v>461.1</v>
      </c>
      <c r="V37" s="46">
        <f t="shared" si="23"/>
        <v>0</v>
      </c>
      <c r="W37" s="46">
        <f t="shared" si="24"/>
        <v>226.1</v>
      </c>
      <c r="X37" s="43">
        <f t="shared" si="18"/>
        <v>-15.3744000000005</v>
      </c>
      <c r="Z37" s="46"/>
    </row>
    <row r="38" s="39" customFormat="1" spans="1:26">
      <c r="A38" s="41">
        <v>202107</v>
      </c>
      <c r="B38" s="39">
        <v>21.3</v>
      </c>
      <c r="C38" s="39">
        <v>3.4</v>
      </c>
      <c r="D38" s="39">
        <v>3</v>
      </c>
      <c r="E38" s="39">
        <v>12.6</v>
      </c>
      <c r="F38" s="39">
        <v>10.9</v>
      </c>
      <c r="G38" s="39">
        <v>10490</v>
      </c>
      <c r="H38" s="39">
        <v>5326</v>
      </c>
      <c r="I38" s="39">
        <v>2.9</v>
      </c>
      <c r="J38" s="39">
        <v>1.9</v>
      </c>
      <c r="M38" s="41">
        <v>202107</v>
      </c>
      <c r="N38" s="39">
        <f t="shared" ref="N38:R38" si="28">B38*(B23-B22)</f>
        <v>7646.7</v>
      </c>
      <c r="O38" s="39">
        <f t="shared" si="28"/>
        <v>1485.8</v>
      </c>
      <c r="P38" s="39">
        <f t="shared" si="28"/>
        <v>0</v>
      </c>
      <c r="Q38" s="50">
        <f t="shared" si="28"/>
        <v>5077.8</v>
      </c>
      <c r="R38" s="50">
        <f t="shared" si="28"/>
        <v>4556.2</v>
      </c>
      <c r="S38" s="50">
        <f t="shared" si="20"/>
        <v>274.838</v>
      </c>
      <c r="T38" s="50">
        <f t="shared" si="21"/>
        <v>387.2002</v>
      </c>
      <c r="U38" s="50">
        <f t="shared" si="22"/>
        <v>461.1</v>
      </c>
      <c r="V38" s="46">
        <f t="shared" si="23"/>
        <v>0</v>
      </c>
      <c r="W38" s="46">
        <f t="shared" si="24"/>
        <v>228</v>
      </c>
      <c r="X38" s="43">
        <f t="shared" si="18"/>
        <v>6.79979999999949</v>
      </c>
      <c r="Z38" s="46"/>
    </row>
    <row r="39" s="39" customFormat="1" spans="1:26">
      <c r="A39" s="41">
        <v>202108</v>
      </c>
      <c r="B39" s="39">
        <v>21.4</v>
      </c>
      <c r="C39" s="39">
        <v>3.4</v>
      </c>
      <c r="D39" s="39">
        <v>3.1</v>
      </c>
      <c r="E39" s="39">
        <v>12.7</v>
      </c>
      <c r="F39" s="39">
        <v>10.9</v>
      </c>
      <c r="G39" s="39">
        <v>10500</v>
      </c>
      <c r="H39" s="39">
        <v>5326</v>
      </c>
      <c r="I39" s="39">
        <v>3</v>
      </c>
      <c r="J39" s="39">
        <v>1.9</v>
      </c>
      <c r="M39" s="41">
        <v>202108</v>
      </c>
      <c r="N39" s="39">
        <f t="shared" ref="N39:R39" si="29">B39*(B24-B23)</f>
        <v>7447.2</v>
      </c>
      <c r="O39" s="39">
        <f t="shared" si="29"/>
        <v>1451.8</v>
      </c>
      <c r="P39" s="39">
        <f t="shared" si="29"/>
        <v>0</v>
      </c>
      <c r="Q39" s="50">
        <f t="shared" si="29"/>
        <v>5067.3</v>
      </c>
      <c r="R39" s="50">
        <f t="shared" si="29"/>
        <v>4512.6</v>
      </c>
      <c r="S39" s="50">
        <f t="shared" si="20"/>
        <v>271.95</v>
      </c>
      <c r="T39" s="50">
        <f t="shared" si="21"/>
        <v>365.8962</v>
      </c>
      <c r="U39" s="50">
        <f t="shared" si="22"/>
        <v>387</v>
      </c>
      <c r="V39" s="46">
        <f t="shared" si="23"/>
        <v>0</v>
      </c>
      <c r="W39" s="46">
        <f t="shared" si="24"/>
        <v>220.4</v>
      </c>
      <c r="X39" s="43">
        <f t="shared" si="18"/>
        <v>-45.1961999999996</v>
      </c>
      <c r="Z39" s="46"/>
    </row>
    <row r="40" s="39" customFormat="1" spans="1:26">
      <c r="A40" s="41">
        <v>202109</v>
      </c>
      <c r="B40" s="39">
        <v>21.5</v>
      </c>
      <c r="C40" s="39">
        <v>3.4</v>
      </c>
      <c r="D40" s="39">
        <v>3.1</v>
      </c>
      <c r="E40" s="39">
        <v>12.7</v>
      </c>
      <c r="F40" s="39">
        <v>11</v>
      </c>
      <c r="G40" s="39">
        <v>10500</v>
      </c>
      <c r="H40" s="39">
        <v>5326</v>
      </c>
      <c r="I40" s="39">
        <v>3</v>
      </c>
      <c r="J40" s="39">
        <v>1.9</v>
      </c>
      <c r="M40" s="41">
        <v>202109</v>
      </c>
      <c r="N40" s="39">
        <f t="shared" ref="N40:R40" si="30">B40*(B25-B24)</f>
        <v>6880</v>
      </c>
      <c r="O40" s="39">
        <f t="shared" si="30"/>
        <v>1475.6</v>
      </c>
      <c r="P40" s="39">
        <f t="shared" si="30"/>
        <v>0</v>
      </c>
      <c r="Q40" s="50">
        <f t="shared" si="30"/>
        <v>4457.7</v>
      </c>
      <c r="R40" s="50">
        <f t="shared" si="30"/>
        <v>3971</v>
      </c>
      <c r="S40" s="50">
        <f t="shared" si="20"/>
        <v>236.25</v>
      </c>
      <c r="T40" s="50">
        <f t="shared" si="21"/>
        <v>331.8098</v>
      </c>
      <c r="U40" s="50">
        <f t="shared" si="22"/>
        <v>420</v>
      </c>
      <c r="V40" s="46">
        <f t="shared" si="23"/>
        <v>0</v>
      </c>
      <c r="W40" s="46">
        <f t="shared" si="24"/>
        <v>209</v>
      </c>
      <c r="X40" s="43">
        <f t="shared" si="18"/>
        <v>-14.1098000000002</v>
      </c>
      <c r="Z40" s="46"/>
    </row>
    <row r="41" s="39" customFormat="1" spans="1:26">
      <c r="A41" s="41">
        <v>202110</v>
      </c>
      <c r="M41" s="41">
        <v>202110</v>
      </c>
      <c r="N41" s="39">
        <f t="shared" ref="N41:R41" si="31">B41*(B26-B25)</f>
        <v>0</v>
      </c>
      <c r="O41" s="39">
        <f t="shared" si="31"/>
        <v>0</v>
      </c>
      <c r="P41" s="39">
        <f t="shared" si="31"/>
        <v>0</v>
      </c>
      <c r="Q41" s="50">
        <f t="shared" si="31"/>
        <v>0</v>
      </c>
      <c r="R41" s="50">
        <f t="shared" si="31"/>
        <v>0</v>
      </c>
      <c r="S41" s="50">
        <f t="shared" si="20"/>
        <v>0</v>
      </c>
      <c r="T41" s="50">
        <f t="shared" si="21"/>
        <v>0</v>
      </c>
      <c r="U41" s="50">
        <f t="shared" si="22"/>
        <v>0</v>
      </c>
      <c r="V41" s="46">
        <f t="shared" si="23"/>
        <v>0</v>
      </c>
      <c r="W41" s="46">
        <f t="shared" si="24"/>
        <v>0</v>
      </c>
      <c r="X41" s="43">
        <f t="shared" si="18"/>
        <v>0</v>
      </c>
      <c r="Z41" s="46"/>
    </row>
    <row r="42" s="39" customFormat="1" spans="1:26">
      <c r="A42" s="41">
        <v>202111</v>
      </c>
      <c r="M42" s="41">
        <v>202111</v>
      </c>
      <c r="N42" s="39">
        <f t="shared" ref="N42:R42" si="32">B42*(B27-B26)</f>
        <v>0</v>
      </c>
      <c r="O42" s="39">
        <f t="shared" si="32"/>
        <v>0</v>
      </c>
      <c r="P42" s="39">
        <f t="shared" si="32"/>
        <v>0</v>
      </c>
      <c r="Q42" s="50">
        <f t="shared" si="32"/>
        <v>0</v>
      </c>
      <c r="R42" s="50">
        <f t="shared" si="32"/>
        <v>0</v>
      </c>
      <c r="S42" s="50">
        <f t="shared" si="20"/>
        <v>0</v>
      </c>
      <c r="T42" s="50">
        <f t="shared" si="21"/>
        <v>0</v>
      </c>
      <c r="U42" s="50">
        <f t="shared" si="22"/>
        <v>0</v>
      </c>
      <c r="V42" s="46">
        <f t="shared" si="23"/>
        <v>0</v>
      </c>
      <c r="W42" s="46">
        <f t="shared" si="24"/>
        <v>0</v>
      </c>
      <c r="X42" s="43">
        <f t="shared" si="18"/>
        <v>0</v>
      </c>
      <c r="Z42" s="46"/>
    </row>
    <row r="43" s="39" customFormat="1" spans="1:26">
      <c r="A43" s="41">
        <v>202112</v>
      </c>
      <c r="M43" s="41">
        <v>202112</v>
      </c>
      <c r="N43" s="48">
        <f t="shared" ref="N43:R43" si="33">B43*(B28-B27)</f>
        <v>0</v>
      </c>
      <c r="O43" s="48">
        <f t="shared" si="33"/>
        <v>0</v>
      </c>
      <c r="P43" s="39">
        <f t="shared" si="33"/>
        <v>0</v>
      </c>
      <c r="Q43" s="51">
        <f t="shared" si="33"/>
        <v>0</v>
      </c>
      <c r="R43" s="51">
        <f t="shared" si="33"/>
        <v>0</v>
      </c>
      <c r="S43" s="51">
        <f t="shared" si="20"/>
        <v>0</v>
      </c>
      <c r="T43" s="51">
        <f t="shared" si="21"/>
        <v>0</v>
      </c>
      <c r="U43" s="51">
        <f t="shared" si="22"/>
        <v>0</v>
      </c>
      <c r="V43" s="46">
        <f t="shared" si="23"/>
        <v>0</v>
      </c>
      <c r="W43" s="48">
        <f t="shared" si="24"/>
        <v>0</v>
      </c>
      <c r="X43" s="43">
        <f t="shared" si="18"/>
        <v>0</v>
      </c>
      <c r="Z43" s="46"/>
    </row>
    <row r="47" s="39" customFormat="1" spans="1:25">
      <c r="A47" s="40" t="s">
        <v>41</v>
      </c>
      <c r="M47" s="40" t="s">
        <v>42</v>
      </c>
      <c r="Y47" s="40" t="s">
        <v>43</v>
      </c>
    </row>
    <row r="48" s="39" customFormat="1" spans="1:33">
      <c r="A48" s="41" t="s">
        <v>3</v>
      </c>
      <c r="B48" s="39" t="s">
        <v>44</v>
      </c>
      <c r="C48" s="39" t="s">
        <v>45</v>
      </c>
      <c r="E48" s="39" t="s">
        <v>46</v>
      </c>
      <c r="H48" s="39" t="s">
        <v>47</v>
      </c>
      <c r="I48" s="39" t="s">
        <v>48</v>
      </c>
      <c r="M48" s="41" t="s">
        <v>3</v>
      </c>
      <c r="N48" s="39" t="s">
        <v>44</v>
      </c>
      <c r="O48" s="39" t="s">
        <v>45</v>
      </c>
      <c r="Q48" s="39" t="s">
        <v>46</v>
      </c>
      <c r="T48" s="39" t="s">
        <v>47</v>
      </c>
      <c r="U48" s="39" t="s">
        <v>48</v>
      </c>
      <c r="Y48" s="41" t="s">
        <v>3</v>
      </c>
      <c r="Z48" s="39" t="s">
        <v>44</v>
      </c>
      <c r="AA48" s="39" t="s">
        <v>45</v>
      </c>
      <c r="AC48" s="39" t="s">
        <v>46</v>
      </c>
      <c r="AF48" s="39" t="s">
        <v>47</v>
      </c>
      <c r="AG48" s="39" t="s">
        <v>48</v>
      </c>
    </row>
    <row r="49" s="39" customFormat="1" spans="1:33">
      <c r="A49" s="41">
        <v>202102</v>
      </c>
      <c r="B49" s="39">
        <v>12428</v>
      </c>
      <c r="C49" s="39">
        <v>1292</v>
      </c>
      <c r="E49" s="39">
        <v>9390</v>
      </c>
      <c r="H49" s="39">
        <v>584</v>
      </c>
      <c r="I49" s="39">
        <v>1152</v>
      </c>
      <c r="J49" s="39" t="s">
        <v>33</v>
      </c>
      <c r="M49" s="41">
        <v>202002</v>
      </c>
      <c r="N49" s="39">
        <f t="shared" ref="N49:U49" si="34">B49</f>
        <v>12428</v>
      </c>
      <c r="O49" s="39">
        <f t="shared" si="34"/>
        <v>1292</v>
      </c>
      <c r="P49" s="39">
        <f t="shared" si="34"/>
        <v>0</v>
      </c>
      <c r="Q49" s="39">
        <f t="shared" si="34"/>
        <v>9390</v>
      </c>
      <c r="R49" s="39">
        <f t="shared" si="34"/>
        <v>0</v>
      </c>
      <c r="S49" s="39">
        <f t="shared" si="34"/>
        <v>0</v>
      </c>
      <c r="T49" s="39">
        <f t="shared" si="34"/>
        <v>584</v>
      </c>
      <c r="U49" s="39">
        <f t="shared" si="34"/>
        <v>1152</v>
      </c>
      <c r="Y49" s="41">
        <v>202102</v>
      </c>
      <c r="Z49" s="57">
        <f t="shared" ref="Z49:AG49" si="35">N49/N33</f>
        <v>0.984505212459204</v>
      </c>
      <c r="AA49" s="57">
        <f t="shared" si="35"/>
        <v>0.976347011259729</v>
      </c>
      <c r="AB49" s="57" t="e">
        <f t="shared" si="35"/>
        <v>#DIV/0!</v>
      </c>
      <c r="AC49" s="57">
        <f t="shared" si="35"/>
        <v>1.02622950819672</v>
      </c>
      <c r="AD49" s="57">
        <f t="shared" si="35"/>
        <v>0</v>
      </c>
      <c r="AE49" s="57">
        <f t="shared" si="35"/>
        <v>0</v>
      </c>
      <c r="AF49" s="57">
        <f t="shared" si="35"/>
        <v>0.99755939577964</v>
      </c>
      <c r="AG49" s="57">
        <f t="shared" si="35"/>
        <v>0.981929764745994</v>
      </c>
    </row>
    <row r="50" s="39" customFormat="1" spans="1:33">
      <c r="A50" s="41">
        <v>202103</v>
      </c>
      <c r="B50" s="39">
        <v>19051</v>
      </c>
      <c r="C50" s="39">
        <v>1959</v>
      </c>
      <c r="E50" s="39">
        <v>14379</v>
      </c>
      <c r="H50" s="39">
        <v>926</v>
      </c>
      <c r="I50" s="39">
        <v>1737</v>
      </c>
      <c r="J50" s="39" t="s">
        <v>33</v>
      </c>
      <c r="M50" s="41">
        <v>202003</v>
      </c>
      <c r="N50" s="39">
        <f t="shared" ref="N50:U50" si="36">B50-B49</f>
        <v>6623</v>
      </c>
      <c r="O50" s="39">
        <f t="shared" si="36"/>
        <v>667</v>
      </c>
      <c r="P50" s="39">
        <f t="shared" si="36"/>
        <v>0</v>
      </c>
      <c r="Q50" s="39">
        <f t="shared" si="36"/>
        <v>4989</v>
      </c>
      <c r="R50" s="39">
        <f t="shared" si="36"/>
        <v>0</v>
      </c>
      <c r="S50" s="39">
        <f t="shared" si="36"/>
        <v>0</v>
      </c>
      <c r="T50" s="39">
        <f t="shared" si="36"/>
        <v>342</v>
      </c>
      <c r="U50" s="39">
        <f t="shared" si="36"/>
        <v>585</v>
      </c>
      <c r="Y50" s="41">
        <v>202103</v>
      </c>
      <c r="Z50" s="57">
        <f t="shared" ref="Z50:AG50" si="37">N50/N34</f>
        <v>1.01408666360435</v>
      </c>
      <c r="AA50" s="57">
        <f t="shared" si="37"/>
        <v>1.01568448302117</v>
      </c>
      <c r="AB50" s="57" t="e">
        <f t="shared" si="37"/>
        <v>#DIV/0!</v>
      </c>
      <c r="AC50" s="57">
        <f t="shared" si="37"/>
        <v>1.039375</v>
      </c>
      <c r="AD50" s="57">
        <f t="shared" si="37"/>
        <v>0</v>
      </c>
      <c r="AE50" s="57">
        <f t="shared" si="37"/>
        <v>0</v>
      </c>
      <c r="AF50" s="57">
        <f t="shared" si="37"/>
        <v>1.00009357600711</v>
      </c>
      <c r="AG50" s="57">
        <f t="shared" si="37"/>
        <v>1.00862068965517</v>
      </c>
    </row>
    <row r="51" s="39" customFormat="1" spans="1:33">
      <c r="A51" s="41">
        <v>202104</v>
      </c>
      <c r="B51" s="39">
        <v>25276</v>
      </c>
      <c r="C51" s="39">
        <v>2727</v>
      </c>
      <c r="E51" s="39">
        <v>18901</v>
      </c>
      <c r="H51" s="39">
        <v>1250</v>
      </c>
      <c r="I51" s="39">
        <v>2325</v>
      </c>
      <c r="J51" s="39" t="s">
        <v>33</v>
      </c>
      <c r="M51" s="41">
        <v>202004</v>
      </c>
      <c r="N51" s="39">
        <f t="shared" ref="N51:U51" si="38">B51-B50</f>
        <v>6225</v>
      </c>
      <c r="O51" s="39">
        <f t="shared" si="38"/>
        <v>768</v>
      </c>
      <c r="P51" s="39">
        <f t="shared" si="38"/>
        <v>0</v>
      </c>
      <c r="Q51" s="39">
        <f t="shared" si="38"/>
        <v>4522</v>
      </c>
      <c r="R51" s="39">
        <f t="shared" si="38"/>
        <v>0</v>
      </c>
      <c r="S51" s="39">
        <f t="shared" si="38"/>
        <v>0</v>
      </c>
      <c r="T51" s="39">
        <f t="shared" si="38"/>
        <v>324</v>
      </c>
      <c r="U51" s="39">
        <f t="shared" si="38"/>
        <v>588</v>
      </c>
      <c r="Y51" s="41">
        <v>202104</v>
      </c>
      <c r="Z51" s="57">
        <f t="shared" ref="Z51:AG51" si="39">N51/N35</f>
        <v>0.991399904443383</v>
      </c>
      <c r="AA51" s="57">
        <f t="shared" si="39"/>
        <v>0.957725402169847</v>
      </c>
      <c r="AB51" s="57" t="e">
        <f t="shared" si="39"/>
        <v>#DIV/0!</v>
      </c>
      <c r="AC51" s="57">
        <f t="shared" si="39"/>
        <v>1.03656160458453</v>
      </c>
      <c r="AD51" s="57">
        <f t="shared" si="39"/>
        <v>0</v>
      </c>
      <c r="AE51" s="57">
        <f t="shared" si="39"/>
        <v>0</v>
      </c>
      <c r="AF51" s="57">
        <f t="shared" si="39"/>
        <v>1.00283765915405</v>
      </c>
      <c r="AG51" s="57">
        <f t="shared" si="39"/>
        <v>0.993914807302231</v>
      </c>
    </row>
    <row r="52" s="39" customFormat="1" spans="1:33">
      <c r="A52" s="41">
        <v>202105</v>
      </c>
      <c r="B52" s="39">
        <v>31772</v>
      </c>
      <c r="C52" s="39">
        <v>3685</v>
      </c>
      <c r="E52" s="39">
        <v>23417</v>
      </c>
      <c r="H52" s="39">
        <v>1592</v>
      </c>
      <c r="I52" s="39">
        <v>2972</v>
      </c>
      <c r="J52" s="39" t="s">
        <v>33</v>
      </c>
      <c r="M52" s="41">
        <v>202005</v>
      </c>
      <c r="N52" s="39">
        <f t="shared" ref="N52:U52" si="40">B52-B51</f>
        <v>6496</v>
      </c>
      <c r="O52" s="39">
        <f t="shared" si="40"/>
        <v>958</v>
      </c>
      <c r="P52" s="39">
        <f t="shared" si="40"/>
        <v>0</v>
      </c>
      <c r="Q52" s="39">
        <f t="shared" si="40"/>
        <v>4516</v>
      </c>
      <c r="R52" s="39">
        <f t="shared" si="40"/>
        <v>0</v>
      </c>
      <c r="S52" s="39">
        <f t="shared" si="40"/>
        <v>0</v>
      </c>
      <c r="T52" s="39">
        <f t="shared" si="40"/>
        <v>342</v>
      </c>
      <c r="U52" s="39">
        <f t="shared" si="40"/>
        <v>647</v>
      </c>
      <c r="Y52" s="41">
        <v>202105</v>
      </c>
      <c r="Z52" s="57">
        <f t="shared" ref="Z52:AG52" si="41">N52/N36</f>
        <v>0.980469103752226</v>
      </c>
      <c r="AA52" s="57">
        <f t="shared" si="41"/>
        <v>0.964461894694453</v>
      </c>
      <c r="AB52" s="57" t="e">
        <f t="shared" si="41"/>
        <v>#DIV/0!</v>
      </c>
      <c r="AC52" s="57">
        <f t="shared" si="41"/>
        <v>1.03816091954023</v>
      </c>
      <c r="AD52" s="57">
        <f t="shared" si="41"/>
        <v>0</v>
      </c>
      <c r="AE52" s="57">
        <f t="shared" si="41"/>
        <v>0</v>
      </c>
      <c r="AF52" s="57">
        <f t="shared" si="41"/>
        <v>0.998603123583852</v>
      </c>
      <c r="AG52" s="57">
        <f t="shared" si="41"/>
        <v>0.970014992503748</v>
      </c>
    </row>
    <row r="53" s="39" customFormat="1" spans="1:33">
      <c r="A53" s="41">
        <v>202106</v>
      </c>
      <c r="B53" s="39">
        <v>38717</v>
      </c>
      <c r="C53" s="39">
        <v>4827</v>
      </c>
      <c r="E53" s="39">
        <v>28262</v>
      </c>
      <c r="H53" s="39">
        <v>1951</v>
      </c>
      <c r="I53" s="39">
        <v>3442</v>
      </c>
      <c r="J53" s="39" t="s">
        <v>33</v>
      </c>
      <c r="M53" s="41">
        <v>202006</v>
      </c>
      <c r="N53" s="39">
        <f t="shared" ref="N53:U53" si="42">B53-B52</f>
        <v>6945</v>
      </c>
      <c r="O53" s="39">
        <f t="shared" si="42"/>
        <v>1142</v>
      </c>
      <c r="P53" s="39">
        <f t="shared" si="42"/>
        <v>0</v>
      </c>
      <c r="Q53" s="39">
        <f t="shared" si="42"/>
        <v>4845</v>
      </c>
      <c r="R53" s="39">
        <f t="shared" si="42"/>
        <v>0</v>
      </c>
      <c r="S53" s="39">
        <f t="shared" si="42"/>
        <v>0</v>
      </c>
      <c r="T53" s="39">
        <f t="shared" si="42"/>
        <v>359</v>
      </c>
      <c r="U53" s="39">
        <f t="shared" si="42"/>
        <v>470</v>
      </c>
      <c r="Y53" s="41">
        <v>202106</v>
      </c>
      <c r="Z53" s="57">
        <f t="shared" ref="Z53:AG53" si="43">N53/N37</f>
        <v>1.00798258345428</v>
      </c>
      <c r="AA53" s="57">
        <f t="shared" si="43"/>
        <v>0.983126721763085</v>
      </c>
      <c r="AB53" s="57" t="e">
        <f t="shared" si="43"/>
        <v>#DIV/0!</v>
      </c>
      <c r="AC53" s="57">
        <f t="shared" si="43"/>
        <v>1.03089493169922</v>
      </c>
      <c r="AD53" s="57">
        <f t="shared" si="43"/>
        <v>0</v>
      </c>
      <c r="AE53" s="57">
        <f t="shared" si="43"/>
        <v>0</v>
      </c>
      <c r="AF53" s="57">
        <f t="shared" si="43"/>
        <v>1.00623811573925</v>
      </c>
      <c r="AG53" s="57">
        <f t="shared" si="43"/>
        <v>1.01930166991976</v>
      </c>
    </row>
    <row r="54" s="39" customFormat="1" spans="1:33">
      <c r="A54" s="41">
        <v>202107</v>
      </c>
      <c r="B54" s="39">
        <v>46450</v>
      </c>
      <c r="C54" s="39">
        <v>6247</v>
      </c>
      <c r="E54" s="39">
        <v>33537</v>
      </c>
      <c r="H54" s="39">
        <v>2333</v>
      </c>
      <c r="I54" s="39">
        <v>3915</v>
      </c>
      <c r="J54" s="39" t="s">
        <v>33</v>
      </c>
      <c r="M54" s="41">
        <v>202007</v>
      </c>
      <c r="N54" s="39">
        <f t="shared" ref="N54:U54" si="44">B54-B53</f>
        <v>7733</v>
      </c>
      <c r="O54" s="39">
        <f t="shared" si="44"/>
        <v>1420</v>
      </c>
      <c r="P54" s="39">
        <f t="shared" si="44"/>
        <v>0</v>
      </c>
      <c r="Q54" s="39">
        <f t="shared" si="44"/>
        <v>5275</v>
      </c>
      <c r="R54" s="39">
        <f t="shared" si="44"/>
        <v>0</v>
      </c>
      <c r="S54" s="39">
        <f t="shared" si="44"/>
        <v>0</v>
      </c>
      <c r="T54" s="39">
        <f t="shared" si="44"/>
        <v>382</v>
      </c>
      <c r="U54" s="39">
        <f t="shared" si="44"/>
        <v>473</v>
      </c>
      <c r="Y54" s="41">
        <v>202107</v>
      </c>
      <c r="Z54" s="57">
        <f t="shared" ref="Z54:AG54" si="45">N54/N38</f>
        <v>1.0112859141852</v>
      </c>
      <c r="AA54" s="57">
        <f t="shared" si="45"/>
        <v>0.955714093417687</v>
      </c>
      <c r="AB54" s="57" t="e">
        <f t="shared" si="45"/>
        <v>#DIV/0!</v>
      </c>
      <c r="AC54" s="57">
        <f t="shared" si="45"/>
        <v>1.03883571625507</v>
      </c>
      <c r="AD54" s="57">
        <f t="shared" si="45"/>
        <v>0</v>
      </c>
      <c r="AE54" s="57">
        <f t="shared" si="45"/>
        <v>0</v>
      </c>
      <c r="AF54" s="57">
        <f t="shared" si="45"/>
        <v>0.986569738342077</v>
      </c>
      <c r="AG54" s="57">
        <f t="shared" si="45"/>
        <v>1.02580785079159</v>
      </c>
    </row>
    <row r="55" s="39" customFormat="1" spans="1:33">
      <c r="A55" s="41">
        <v>202108</v>
      </c>
      <c r="B55" s="39">
        <v>53894</v>
      </c>
      <c r="C55" s="39">
        <v>7617</v>
      </c>
      <c r="E55" s="39">
        <v>38723</v>
      </c>
      <c r="H55" s="39">
        <v>2699</v>
      </c>
      <c r="I55" s="39">
        <v>4301</v>
      </c>
      <c r="J55" s="39" t="s">
        <v>33</v>
      </c>
      <c r="M55" s="41">
        <v>202008</v>
      </c>
      <c r="N55" s="39">
        <f t="shared" ref="N55:U55" si="46">B55-B54</f>
        <v>7444</v>
      </c>
      <c r="O55" s="39">
        <f t="shared" si="46"/>
        <v>1370</v>
      </c>
      <c r="P55" s="39">
        <f t="shared" si="46"/>
        <v>0</v>
      </c>
      <c r="Q55" s="39">
        <f t="shared" si="46"/>
        <v>5186</v>
      </c>
      <c r="R55" s="39">
        <f t="shared" si="46"/>
        <v>0</v>
      </c>
      <c r="S55" s="39">
        <f t="shared" si="46"/>
        <v>0</v>
      </c>
      <c r="T55" s="39">
        <f t="shared" si="46"/>
        <v>366</v>
      </c>
      <c r="U55" s="39">
        <f t="shared" si="46"/>
        <v>386</v>
      </c>
      <c r="Y55" s="41">
        <v>202108</v>
      </c>
      <c r="Z55" s="57">
        <f t="shared" ref="Z55:AG55" si="47">N55/N39</f>
        <v>0.999570308303792</v>
      </c>
      <c r="AA55" s="57">
        <f t="shared" si="47"/>
        <v>0.943656150984984</v>
      </c>
      <c r="AB55" s="57" t="e">
        <f t="shared" si="47"/>
        <v>#DIV/0!</v>
      </c>
      <c r="AC55" s="57">
        <f t="shared" si="47"/>
        <v>1.02342470349101</v>
      </c>
      <c r="AD55" s="57">
        <f t="shared" si="47"/>
        <v>0</v>
      </c>
      <c r="AE55" s="57">
        <f t="shared" si="47"/>
        <v>0</v>
      </c>
      <c r="AF55" s="57">
        <f t="shared" si="47"/>
        <v>1.00028368701287</v>
      </c>
      <c r="AG55" s="57">
        <f t="shared" si="47"/>
        <v>0.997416020671835</v>
      </c>
    </row>
    <row r="56" s="39" customFormat="1" spans="1:33">
      <c r="A56" s="41">
        <v>202109</v>
      </c>
      <c r="B56" s="39">
        <v>60721</v>
      </c>
      <c r="C56" s="39">
        <v>9030</v>
      </c>
      <c r="E56" s="39">
        <v>43273</v>
      </c>
      <c r="H56" s="39">
        <v>3031</v>
      </c>
      <c r="I56" s="39">
        <v>4715</v>
      </c>
      <c r="J56" s="39" t="s">
        <v>33</v>
      </c>
      <c r="M56" s="41">
        <v>202009</v>
      </c>
      <c r="N56" s="39">
        <f t="shared" ref="N56:U56" si="48">B56-B55</f>
        <v>6827</v>
      </c>
      <c r="O56" s="39">
        <f t="shared" si="48"/>
        <v>1413</v>
      </c>
      <c r="P56" s="39">
        <f t="shared" si="48"/>
        <v>0</v>
      </c>
      <c r="Q56" s="39">
        <f t="shared" si="48"/>
        <v>4550</v>
      </c>
      <c r="R56" s="39">
        <f t="shared" si="48"/>
        <v>0</v>
      </c>
      <c r="S56" s="39">
        <f t="shared" si="48"/>
        <v>0</v>
      </c>
      <c r="T56" s="39">
        <f t="shared" si="48"/>
        <v>332</v>
      </c>
      <c r="U56" s="39">
        <f t="shared" si="48"/>
        <v>414</v>
      </c>
      <c r="Y56" s="41">
        <v>202109</v>
      </c>
      <c r="Z56" s="57">
        <f t="shared" ref="Z56:AG56" si="49">N56/N40</f>
        <v>0.992296511627907</v>
      </c>
      <c r="AA56" s="57">
        <f t="shared" si="49"/>
        <v>0.957576579018704</v>
      </c>
      <c r="AB56" s="57" t="e">
        <f t="shared" si="49"/>
        <v>#DIV/0!</v>
      </c>
      <c r="AC56" s="57">
        <f t="shared" si="49"/>
        <v>1.02070574511519</v>
      </c>
      <c r="AD56" s="57">
        <f t="shared" si="49"/>
        <v>0</v>
      </c>
      <c r="AE56" s="57">
        <f t="shared" si="49"/>
        <v>0</v>
      </c>
      <c r="AF56" s="57">
        <f t="shared" si="49"/>
        <v>1.00057321995915</v>
      </c>
      <c r="AG56" s="57">
        <f t="shared" si="49"/>
        <v>0.985714285714286</v>
      </c>
    </row>
    <row r="57" s="39" customFormat="1" spans="1:33">
      <c r="A57" s="41">
        <v>202110</v>
      </c>
      <c r="B57" s="39"/>
      <c r="C57" s="39"/>
      <c r="M57" s="41">
        <v>202010</v>
      </c>
      <c r="N57" s="39">
        <f t="shared" ref="N57:U57" si="50">B57-B56</f>
        <v>-60721</v>
      </c>
      <c r="O57" s="39">
        <f t="shared" si="50"/>
        <v>-9030</v>
      </c>
      <c r="P57" s="39">
        <f t="shared" si="50"/>
        <v>0</v>
      </c>
      <c r="Q57" s="39">
        <f t="shared" si="50"/>
        <v>-43273</v>
      </c>
      <c r="R57" s="39">
        <f t="shared" si="50"/>
        <v>0</v>
      </c>
      <c r="S57" s="39">
        <f t="shared" si="50"/>
        <v>0</v>
      </c>
      <c r="T57" s="39">
        <f t="shared" si="50"/>
        <v>-3031</v>
      </c>
      <c r="U57" s="39">
        <f t="shared" si="50"/>
        <v>-4715</v>
      </c>
      <c r="Y57" s="41">
        <v>202110</v>
      </c>
      <c r="Z57" s="57" t="e">
        <f t="shared" ref="Z57:AG57" si="51">N57/N41</f>
        <v>#DIV/0!</v>
      </c>
      <c r="AA57" s="57" t="e">
        <f t="shared" si="51"/>
        <v>#DIV/0!</v>
      </c>
      <c r="AB57" s="57" t="e">
        <f t="shared" si="51"/>
        <v>#DIV/0!</v>
      </c>
      <c r="AC57" s="57" t="e">
        <f t="shared" si="51"/>
        <v>#DIV/0!</v>
      </c>
      <c r="AD57" s="57" t="e">
        <f t="shared" si="51"/>
        <v>#DIV/0!</v>
      </c>
      <c r="AE57" s="57" t="e">
        <f t="shared" si="51"/>
        <v>#DIV/0!</v>
      </c>
      <c r="AF57" s="57" t="e">
        <f t="shared" si="51"/>
        <v>#DIV/0!</v>
      </c>
      <c r="AG57" s="57" t="e">
        <f t="shared" si="51"/>
        <v>#DIV/0!</v>
      </c>
    </row>
    <row r="58" s="39" customFormat="1" spans="1:25">
      <c r="A58" s="41">
        <v>202111</v>
      </c>
      <c r="B58" s="39"/>
      <c r="C58" s="39"/>
      <c r="M58" s="41">
        <v>202011</v>
      </c>
      <c r="N58" s="39">
        <f t="shared" ref="N58:U58" si="52">B58-B57</f>
        <v>0</v>
      </c>
      <c r="O58" s="39">
        <f t="shared" si="52"/>
        <v>0</v>
      </c>
      <c r="P58" s="39">
        <f t="shared" si="52"/>
        <v>0</v>
      </c>
      <c r="Q58" s="39">
        <f t="shared" si="52"/>
        <v>0</v>
      </c>
      <c r="R58" s="39">
        <f t="shared" si="52"/>
        <v>0</v>
      </c>
      <c r="S58" s="39">
        <f t="shared" si="52"/>
        <v>0</v>
      </c>
      <c r="T58" s="39">
        <f t="shared" si="52"/>
        <v>0</v>
      </c>
      <c r="U58" s="39">
        <f t="shared" si="52"/>
        <v>0</v>
      </c>
      <c r="Y58" s="41">
        <v>202111</v>
      </c>
    </row>
    <row r="59" s="39" customFormat="1" spans="1:25">
      <c r="A59" s="41">
        <v>202112</v>
      </c>
      <c r="M59" s="41">
        <v>202012</v>
      </c>
      <c r="Y59" s="41">
        <v>202112</v>
      </c>
    </row>
    <row r="61" spans="1:2">
      <c r="A61" s="39" t="s">
        <v>49</v>
      </c>
      <c r="B61" s="39" t="s">
        <v>50</v>
      </c>
    </row>
    <row r="62" spans="2:2">
      <c r="B62" s="39" t="s">
        <v>51</v>
      </c>
    </row>
    <row r="63" spans="2:2">
      <c r="B63" s="39" t="s">
        <v>52</v>
      </c>
    </row>
    <row r="64" spans="2:2">
      <c r="B64" s="39" t="s">
        <v>53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5"/>
  <sheetViews>
    <sheetView topLeftCell="A11" workbookViewId="0">
      <selection activeCell="F19" sqref="F19"/>
    </sheetView>
  </sheetViews>
  <sheetFormatPr defaultColWidth="9" defaultRowHeight="14"/>
  <cols>
    <col min="6" max="6" width="11.625"/>
    <col min="7" max="8" width="12.6875"/>
    <col min="9" max="9" width="12.75"/>
    <col min="10" max="11" width="12.6875"/>
    <col min="12" max="13" width="10.5"/>
  </cols>
  <sheetData>
    <row r="1" spans="1:21">
      <c r="A1" s="23" t="s">
        <v>54</v>
      </c>
      <c r="B1" t="s">
        <v>55</v>
      </c>
      <c r="C1" t="s">
        <v>56</v>
      </c>
      <c r="D1" t="s">
        <v>57</v>
      </c>
      <c r="E1" t="s">
        <v>58</v>
      </c>
      <c r="F1" s="58" t="s">
        <v>59</v>
      </c>
      <c r="G1" s="59" t="s">
        <v>60</v>
      </c>
      <c r="H1" s="60" t="s">
        <v>61</v>
      </c>
      <c r="I1" s="59" t="s">
        <v>62</v>
      </c>
      <c r="J1" s="60" t="s">
        <v>63</v>
      </c>
      <c r="K1" s="59" t="s">
        <v>64</v>
      </c>
      <c r="L1" s="61" t="s">
        <v>65</v>
      </c>
      <c r="M1" s="31" t="s">
        <v>66</v>
      </c>
      <c r="N1" s="61" t="s">
        <v>67</v>
      </c>
      <c r="O1" s="31" t="s">
        <v>68</v>
      </c>
      <c r="P1" s="61" t="s">
        <v>69</v>
      </c>
      <c r="Q1" s="31" t="s">
        <v>70</v>
      </c>
      <c r="R1" s="61" t="s">
        <v>71</v>
      </c>
      <c r="S1" s="33" t="s">
        <v>72</v>
      </c>
      <c r="T1" s="62" t="s">
        <v>73</v>
      </c>
      <c r="U1" s="37" t="s">
        <v>74</v>
      </c>
    </row>
    <row r="2" spans="1:21">
      <c r="A2" s="23" t="s">
        <v>75</v>
      </c>
      <c r="B2">
        <v>2021</v>
      </c>
      <c r="C2">
        <v>1</v>
      </c>
      <c r="D2" t="s">
        <v>76</v>
      </c>
      <c r="E2" t="s">
        <v>77</v>
      </c>
      <c r="F2" s="27">
        <v>555104.032168</v>
      </c>
      <c r="G2" s="28">
        <v>518015.970248</v>
      </c>
      <c r="H2" s="29">
        <v>1130.557049</v>
      </c>
      <c r="I2" s="28">
        <v>23086.43295</v>
      </c>
      <c r="J2" s="29">
        <v>11804.038965</v>
      </c>
      <c r="K2" s="28">
        <v>1067.032955</v>
      </c>
      <c r="L2" s="27">
        <v>34340.581345</v>
      </c>
      <c r="M2" s="32">
        <v>85503.599109</v>
      </c>
      <c r="N2" s="27">
        <v>47346.749266</v>
      </c>
      <c r="O2" s="32">
        <v>21137.117961</v>
      </c>
      <c r="P2" s="27">
        <v>9.809292</v>
      </c>
      <c r="Q2" s="32">
        <v>0.97416</v>
      </c>
      <c r="R2" s="27">
        <v>0</v>
      </c>
      <c r="S2" s="35">
        <v>165802.288753</v>
      </c>
      <c r="T2" s="36">
        <v>577640.574546999</v>
      </c>
      <c r="U2" s="38">
        <v>743442.863299999</v>
      </c>
    </row>
    <row r="3" spans="1:21">
      <c r="A3" s="23" t="s">
        <v>78</v>
      </c>
      <c r="B3">
        <v>2021</v>
      </c>
      <c r="C3">
        <v>2</v>
      </c>
      <c r="D3" t="s">
        <v>76</v>
      </c>
      <c r="E3" t="s">
        <v>77</v>
      </c>
      <c r="F3" s="27">
        <v>346076.269017</v>
      </c>
      <c r="G3" s="28">
        <v>322953.939957</v>
      </c>
      <c r="H3" s="29">
        <v>704.83899</v>
      </c>
      <c r="I3" s="28">
        <v>14393.097721</v>
      </c>
      <c r="J3" s="29">
        <v>7359.157073</v>
      </c>
      <c r="K3" s="28">
        <v>665.235276</v>
      </c>
      <c r="L3" s="27">
        <v>21118.030634</v>
      </c>
      <c r="M3" s="32">
        <v>55691.999419</v>
      </c>
      <c r="N3" s="27">
        <v>57248.160709</v>
      </c>
      <c r="O3" s="32">
        <v>25557.427802</v>
      </c>
      <c r="P3" s="27">
        <v>9.809292</v>
      </c>
      <c r="Q3" s="32">
        <v>0.97416</v>
      </c>
      <c r="R3" s="27">
        <v>0</v>
      </c>
      <c r="S3" s="35">
        <v>145867.528455</v>
      </c>
      <c r="T3" s="36">
        <v>359835.142578</v>
      </c>
      <c r="U3" s="38">
        <v>505702.671033</v>
      </c>
    </row>
    <row r="4" spans="1:21">
      <c r="A4" s="23" t="s">
        <v>79</v>
      </c>
      <c r="B4">
        <v>2021</v>
      </c>
      <c r="C4">
        <v>3</v>
      </c>
      <c r="D4" t="s">
        <v>76</v>
      </c>
      <c r="E4" t="s">
        <v>77</v>
      </c>
      <c r="F4" s="27">
        <v>475346.480126</v>
      </c>
      <c r="G4" s="28">
        <v>443587.24462</v>
      </c>
      <c r="H4" s="29">
        <v>968.118195</v>
      </c>
      <c r="I4" s="28">
        <v>19769.365751</v>
      </c>
      <c r="J4" s="29">
        <v>10108.030294</v>
      </c>
      <c r="K4" s="28">
        <v>913.721267</v>
      </c>
      <c r="L4" s="27">
        <v>32498.100647</v>
      </c>
      <c r="M4" s="32">
        <v>73159.926313</v>
      </c>
      <c r="N4" s="27">
        <v>54144.593091</v>
      </c>
      <c r="O4" s="32">
        <v>26688.005483</v>
      </c>
      <c r="P4" s="27">
        <v>9.809292</v>
      </c>
      <c r="Q4" s="32">
        <v>0.97416</v>
      </c>
      <c r="R4" s="27">
        <v>0</v>
      </c>
      <c r="S4" s="35">
        <v>164111.338633</v>
      </c>
      <c r="T4" s="36">
        <v>497736.55048</v>
      </c>
      <c r="U4" s="38">
        <v>661847.889113</v>
      </c>
    </row>
    <row r="5" spans="1:21">
      <c r="A5" s="23" t="s">
        <v>80</v>
      </c>
      <c r="B5">
        <v>2021</v>
      </c>
      <c r="C5">
        <v>4</v>
      </c>
      <c r="D5" t="s">
        <v>76</v>
      </c>
      <c r="E5" t="s">
        <v>77</v>
      </c>
      <c r="F5" s="27">
        <v>433521.287605</v>
      </c>
      <c r="G5" s="28">
        <v>404556.510867</v>
      </c>
      <c r="H5" s="29">
        <v>882.934583</v>
      </c>
      <c r="I5" s="28">
        <v>18029.881894</v>
      </c>
      <c r="J5" s="29">
        <v>9218.636282</v>
      </c>
      <c r="K5" s="28">
        <v>833.323979</v>
      </c>
      <c r="L5" s="27">
        <v>30750.175912</v>
      </c>
      <c r="M5" s="32">
        <v>84796.025704</v>
      </c>
      <c r="N5" s="27">
        <v>53698.534973</v>
      </c>
      <c r="O5" s="32">
        <v>27180.124733</v>
      </c>
      <c r="P5" s="27">
        <v>9.809292</v>
      </c>
      <c r="Q5" s="32">
        <v>0.97416</v>
      </c>
      <c r="R5" s="27">
        <v>0</v>
      </c>
      <c r="S5" s="35">
        <v>174904.105144</v>
      </c>
      <c r="T5" s="36">
        <v>455052.827235</v>
      </c>
      <c r="U5" s="38">
        <v>629956.932379</v>
      </c>
    </row>
    <row r="6" spans="1:21">
      <c r="A6" s="23" t="s">
        <v>81</v>
      </c>
      <c r="B6">
        <v>2021</v>
      </c>
      <c r="C6">
        <v>5</v>
      </c>
      <c r="D6" t="s">
        <v>76</v>
      </c>
      <c r="E6" t="s">
        <v>77</v>
      </c>
      <c r="F6" s="27">
        <v>432580.748626</v>
      </c>
      <c r="G6" s="28">
        <v>403678.811944</v>
      </c>
      <c r="H6" s="29">
        <v>881.019027</v>
      </c>
      <c r="I6" s="28">
        <v>17990.76546</v>
      </c>
      <c r="J6" s="29">
        <v>9198.636141</v>
      </c>
      <c r="K6" s="28">
        <v>831.516054</v>
      </c>
      <c r="L6" s="27">
        <v>32536.099011</v>
      </c>
      <c r="M6" s="32">
        <v>104440.820733</v>
      </c>
      <c r="N6" s="27">
        <v>57941.805788</v>
      </c>
      <c r="O6" s="32">
        <v>31344.210695</v>
      </c>
      <c r="P6" s="27">
        <v>9.809292</v>
      </c>
      <c r="Q6" s="32">
        <v>0.97416</v>
      </c>
      <c r="R6" s="27">
        <v>0</v>
      </c>
      <c r="S6" s="35">
        <v>202936.256808999</v>
      </c>
      <c r="T6" s="36">
        <v>455918.211496</v>
      </c>
      <c r="U6" s="38">
        <v>658854.468305</v>
      </c>
    </row>
    <row r="7" spans="1:21">
      <c r="A7" s="23" t="s">
        <v>82</v>
      </c>
      <c r="B7">
        <v>2020</v>
      </c>
      <c r="C7">
        <v>6</v>
      </c>
      <c r="D7" t="s">
        <v>76</v>
      </c>
      <c r="E7" t="s">
        <v>77</v>
      </c>
      <c r="F7" s="27">
        <v>414931.24678</v>
      </c>
      <c r="G7" s="28">
        <v>387208.522964</v>
      </c>
      <c r="H7" s="29">
        <v>845.073029</v>
      </c>
      <c r="I7" s="28">
        <v>17256.733608</v>
      </c>
      <c r="J7" s="29">
        <v>8823.327378</v>
      </c>
      <c r="K7" s="28">
        <v>797.589801</v>
      </c>
      <c r="L7" s="27">
        <v>30180.200455</v>
      </c>
      <c r="M7" s="32">
        <v>132782.644039</v>
      </c>
      <c r="N7" s="27">
        <v>37011.386406</v>
      </c>
      <c r="O7" s="32">
        <v>23489.230358</v>
      </c>
      <c r="P7" s="27">
        <v>9.809292</v>
      </c>
      <c r="Q7" s="32">
        <v>0.97416</v>
      </c>
      <c r="R7" s="27">
        <v>0</v>
      </c>
      <c r="S7" s="35">
        <v>202117.371633</v>
      </c>
      <c r="T7" s="36">
        <v>436288.119857</v>
      </c>
      <c r="U7" s="38">
        <v>638405.49149</v>
      </c>
    </row>
    <row r="8" spans="1:21">
      <c r="A8" s="23" t="s">
        <v>83</v>
      </c>
      <c r="B8">
        <v>2020</v>
      </c>
      <c r="C8">
        <v>7</v>
      </c>
      <c r="D8" t="s">
        <v>76</v>
      </c>
      <c r="E8" t="s">
        <v>77</v>
      </c>
      <c r="F8" s="27">
        <v>441429.492891</v>
      </c>
      <c r="G8" s="28">
        <v>411936.346712</v>
      </c>
      <c r="H8" s="29">
        <v>899.040893</v>
      </c>
      <c r="I8" s="28">
        <v>18358.779255</v>
      </c>
      <c r="J8" s="29">
        <v>9386.80073</v>
      </c>
      <c r="K8" s="28">
        <v>848.525302</v>
      </c>
      <c r="L8" s="27">
        <v>31738.133371</v>
      </c>
      <c r="M8" s="32">
        <v>159857.061213</v>
      </c>
      <c r="N8" s="27">
        <v>32356.369636</v>
      </c>
      <c r="O8" s="32">
        <v>23016.038771</v>
      </c>
      <c r="P8" s="27">
        <v>9.809292</v>
      </c>
      <c r="Q8" s="32">
        <v>0.97416</v>
      </c>
      <c r="R8" s="27">
        <v>0</v>
      </c>
      <c r="S8" s="35">
        <v>224627.053801999</v>
      </c>
      <c r="T8" s="36">
        <v>463780.825533</v>
      </c>
      <c r="U8" s="38">
        <v>688407.879335</v>
      </c>
    </row>
    <row r="9" spans="1:21">
      <c r="A9" s="23" t="s">
        <v>84</v>
      </c>
      <c r="B9">
        <v>2020</v>
      </c>
      <c r="C9">
        <v>8</v>
      </c>
      <c r="D9" t="s">
        <v>76</v>
      </c>
      <c r="E9" t="s">
        <v>77</v>
      </c>
      <c r="F9" s="27">
        <v>488542.817831</v>
      </c>
      <c r="G9" s="28">
        <v>455901.897881</v>
      </c>
      <c r="H9" s="29">
        <v>994.994621</v>
      </c>
      <c r="I9" s="28">
        <v>20318.193264</v>
      </c>
      <c r="J9" s="29">
        <v>10388.644513</v>
      </c>
      <c r="K9" s="28">
        <v>939.087552</v>
      </c>
      <c r="L9" s="27">
        <v>31500.643597</v>
      </c>
      <c r="M9" s="32">
        <v>154033.54856</v>
      </c>
      <c r="N9" s="27">
        <v>32104.747108</v>
      </c>
      <c r="O9" s="32">
        <v>23811.000637</v>
      </c>
      <c r="P9" s="27">
        <v>9.809292</v>
      </c>
      <c r="Q9" s="32">
        <v>0.97416</v>
      </c>
      <c r="R9" s="27">
        <v>0</v>
      </c>
      <c r="S9" s="35">
        <v>220348.72427</v>
      </c>
      <c r="T9" s="36">
        <v>509654.816915</v>
      </c>
      <c r="U9" s="38">
        <v>730003.541185</v>
      </c>
    </row>
    <row r="10" spans="1:21">
      <c r="A10" s="23" t="s">
        <v>85</v>
      </c>
      <c r="B10">
        <v>2020</v>
      </c>
      <c r="C10">
        <v>9</v>
      </c>
      <c r="D10" t="s">
        <v>76</v>
      </c>
      <c r="E10" t="s">
        <v>77</v>
      </c>
      <c r="F10" s="27">
        <v>405324.312931</v>
      </c>
      <c r="G10" s="28">
        <v>378243.45539</v>
      </c>
      <c r="H10" s="29">
        <v>825.50699</v>
      </c>
      <c r="I10" s="28">
        <v>16857.187178</v>
      </c>
      <c r="J10" s="29">
        <v>8619.040227</v>
      </c>
      <c r="K10" s="28">
        <v>779.123145</v>
      </c>
      <c r="L10" s="27">
        <v>30275.196364</v>
      </c>
      <c r="M10" s="32">
        <v>151291.143915</v>
      </c>
      <c r="N10" s="27">
        <v>30560.699776</v>
      </c>
      <c r="O10" s="32">
        <v>22940.328117</v>
      </c>
      <c r="P10" s="27">
        <v>9.809292</v>
      </c>
      <c r="Q10" s="32">
        <v>0.97416</v>
      </c>
      <c r="R10" s="27">
        <v>0</v>
      </c>
      <c r="S10" s="35">
        <v>213421.995486999</v>
      </c>
      <c r="T10" s="36">
        <v>426980.469067</v>
      </c>
      <c r="U10" s="38">
        <v>640402.464554</v>
      </c>
    </row>
    <row r="11" spans="1:21">
      <c r="A11" s="23" t="s">
        <v>86</v>
      </c>
      <c r="B11">
        <v>2020</v>
      </c>
      <c r="C11">
        <v>10</v>
      </c>
      <c r="D11" t="s">
        <v>76</v>
      </c>
      <c r="E11" t="s">
        <v>77</v>
      </c>
      <c r="F11" s="27">
        <v>383029.700213</v>
      </c>
      <c r="G11" s="28">
        <v>357438.408463</v>
      </c>
      <c r="H11" s="29">
        <v>780.10049</v>
      </c>
      <c r="I11" s="28">
        <v>15929.968041</v>
      </c>
      <c r="J11" s="29">
        <v>8144.955259</v>
      </c>
      <c r="K11" s="28">
        <v>736.267959</v>
      </c>
      <c r="L11" s="27">
        <v>27235.32726</v>
      </c>
      <c r="M11" s="32">
        <v>147423.370033</v>
      </c>
      <c r="N11" s="27">
        <v>40168.105394</v>
      </c>
      <c r="O11" s="32">
        <v>21975.017281</v>
      </c>
      <c r="P11" s="27">
        <v>9.809292</v>
      </c>
      <c r="Q11" s="32">
        <v>0.97416</v>
      </c>
      <c r="R11" s="27">
        <v>0</v>
      </c>
      <c r="S11" s="35">
        <v>217722.231419</v>
      </c>
      <c r="T11" s="36">
        <v>402120.072213</v>
      </c>
      <c r="U11" s="38">
        <v>619842.303632</v>
      </c>
    </row>
    <row r="12" spans="1:21">
      <c r="A12" s="23" t="s">
        <v>87</v>
      </c>
      <c r="B12">
        <v>2020</v>
      </c>
      <c r="C12">
        <v>11</v>
      </c>
      <c r="D12" t="s">
        <v>76</v>
      </c>
      <c r="E12" t="s">
        <v>77</v>
      </c>
      <c r="F12" s="27">
        <v>451209.178797</v>
      </c>
      <c r="G12" s="28">
        <v>421062.624292</v>
      </c>
      <c r="H12" s="29">
        <v>918.958768</v>
      </c>
      <c r="I12" s="28">
        <v>18765.510336</v>
      </c>
      <c r="J12" s="29">
        <v>9594.761377</v>
      </c>
      <c r="K12" s="28">
        <v>867.324025</v>
      </c>
      <c r="L12" s="27">
        <v>30674.179184</v>
      </c>
      <c r="M12" s="32">
        <v>100146.936169</v>
      </c>
      <c r="N12" s="27">
        <v>43187.575732</v>
      </c>
      <c r="O12" s="32">
        <v>18965.51879</v>
      </c>
      <c r="P12" s="27">
        <v>9.809292</v>
      </c>
      <c r="Q12" s="32">
        <v>0.97416</v>
      </c>
      <c r="R12" s="27">
        <v>0</v>
      </c>
      <c r="S12" s="35">
        <v>171905.57552</v>
      </c>
      <c r="T12" s="36">
        <v>472288.596605</v>
      </c>
      <c r="U12" s="38">
        <v>644194.172125</v>
      </c>
    </row>
    <row r="13" spans="1:21">
      <c r="A13" s="23" t="s">
        <v>88</v>
      </c>
      <c r="B13">
        <v>2020</v>
      </c>
      <c r="C13">
        <v>12</v>
      </c>
      <c r="D13" t="s">
        <v>76</v>
      </c>
      <c r="E13" t="s">
        <v>77</v>
      </c>
      <c r="F13" s="27">
        <v>541932.80085</v>
      </c>
      <c r="G13" s="28">
        <v>505724.745946</v>
      </c>
      <c r="H13" s="29">
        <v>1103.731755</v>
      </c>
      <c r="I13" s="28">
        <v>22538.649596</v>
      </c>
      <c r="J13" s="29">
        <v>11523.958622</v>
      </c>
      <c r="K13" s="28">
        <v>1041.71493</v>
      </c>
      <c r="L13" s="27">
        <v>33514.556879</v>
      </c>
      <c r="M13" s="32">
        <v>83484.915914</v>
      </c>
      <c r="N13" s="27">
        <v>46801.790226</v>
      </c>
      <c r="O13" s="32">
        <v>19741.552992</v>
      </c>
      <c r="P13" s="27">
        <v>9.809292</v>
      </c>
      <c r="Q13" s="32">
        <v>0.97416</v>
      </c>
      <c r="R13" s="27">
        <v>0</v>
      </c>
      <c r="S13" s="35">
        <v>161563.001206</v>
      </c>
      <c r="T13" s="36">
        <v>563923.399106</v>
      </c>
      <c r="U13" s="38">
        <v>725486.400312</v>
      </c>
    </row>
    <row r="18" spans="1:14">
      <c r="A18" s="23" t="s">
        <v>54</v>
      </c>
      <c r="B18" s="23" t="s">
        <v>55</v>
      </c>
      <c r="C18" s="23" t="s">
        <v>56</v>
      </c>
      <c r="D18" s="23" t="s">
        <v>57</v>
      </c>
      <c r="E18" s="23" t="s">
        <v>58</v>
      </c>
      <c r="F18" t="s">
        <v>89</v>
      </c>
      <c r="G18" t="s">
        <v>90</v>
      </c>
      <c r="H18" t="s">
        <v>91</v>
      </c>
      <c r="I18" t="s">
        <v>92</v>
      </c>
      <c r="J18" t="s">
        <v>93</v>
      </c>
      <c r="K18" t="s">
        <v>94</v>
      </c>
      <c r="L18" t="s">
        <v>95</v>
      </c>
      <c r="M18" t="s">
        <v>96</v>
      </c>
      <c r="N18" t="s">
        <v>97</v>
      </c>
    </row>
    <row r="19" spans="1:14">
      <c r="A19" s="23" t="s">
        <v>75</v>
      </c>
      <c r="B19">
        <v>2021</v>
      </c>
      <c r="C19">
        <v>1</v>
      </c>
      <c r="D19" s="23" t="s">
        <v>76</v>
      </c>
      <c r="E19" s="23" t="s">
        <v>77</v>
      </c>
      <c r="F19" s="4">
        <f>G2</f>
        <v>518015.970248</v>
      </c>
      <c r="G19" s="4">
        <f>I2</f>
        <v>23086.43295</v>
      </c>
      <c r="H19" s="4">
        <f>H2</f>
        <v>1130.557049</v>
      </c>
      <c r="I19" s="4">
        <f>F2-G2-H2-I2</f>
        <v>12871.071921</v>
      </c>
      <c r="J19" s="4">
        <f>L2</f>
        <v>34340.581345</v>
      </c>
      <c r="K19" s="4">
        <f>M2</f>
        <v>85503.599109</v>
      </c>
      <c r="L19" s="4">
        <f>N2</f>
        <v>47346.749266</v>
      </c>
      <c r="M19" s="4">
        <f>O2</f>
        <v>21137.117961</v>
      </c>
      <c r="N19" s="4">
        <f>P2+Q2+R2</f>
        <v>10.783452</v>
      </c>
    </row>
    <row r="20" spans="1:14">
      <c r="A20" s="23" t="s">
        <v>78</v>
      </c>
      <c r="B20">
        <v>2021</v>
      </c>
      <c r="C20">
        <v>2</v>
      </c>
      <c r="D20" s="23" t="s">
        <v>76</v>
      </c>
      <c r="E20" s="23" t="s">
        <v>77</v>
      </c>
      <c r="F20" s="4">
        <f t="shared" ref="F20:F30" si="0">G3</f>
        <v>322953.939957</v>
      </c>
      <c r="G20" s="4">
        <f t="shared" ref="G20:G30" si="1">I3</f>
        <v>14393.097721</v>
      </c>
      <c r="H20" s="4">
        <f t="shared" ref="H20:H30" si="2">H3</f>
        <v>704.83899</v>
      </c>
      <c r="I20" s="4">
        <f t="shared" ref="I20:I30" si="3">F3-G3-H3-I3</f>
        <v>8024.39234899996</v>
      </c>
      <c r="J20" s="4">
        <f t="shared" ref="J20:J30" si="4">L3</f>
        <v>21118.030634</v>
      </c>
      <c r="K20" s="4">
        <f t="shared" ref="K20:K30" si="5">M3</f>
        <v>55691.999419</v>
      </c>
      <c r="L20" s="4">
        <f t="shared" ref="L20:L30" si="6">N3</f>
        <v>57248.160709</v>
      </c>
      <c r="M20" s="4">
        <f t="shared" ref="M20:M30" si="7">O3</f>
        <v>25557.427802</v>
      </c>
      <c r="N20" s="4">
        <f t="shared" ref="N20:N30" si="8">P3+Q3+R3</f>
        <v>10.783452</v>
      </c>
    </row>
    <row r="21" spans="1:14">
      <c r="A21" s="23" t="s">
        <v>79</v>
      </c>
      <c r="B21">
        <v>2021</v>
      </c>
      <c r="C21">
        <v>3</v>
      </c>
      <c r="D21" s="23" t="s">
        <v>76</v>
      </c>
      <c r="E21" s="23" t="s">
        <v>77</v>
      </c>
      <c r="F21" s="4">
        <f t="shared" si="0"/>
        <v>443587.24462</v>
      </c>
      <c r="G21" s="4">
        <f t="shared" si="1"/>
        <v>19769.365751</v>
      </c>
      <c r="H21" s="4">
        <f t="shared" si="2"/>
        <v>968.118195</v>
      </c>
      <c r="I21" s="4">
        <f t="shared" si="3"/>
        <v>11021.75156</v>
      </c>
      <c r="J21" s="4">
        <f t="shared" si="4"/>
        <v>32498.100647</v>
      </c>
      <c r="K21" s="4">
        <f t="shared" si="5"/>
        <v>73159.926313</v>
      </c>
      <c r="L21" s="4">
        <f t="shared" si="6"/>
        <v>54144.593091</v>
      </c>
      <c r="M21" s="4">
        <f t="shared" si="7"/>
        <v>26688.005483</v>
      </c>
      <c r="N21" s="4">
        <f t="shared" si="8"/>
        <v>10.783452</v>
      </c>
    </row>
    <row r="22" spans="1:14">
      <c r="A22" s="23" t="s">
        <v>80</v>
      </c>
      <c r="B22">
        <v>2021</v>
      </c>
      <c r="C22">
        <v>4</v>
      </c>
      <c r="D22" s="23" t="s">
        <v>76</v>
      </c>
      <c r="E22" s="23" t="s">
        <v>77</v>
      </c>
      <c r="F22" s="4">
        <f t="shared" si="0"/>
        <v>404556.510867</v>
      </c>
      <c r="G22" s="4">
        <f t="shared" si="1"/>
        <v>18029.881894</v>
      </c>
      <c r="H22" s="4">
        <f t="shared" si="2"/>
        <v>882.934583</v>
      </c>
      <c r="I22" s="4">
        <f t="shared" si="3"/>
        <v>10051.960261</v>
      </c>
      <c r="J22" s="4">
        <f t="shared" si="4"/>
        <v>30750.175912</v>
      </c>
      <c r="K22" s="4">
        <f t="shared" si="5"/>
        <v>84796.025704</v>
      </c>
      <c r="L22" s="4">
        <f t="shared" si="6"/>
        <v>53698.534973</v>
      </c>
      <c r="M22" s="4">
        <f t="shared" si="7"/>
        <v>27180.124733</v>
      </c>
      <c r="N22" s="4">
        <f t="shared" si="8"/>
        <v>10.783452</v>
      </c>
    </row>
    <row r="23" spans="1:14">
      <c r="A23" s="23" t="s">
        <v>81</v>
      </c>
      <c r="B23">
        <v>2021</v>
      </c>
      <c r="C23">
        <v>5</v>
      </c>
      <c r="D23" s="23" t="s">
        <v>76</v>
      </c>
      <c r="E23" s="23" t="s">
        <v>77</v>
      </c>
      <c r="F23" s="4">
        <f t="shared" si="0"/>
        <v>403678.811944</v>
      </c>
      <c r="G23" s="4">
        <f t="shared" si="1"/>
        <v>17990.76546</v>
      </c>
      <c r="H23" s="4">
        <f t="shared" si="2"/>
        <v>881.019027</v>
      </c>
      <c r="I23" s="4">
        <f t="shared" si="3"/>
        <v>10030.152195</v>
      </c>
      <c r="J23" s="4">
        <f t="shared" si="4"/>
        <v>32536.099011</v>
      </c>
      <c r="K23" s="4">
        <f t="shared" si="5"/>
        <v>104440.820733</v>
      </c>
      <c r="L23" s="4">
        <f t="shared" si="6"/>
        <v>57941.805788</v>
      </c>
      <c r="M23" s="4">
        <f t="shared" si="7"/>
        <v>31344.210695</v>
      </c>
      <c r="N23" s="4">
        <f t="shared" si="8"/>
        <v>10.783452</v>
      </c>
    </row>
    <row r="24" spans="1:14">
      <c r="A24" s="23" t="s">
        <v>82</v>
      </c>
      <c r="B24">
        <v>2020</v>
      </c>
      <c r="C24">
        <v>6</v>
      </c>
      <c r="D24" s="23" t="s">
        <v>76</v>
      </c>
      <c r="E24" s="23" t="s">
        <v>77</v>
      </c>
      <c r="F24" s="4">
        <f t="shared" si="0"/>
        <v>387208.522964</v>
      </c>
      <c r="G24" s="4">
        <f t="shared" si="1"/>
        <v>17256.733608</v>
      </c>
      <c r="H24" s="4">
        <f t="shared" si="2"/>
        <v>845.073029</v>
      </c>
      <c r="I24" s="4">
        <f t="shared" si="3"/>
        <v>9620.91717899999</v>
      </c>
      <c r="J24" s="4">
        <f t="shared" si="4"/>
        <v>30180.200455</v>
      </c>
      <c r="K24" s="4">
        <f t="shared" si="5"/>
        <v>132782.644039</v>
      </c>
      <c r="L24" s="4">
        <f t="shared" si="6"/>
        <v>37011.386406</v>
      </c>
      <c r="M24" s="4">
        <f t="shared" si="7"/>
        <v>23489.230358</v>
      </c>
      <c r="N24" s="4">
        <f t="shared" si="8"/>
        <v>10.783452</v>
      </c>
    </row>
    <row r="25" spans="1:14">
      <c r="A25" s="23" t="s">
        <v>83</v>
      </c>
      <c r="B25">
        <v>2020</v>
      </c>
      <c r="C25">
        <v>7</v>
      </c>
      <c r="D25" s="23" t="s">
        <v>76</v>
      </c>
      <c r="E25" s="23" t="s">
        <v>77</v>
      </c>
      <c r="F25" s="4">
        <f t="shared" si="0"/>
        <v>411936.346712</v>
      </c>
      <c r="G25" s="4">
        <f t="shared" si="1"/>
        <v>18358.779255</v>
      </c>
      <c r="H25" s="4">
        <f t="shared" si="2"/>
        <v>899.040893</v>
      </c>
      <c r="I25" s="4">
        <f t="shared" si="3"/>
        <v>10235.326031</v>
      </c>
      <c r="J25" s="4">
        <f t="shared" si="4"/>
        <v>31738.133371</v>
      </c>
      <c r="K25" s="4">
        <f t="shared" si="5"/>
        <v>159857.061213</v>
      </c>
      <c r="L25" s="4">
        <f t="shared" si="6"/>
        <v>32356.369636</v>
      </c>
      <c r="M25" s="4">
        <f t="shared" si="7"/>
        <v>23016.038771</v>
      </c>
      <c r="N25" s="4">
        <f t="shared" si="8"/>
        <v>10.783452</v>
      </c>
    </row>
    <row r="26" spans="1:14">
      <c r="A26" s="23" t="s">
        <v>84</v>
      </c>
      <c r="B26">
        <v>2020</v>
      </c>
      <c r="C26">
        <v>8</v>
      </c>
      <c r="D26" s="23" t="s">
        <v>76</v>
      </c>
      <c r="E26" s="23" t="s">
        <v>77</v>
      </c>
      <c r="F26" s="4">
        <f t="shared" si="0"/>
        <v>455901.897881</v>
      </c>
      <c r="G26" s="4">
        <f t="shared" si="1"/>
        <v>20318.193264</v>
      </c>
      <c r="H26" s="4">
        <f t="shared" si="2"/>
        <v>994.994621</v>
      </c>
      <c r="I26" s="4">
        <f t="shared" si="3"/>
        <v>11327.732065</v>
      </c>
      <c r="J26" s="4">
        <f t="shared" si="4"/>
        <v>31500.643597</v>
      </c>
      <c r="K26" s="4">
        <f t="shared" si="5"/>
        <v>154033.54856</v>
      </c>
      <c r="L26" s="4">
        <f t="shared" si="6"/>
        <v>32104.747108</v>
      </c>
      <c r="M26" s="4">
        <f t="shared" si="7"/>
        <v>23811.000637</v>
      </c>
      <c r="N26" s="4">
        <f t="shared" si="8"/>
        <v>10.783452</v>
      </c>
    </row>
    <row r="27" spans="1:14">
      <c r="A27" s="23" t="s">
        <v>85</v>
      </c>
      <c r="B27">
        <v>2020</v>
      </c>
      <c r="C27">
        <v>9</v>
      </c>
      <c r="D27" s="23" t="s">
        <v>76</v>
      </c>
      <c r="E27" s="23" t="s">
        <v>77</v>
      </c>
      <c r="F27" s="4">
        <f t="shared" si="0"/>
        <v>378243.45539</v>
      </c>
      <c r="G27" s="4">
        <f t="shared" si="1"/>
        <v>16857.187178</v>
      </c>
      <c r="H27" s="4">
        <f t="shared" si="2"/>
        <v>825.50699</v>
      </c>
      <c r="I27" s="4">
        <f t="shared" si="3"/>
        <v>9398.163373</v>
      </c>
      <c r="J27" s="4">
        <f t="shared" si="4"/>
        <v>30275.196364</v>
      </c>
      <c r="K27" s="4">
        <f t="shared" si="5"/>
        <v>151291.143915</v>
      </c>
      <c r="L27" s="4">
        <f t="shared" si="6"/>
        <v>30560.699776</v>
      </c>
      <c r="M27" s="4">
        <f t="shared" si="7"/>
        <v>22940.328117</v>
      </c>
      <c r="N27" s="4">
        <f t="shared" si="8"/>
        <v>10.783452</v>
      </c>
    </row>
    <row r="28" spans="1:14">
      <c r="A28" s="23" t="s">
        <v>86</v>
      </c>
      <c r="B28">
        <v>2020</v>
      </c>
      <c r="C28">
        <v>10</v>
      </c>
      <c r="D28" s="23" t="s">
        <v>76</v>
      </c>
      <c r="E28" s="23" t="s">
        <v>77</v>
      </c>
      <c r="F28" s="4">
        <f t="shared" si="0"/>
        <v>357438.408463</v>
      </c>
      <c r="G28" s="4">
        <f t="shared" si="1"/>
        <v>15929.968041</v>
      </c>
      <c r="H28" s="4">
        <f t="shared" si="2"/>
        <v>780.10049</v>
      </c>
      <c r="I28" s="4">
        <f t="shared" si="3"/>
        <v>8881.22321899997</v>
      </c>
      <c r="J28" s="4">
        <f t="shared" si="4"/>
        <v>27235.32726</v>
      </c>
      <c r="K28" s="4">
        <f t="shared" si="5"/>
        <v>147423.370033</v>
      </c>
      <c r="L28" s="4">
        <f t="shared" si="6"/>
        <v>40168.105394</v>
      </c>
      <c r="M28" s="4">
        <f t="shared" si="7"/>
        <v>21975.017281</v>
      </c>
      <c r="N28" s="4">
        <f t="shared" si="8"/>
        <v>10.783452</v>
      </c>
    </row>
    <row r="29" spans="1:14">
      <c r="A29" s="23" t="s">
        <v>87</v>
      </c>
      <c r="B29">
        <v>2020</v>
      </c>
      <c r="C29">
        <v>11</v>
      </c>
      <c r="D29" s="23" t="s">
        <v>76</v>
      </c>
      <c r="E29" s="23" t="s">
        <v>77</v>
      </c>
      <c r="F29" s="4">
        <f t="shared" si="0"/>
        <v>421062.624292</v>
      </c>
      <c r="G29" s="4">
        <f t="shared" si="1"/>
        <v>18765.510336</v>
      </c>
      <c r="H29" s="4">
        <f t="shared" si="2"/>
        <v>918.958768</v>
      </c>
      <c r="I29" s="4">
        <f t="shared" si="3"/>
        <v>10462.0854009999</v>
      </c>
      <c r="J29" s="4">
        <f t="shared" si="4"/>
        <v>30674.179184</v>
      </c>
      <c r="K29" s="4">
        <f t="shared" si="5"/>
        <v>100146.936169</v>
      </c>
      <c r="L29" s="4">
        <f t="shared" si="6"/>
        <v>43187.575732</v>
      </c>
      <c r="M29" s="4">
        <f t="shared" si="7"/>
        <v>18965.51879</v>
      </c>
      <c r="N29" s="4">
        <f t="shared" si="8"/>
        <v>10.783452</v>
      </c>
    </row>
    <row r="30" spans="1:14">
      <c r="A30" s="23" t="s">
        <v>88</v>
      </c>
      <c r="B30">
        <v>2020</v>
      </c>
      <c r="C30">
        <v>12</v>
      </c>
      <c r="D30" s="23" t="s">
        <v>76</v>
      </c>
      <c r="E30" s="23" t="s">
        <v>77</v>
      </c>
      <c r="F30" s="4">
        <f t="shared" si="0"/>
        <v>505724.745946</v>
      </c>
      <c r="G30" s="4">
        <f t="shared" si="1"/>
        <v>22538.649596</v>
      </c>
      <c r="H30" s="4">
        <f t="shared" si="2"/>
        <v>1103.731755</v>
      </c>
      <c r="I30" s="4">
        <f t="shared" si="3"/>
        <v>12565.673553</v>
      </c>
      <c r="J30" s="4">
        <f t="shared" si="4"/>
        <v>33514.556879</v>
      </c>
      <c r="K30" s="4">
        <f t="shared" si="5"/>
        <v>83484.915914</v>
      </c>
      <c r="L30" s="4">
        <f t="shared" si="6"/>
        <v>46801.790226</v>
      </c>
      <c r="M30" s="4">
        <f t="shared" si="7"/>
        <v>19741.552992</v>
      </c>
      <c r="N30" s="4">
        <f t="shared" si="8"/>
        <v>10.783452</v>
      </c>
    </row>
    <row r="33" spans="5:11">
      <c r="E33" t="s">
        <v>98</v>
      </c>
      <c r="G33" s="59" t="s">
        <v>60</v>
      </c>
      <c r="H33" s="60" t="s">
        <v>61</v>
      </c>
      <c r="I33" s="59" t="s">
        <v>62</v>
      </c>
      <c r="J33" s="60" t="s">
        <v>63</v>
      </c>
      <c r="K33" s="59" t="s">
        <v>64</v>
      </c>
    </row>
    <row r="34" spans="6:11">
      <c r="F34" s="23" t="s">
        <v>75</v>
      </c>
      <c r="G34" s="12">
        <f>G2/$F2</f>
        <v>0.933187186958182</v>
      </c>
      <c r="H34" s="12">
        <f t="shared" ref="H34:H45" si="9">H2/$F2</f>
        <v>0.00203665796586727</v>
      </c>
      <c r="I34" s="12">
        <f t="shared" ref="I34:I45" si="10">I2/$F2</f>
        <v>0.0415893807505491</v>
      </c>
      <c r="J34" s="12">
        <f t="shared" ref="J34:J45" si="11">J2/$F2</f>
        <v>0.0212645527341937</v>
      </c>
      <c r="K34" s="12">
        <f t="shared" ref="K34:K45" si="12">K2/$F2</f>
        <v>0.00192222158940663</v>
      </c>
    </row>
    <row r="35" spans="6:11">
      <c r="F35" s="23" t="s">
        <v>78</v>
      </c>
      <c r="G35" s="12">
        <f t="shared" ref="G35:G45" si="13">G3/$F3</f>
        <v>0.933187186958306</v>
      </c>
      <c r="H35" s="12">
        <f t="shared" si="9"/>
        <v>0.00203665796560404</v>
      </c>
      <c r="I35" s="12">
        <f t="shared" si="10"/>
        <v>0.0415893807509032</v>
      </c>
      <c r="J35" s="12">
        <f t="shared" si="11"/>
        <v>0.0212645527354506</v>
      </c>
      <c r="K35" s="12">
        <f t="shared" si="12"/>
        <v>0.00192222158973669</v>
      </c>
    </row>
    <row r="36" spans="6:11">
      <c r="F36" s="23" t="s">
        <v>79</v>
      </c>
      <c r="G36" s="12">
        <f t="shared" si="13"/>
        <v>0.933187186959749</v>
      </c>
      <c r="H36" s="12">
        <f t="shared" si="9"/>
        <v>0.00203665796524544</v>
      </c>
      <c r="I36" s="12">
        <f t="shared" si="10"/>
        <v>0.0415893807518249</v>
      </c>
      <c r="J36" s="12">
        <f t="shared" si="11"/>
        <v>0.0212645527349244</v>
      </c>
      <c r="K36" s="12">
        <f t="shared" si="12"/>
        <v>0.00192222159036036</v>
      </c>
    </row>
    <row r="37" spans="6:11">
      <c r="F37" s="23" t="s">
        <v>80</v>
      </c>
      <c r="G37" s="12">
        <f t="shared" si="13"/>
        <v>0.933187186959107</v>
      </c>
      <c r="H37" s="12">
        <f t="shared" si="9"/>
        <v>0.00203665796408245</v>
      </c>
      <c r="I37" s="12">
        <f t="shared" si="10"/>
        <v>0.0415893807513042</v>
      </c>
      <c r="J37" s="12">
        <f t="shared" si="11"/>
        <v>0.0212645527349501</v>
      </c>
      <c r="K37" s="12">
        <f t="shared" si="12"/>
        <v>0.00192222159055607</v>
      </c>
    </row>
    <row r="38" spans="6:11">
      <c r="F38" s="23" t="s">
        <v>81</v>
      </c>
      <c r="G38" s="12">
        <f t="shared" si="13"/>
        <v>0.933187186961508</v>
      </c>
      <c r="H38" s="12">
        <f t="shared" si="9"/>
        <v>0.00203665796454967</v>
      </c>
      <c r="I38" s="12">
        <f t="shared" si="10"/>
        <v>0.0415893807506317</v>
      </c>
      <c r="J38" s="12">
        <f t="shared" si="11"/>
        <v>0.0212645527342987</v>
      </c>
      <c r="K38" s="12">
        <f t="shared" si="12"/>
        <v>0.0019222215890123</v>
      </c>
    </row>
    <row r="39" spans="6:11">
      <c r="F39" s="23" t="s">
        <v>82</v>
      </c>
      <c r="G39" s="12">
        <f t="shared" si="13"/>
        <v>0.933187186958955</v>
      </c>
      <c r="H39" s="12">
        <f t="shared" si="9"/>
        <v>0.00203665796576671</v>
      </c>
      <c r="I39" s="12">
        <f t="shared" si="10"/>
        <v>0.0415893807514324</v>
      </c>
      <c r="J39" s="12">
        <f t="shared" si="11"/>
        <v>0.0212645527336682</v>
      </c>
      <c r="K39" s="12">
        <f t="shared" si="12"/>
        <v>0.00192222159017802</v>
      </c>
    </row>
    <row r="40" spans="6:11">
      <c r="F40" s="23" t="s">
        <v>83</v>
      </c>
      <c r="G40" s="12">
        <f t="shared" si="13"/>
        <v>0.933187186959702</v>
      </c>
      <c r="H40" s="12">
        <f t="shared" si="9"/>
        <v>0.00203665796571956</v>
      </c>
      <c r="I40" s="12">
        <f t="shared" si="10"/>
        <v>0.0415893807519862</v>
      </c>
      <c r="J40" s="12">
        <f t="shared" si="11"/>
        <v>0.0212645527341732</v>
      </c>
      <c r="K40" s="12">
        <f t="shared" si="12"/>
        <v>0.00192222159068452</v>
      </c>
    </row>
    <row r="41" spans="6:11">
      <c r="F41" s="23" t="s">
        <v>84</v>
      </c>
      <c r="G41" s="12">
        <f t="shared" si="13"/>
        <v>0.933187186959544</v>
      </c>
      <c r="H41" s="12">
        <f t="shared" si="9"/>
        <v>0.0020366579646335</v>
      </c>
      <c r="I41" s="12">
        <f t="shared" si="10"/>
        <v>0.041589380751123</v>
      </c>
      <c r="J41" s="12">
        <f t="shared" si="11"/>
        <v>0.021264552734851</v>
      </c>
      <c r="K41" s="12">
        <f t="shared" si="12"/>
        <v>0.00192222158984815</v>
      </c>
    </row>
    <row r="42" spans="6:11">
      <c r="F42" s="23" t="s">
        <v>85</v>
      </c>
      <c r="G42" s="12">
        <f t="shared" si="13"/>
        <v>0.933187186958582</v>
      </c>
      <c r="H42" s="12">
        <f t="shared" si="9"/>
        <v>0.00203665796416345</v>
      </c>
      <c r="I42" s="12">
        <f t="shared" si="10"/>
        <v>0.041589380750692</v>
      </c>
      <c r="J42" s="12">
        <f t="shared" si="11"/>
        <v>0.021264552734756</v>
      </c>
      <c r="K42" s="12">
        <f t="shared" si="12"/>
        <v>0.00192222158933909</v>
      </c>
    </row>
    <row r="43" spans="6:11">
      <c r="F43" s="23" t="s">
        <v>86</v>
      </c>
      <c r="G43" s="12">
        <f t="shared" si="13"/>
        <v>0.933187186957646</v>
      </c>
      <c r="H43" s="12">
        <f t="shared" si="9"/>
        <v>0.00203665796559951</v>
      </c>
      <c r="I43" s="12">
        <f t="shared" si="10"/>
        <v>0.0415893807507393</v>
      </c>
      <c r="J43" s="12">
        <f t="shared" si="11"/>
        <v>0.0212645527343458</v>
      </c>
      <c r="K43" s="12">
        <f t="shared" si="12"/>
        <v>0.00192222158905841</v>
      </c>
    </row>
    <row r="44" spans="6:11">
      <c r="F44" s="23" t="s">
        <v>87</v>
      </c>
      <c r="G44" s="12">
        <f t="shared" si="13"/>
        <v>0.933187186959769</v>
      </c>
      <c r="H44" s="12">
        <f t="shared" si="9"/>
        <v>0.00203665796527034</v>
      </c>
      <c r="I44" s="12">
        <f t="shared" si="10"/>
        <v>0.041589380752475</v>
      </c>
      <c r="J44" s="12">
        <f t="shared" si="11"/>
        <v>0.0212645527349006</v>
      </c>
      <c r="K44" s="12">
        <f t="shared" si="12"/>
        <v>0.00192222158980106</v>
      </c>
    </row>
    <row r="45" spans="6:11">
      <c r="F45" s="23" t="s">
        <v>88</v>
      </c>
      <c r="G45" s="12">
        <f t="shared" si="13"/>
        <v>0.933187186958957</v>
      </c>
      <c r="H45" s="12">
        <f t="shared" si="9"/>
        <v>0.00203665796436171</v>
      </c>
      <c r="I45" s="12">
        <f t="shared" si="10"/>
        <v>0.041589380750988</v>
      </c>
      <c r="J45" s="12">
        <f t="shared" si="11"/>
        <v>0.0212645527340754</v>
      </c>
      <c r="K45" s="12">
        <f t="shared" si="12"/>
        <v>0.00192222158977296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6"/>
  <sheetViews>
    <sheetView tabSelected="1" topLeftCell="A14" workbookViewId="0">
      <selection activeCell="L49" sqref="L49"/>
    </sheetView>
  </sheetViews>
  <sheetFormatPr defaultColWidth="9" defaultRowHeight="14"/>
  <cols>
    <col min="1" max="1" width="10.875" customWidth="1"/>
    <col min="2" max="4" width="12.6875"/>
    <col min="5" max="6" width="12.75"/>
    <col min="7" max="7" width="13.875"/>
    <col min="8" max="9" width="12.75"/>
    <col min="10" max="12" width="12.7890625"/>
    <col min="13" max="13" width="11.625"/>
    <col min="14" max="14" width="12.6875"/>
    <col min="16" max="16" width="12.6875"/>
    <col min="19" max="19" width="11.625"/>
    <col min="20" max="20" width="12.6875"/>
  </cols>
  <sheetData>
    <row r="1" spans="1:1">
      <c r="A1" s="7" t="s">
        <v>25</v>
      </c>
    </row>
    <row r="2" spans="1:11">
      <c r="A2" s="3" t="s">
        <v>3</v>
      </c>
      <c r="B2" s="8" t="s">
        <v>27</v>
      </c>
      <c r="C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K2" t="s">
        <v>34</v>
      </c>
    </row>
    <row r="3" spans="1:11">
      <c r="A3" s="3" t="s">
        <v>78</v>
      </c>
      <c r="B3" s="9">
        <v>13370.618464902</v>
      </c>
      <c r="C3" s="4">
        <v>1505.25375</v>
      </c>
      <c r="D3" s="4"/>
      <c r="E3" s="4">
        <v>9150</v>
      </c>
      <c r="F3" s="4">
        <v>8229.6</v>
      </c>
      <c r="G3" s="4">
        <v>381.3498</v>
      </c>
      <c r="H3" s="4">
        <v>585.4288</v>
      </c>
      <c r="I3" s="4">
        <v>1173.2</v>
      </c>
      <c r="J3" s="4"/>
      <c r="K3" s="4">
        <v>479.52</v>
      </c>
    </row>
    <row r="4" spans="1:11">
      <c r="A4" s="3" t="s">
        <v>79</v>
      </c>
      <c r="B4" s="9">
        <v>6917.48068651375</v>
      </c>
      <c r="C4" s="4">
        <v>746.99625</v>
      </c>
      <c r="D4" s="4"/>
      <c r="E4" s="4">
        <v>4800</v>
      </c>
      <c r="F4" s="4">
        <v>4298.4</v>
      </c>
      <c r="G4" s="4">
        <v>247.6516</v>
      </c>
      <c r="H4" s="4">
        <v>341.968</v>
      </c>
      <c r="I4" s="4">
        <v>580</v>
      </c>
      <c r="J4" s="4"/>
      <c r="K4" s="4">
        <v>269.73</v>
      </c>
    </row>
    <row r="5" spans="1:11">
      <c r="A5" s="3" t="s">
        <v>80</v>
      </c>
      <c r="B5" s="9">
        <v>6650.56824844891</v>
      </c>
      <c r="C5" s="4">
        <v>912.16125</v>
      </c>
      <c r="D5" s="4"/>
      <c r="E5" s="4">
        <v>4362.5</v>
      </c>
      <c r="F5" s="4">
        <v>3866.4</v>
      </c>
      <c r="G5" s="4">
        <v>245.5964</v>
      </c>
      <c r="H5" s="4">
        <v>323.0832</v>
      </c>
      <c r="I5" s="4">
        <v>591.6</v>
      </c>
      <c r="J5" s="4"/>
      <c r="K5" s="4">
        <v>272.2275</v>
      </c>
    </row>
    <row r="6" spans="1:11">
      <c r="A6" s="3" t="s">
        <v>81</v>
      </c>
      <c r="B6" s="9">
        <v>7017.46693315391</v>
      </c>
      <c r="C6" s="4">
        <v>1129.87875</v>
      </c>
      <c r="D6" s="4"/>
      <c r="E6" s="4">
        <v>4350</v>
      </c>
      <c r="F6" s="4">
        <v>3812.4</v>
      </c>
      <c r="G6" s="4">
        <v>259.7319</v>
      </c>
      <c r="H6" s="4">
        <v>342.4784</v>
      </c>
      <c r="I6" s="4">
        <v>667</v>
      </c>
      <c r="J6" s="4"/>
      <c r="K6" s="4">
        <v>329.67</v>
      </c>
    </row>
    <row r="7" spans="1:11">
      <c r="A7" s="3" t="s">
        <v>99</v>
      </c>
      <c r="B7" s="9">
        <v>7297.72499312199</v>
      </c>
      <c r="C7" s="4">
        <v>1321.32</v>
      </c>
      <c r="D7" s="4"/>
      <c r="E7" s="4">
        <v>4699.8</v>
      </c>
      <c r="F7" s="4">
        <v>4168.8</v>
      </c>
      <c r="G7" s="4">
        <v>229.548</v>
      </c>
      <c r="H7" s="4">
        <v>356.7744</v>
      </c>
      <c r="I7" s="4">
        <v>461.1</v>
      </c>
      <c r="J7" s="4"/>
      <c r="K7" s="4">
        <v>313.71375</v>
      </c>
    </row>
    <row r="8" spans="1:11">
      <c r="A8" s="3" t="s">
        <v>100</v>
      </c>
      <c r="B8" s="9">
        <v>8099.20373075558</v>
      </c>
      <c r="C8" s="4">
        <v>1690.0975</v>
      </c>
      <c r="D8" s="4"/>
      <c r="E8" s="4">
        <v>5077.8</v>
      </c>
      <c r="F8" s="4">
        <v>4556.2</v>
      </c>
      <c r="G8" s="4">
        <v>274.838</v>
      </c>
      <c r="H8" s="4">
        <v>387.2002</v>
      </c>
      <c r="I8" s="4">
        <v>461.1</v>
      </c>
      <c r="J8" s="4"/>
      <c r="K8" s="4">
        <v>316.35</v>
      </c>
    </row>
    <row r="9" spans="1:11">
      <c r="A9" s="3" t="s">
        <v>101</v>
      </c>
      <c r="B9" s="9">
        <v>7887.89805062092</v>
      </c>
      <c r="C9" s="4">
        <v>1651.4225</v>
      </c>
      <c r="D9" s="4"/>
      <c r="E9" s="4">
        <v>5067.3</v>
      </c>
      <c r="F9" s="4">
        <v>4512.6</v>
      </c>
      <c r="G9" s="4">
        <v>271.95</v>
      </c>
      <c r="H9" s="4">
        <v>365.8962</v>
      </c>
      <c r="I9" s="4">
        <v>387</v>
      </c>
      <c r="J9" s="4"/>
      <c r="K9" s="4">
        <v>305.805</v>
      </c>
    </row>
    <row r="10" spans="1:11">
      <c r="A10" s="3" t="s">
        <v>102</v>
      </c>
      <c r="B10" s="9">
        <v>7287.13322970672</v>
      </c>
      <c r="C10" s="4">
        <v>1678.495</v>
      </c>
      <c r="D10" s="4"/>
      <c r="E10" s="4">
        <v>4457.7</v>
      </c>
      <c r="F10" s="4">
        <v>3971</v>
      </c>
      <c r="G10" s="4">
        <v>236.25</v>
      </c>
      <c r="H10" s="4">
        <v>331.8098</v>
      </c>
      <c r="I10" s="4">
        <v>420</v>
      </c>
      <c r="J10" s="4"/>
      <c r="K10" s="4">
        <v>289.9875</v>
      </c>
    </row>
    <row r="11" spans="1:11">
      <c r="A11" s="3" t="s">
        <v>103</v>
      </c>
      <c r="B11" s="9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3" t="s">
        <v>104</v>
      </c>
      <c r="B12" s="9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3" t="s">
        <v>105</v>
      </c>
      <c r="B13" s="9"/>
      <c r="C13" s="4"/>
      <c r="D13" s="4"/>
      <c r="E13" s="4"/>
      <c r="F13" s="4"/>
      <c r="G13" s="4"/>
      <c r="H13" s="4"/>
      <c r="I13" s="4"/>
      <c r="J13" s="4"/>
      <c r="K13" s="4"/>
    </row>
    <row r="17" spans="1:1">
      <c r="A17" s="10" t="s">
        <v>77</v>
      </c>
    </row>
    <row r="18" spans="1:11">
      <c r="A18" s="3" t="s">
        <v>3</v>
      </c>
      <c r="B18" s="8" t="s">
        <v>27</v>
      </c>
      <c r="C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33</v>
      </c>
      <c r="K18" t="s">
        <v>34</v>
      </c>
    </row>
    <row r="19" spans="1:11">
      <c r="A19" s="3" t="s">
        <v>78</v>
      </c>
      <c r="B19" s="9">
        <f>B3*100</f>
        <v>1337061.8464902</v>
      </c>
      <c r="C19" s="4">
        <f t="shared" ref="C19:K19" si="0">C3*100</f>
        <v>150525.375</v>
      </c>
      <c r="D19" s="4"/>
      <c r="E19" s="4">
        <f t="shared" si="0"/>
        <v>915000</v>
      </c>
      <c r="F19" s="4">
        <f t="shared" si="0"/>
        <v>822960</v>
      </c>
      <c r="G19" s="4">
        <f t="shared" si="0"/>
        <v>38134.98</v>
      </c>
      <c r="H19" s="4">
        <f t="shared" si="0"/>
        <v>58542.88</v>
      </c>
      <c r="I19" s="4">
        <f t="shared" si="0"/>
        <v>117320</v>
      </c>
      <c r="J19" s="4"/>
      <c r="K19" s="4">
        <f t="shared" si="0"/>
        <v>47952</v>
      </c>
    </row>
    <row r="20" spans="1:11">
      <c r="A20" s="3" t="s">
        <v>79</v>
      </c>
      <c r="B20" s="9">
        <f t="shared" ref="B20:B29" si="1">B4*100</f>
        <v>691748.068651375</v>
      </c>
      <c r="C20" s="4">
        <f t="shared" ref="C20:C29" si="2">C4*100</f>
        <v>74699.625</v>
      </c>
      <c r="D20" s="4"/>
      <c r="E20" s="4">
        <f t="shared" ref="E20:E29" si="3">E4*100</f>
        <v>480000</v>
      </c>
      <c r="F20" s="4">
        <f t="shared" ref="F20:F29" si="4">F4*100</f>
        <v>429840</v>
      </c>
      <c r="G20" s="4">
        <f t="shared" ref="G20:G29" si="5">G4*100</f>
        <v>24765.16</v>
      </c>
      <c r="H20" s="4">
        <f t="shared" ref="H20:H29" si="6">H4*100</f>
        <v>34196.8</v>
      </c>
      <c r="I20" s="4">
        <f t="shared" ref="I20:I29" si="7">I4*100</f>
        <v>58000</v>
      </c>
      <c r="J20" s="4"/>
      <c r="K20" s="4">
        <f t="shared" ref="K20:K29" si="8">K4*100</f>
        <v>26973</v>
      </c>
    </row>
    <row r="21" spans="1:11">
      <c r="A21" s="3" t="s">
        <v>80</v>
      </c>
      <c r="B21" s="9">
        <f t="shared" si="1"/>
        <v>665056.824844891</v>
      </c>
      <c r="C21" s="4">
        <f t="shared" si="2"/>
        <v>91216.125</v>
      </c>
      <c r="D21" s="4"/>
      <c r="E21" s="4">
        <f t="shared" si="3"/>
        <v>436250</v>
      </c>
      <c r="F21" s="4">
        <f t="shared" si="4"/>
        <v>386640</v>
      </c>
      <c r="G21" s="4">
        <f t="shared" si="5"/>
        <v>24559.64</v>
      </c>
      <c r="H21" s="4">
        <f t="shared" si="6"/>
        <v>32308.32</v>
      </c>
      <c r="I21" s="4">
        <f t="shared" si="7"/>
        <v>59160</v>
      </c>
      <c r="J21" s="4"/>
      <c r="K21" s="4">
        <f t="shared" si="8"/>
        <v>27222.75</v>
      </c>
    </row>
    <row r="22" spans="1:11">
      <c r="A22" s="3" t="s">
        <v>81</v>
      </c>
      <c r="B22" s="9">
        <f t="shared" si="1"/>
        <v>701746.693315391</v>
      </c>
      <c r="C22" s="4">
        <f t="shared" si="2"/>
        <v>112987.875</v>
      </c>
      <c r="D22" s="4"/>
      <c r="E22" s="4">
        <f t="shared" si="3"/>
        <v>435000</v>
      </c>
      <c r="F22" s="4">
        <f t="shared" si="4"/>
        <v>381240</v>
      </c>
      <c r="G22" s="4">
        <f t="shared" si="5"/>
        <v>25973.19</v>
      </c>
      <c r="H22" s="4">
        <f t="shared" si="6"/>
        <v>34247.84</v>
      </c>
      <c r="I22" s="4">
        <f t="shared" si="7"/>
        <v>66700</v>
      </c>
      <c r="J22" s="4"/>
      <c r="K22" s="4">
        <f t="shared" si="8"/>
        <v>32967</v>
      </c>
    </row>
    <row r="23" spans="1:11">
      <c r="A23" s="3" t="s">
        <v>99</v>
      </c>
      <c r="B23" s="9">
        <f t="shared" si="1"/>
        <v>729772.4993122</v>
      </c>
      <c r="C23" s="4">
        <f t="shared" si="2"/>
        <v>132132</v>
      </c>
      <c r="D23" s="4"/>
      <c r="E23" s="4">
        <f t="shared" si="3"/>
        <v>469980</v>
      </c>
      <c r="F23" s="4">
        <f t="shared" si="4"/>
        <v>416880</v>
      </c>
      <c r="G23" s="4">
        <f t="shared" si="5"/>
        <v>22954.8</v>
      </c>
      <c r="H23" s="4">
        <f t="shared" si="6"/>
        <v>35677.44</v>
      </c>
      <c r="I23" s="4">
        <f t="shared" si="7"/>
        <v>46110</v>
      </c>
      <c r="J23" s="4"/>
      <c r="K23" s="4">
        <f t="shared" si="8"/>
        <v>31371.375</v>
      </c>
    </row>
    <row r="24" spans="1:11">
      <c r="A24" s="3" t="s">
        <v>100</v>
      </c>
      <c r="B24" s="9">
        <f t="shared" si="1"/>
        <v>809920.373075558</v>
      </c>
      <c r="C24" s="4">
        <f t="shared" si="2"/>
        <v>169009.75</v>
      </c>
      <c r="D24" s="4"/>
      <c r="E24" s="4">
        <f t="shared" si="3"/>
        <v>507780</v>
      </c>
      <c r="F24" s="4">
        <f t="shared" si="4"/>
        <v>455620</v>
      </c>
      <c r="G24" s="4">
        <f t="shared" si="5"/>
        <v>27483.8</v>
      </c>
      <c r="H24" s="4">
        <f t="shared" si="6"/>
        <v>38720.02</v>
      </c>
      <c r="I24" s="4">
        <f t="shared" si="7"/>
        <v>46110</v>
      </c>
      <c r="J24" s="4"/>
      <c r="K24" s="4">
        <f t="shared" si="8"/>
        <v>31635</v>
      </c>
    </row>
    <row r="25" spans="1:11">
      <c r="A25" s="3" t="s">
        <v>101</v>
      </c>
      <c r="B25" s="9">
        <f t="shared" si="1"/>
        <v>788789.805062092</v>
      </c>
      <c r="C25" s="4">
        <f t="shared" si="2"/>
        <v>165142.25</v>
      </c>
      <c r="D25" s="4"/>
      <c r="E25" s="4">
        <f t="shared" si="3"/>
        <v>506730</v>
      </c>
      <c r="F25" s="4">
        <f t="shared" si="4"/>
        <v>451260</v>
      </c>
      <c r="G25" s="4">
        <f t="shared" si="5"/>
        <v>27195</v>
      </c>
      <c r="H25" s="4">
        <f t="shared" si="6"/>
        <v>36589.62</v>
      </c>
      <c r="I25" s="4">
        <f t="shared" si="7"/>
        <v>38700</v>
      </c>
      <c r="J25" s="4"/>
      <c r="K25" s="4">
        <f t="shared" si="8"/>
        <v>30580.5</v>
      </c>
    </row>
    <row r="26" spans="1:11">
      <c r="A26" s="3" t="s">
        <v>102</v>
      </c>
      <c r="B26" s="9">
        <f t="shared" si="1"/>
        <v>728713.322970672</v>
      </c>
      <c r="C26" s="4">
        <f t="shared" si="2"/>
        <v>167849.5</v>
      </c>
      <c r="D26" s="4"/>
      <c r="E26" s="4">
        <f t="shared" si="3"/>
        <v>445770</v>
      </c>
      <c r="F26" s="4">
        <f t="shared" si="4"/>
        <v>397100</v>
      </c>
      <c r="G26" s="4">
        <f t="shared" si="5"/>
        <v>23625</v>
      </c>
      <c r="H26" s="4">
        <f t="shared" si="6"/>
        <v>33180.98</v>
      </c>
      <c r="I26" s="4">
        <f t="shared" si="7"/>
        <v>42000</v>
      </c>
      <c r="J26" s="4"/>
      <c r="K26" s="4">
        <f t="shared" si="8"/>
        <v>28998.75</v>
      </c>
    </row>
    <row r="27" spans="1:11">
      <c r="A27" s="3" t="s">
        <v>103</v>
      </c>
      <c r="B27" s="9">
        <f t="shared" si="1"/>
        <v>0</v>
      </c>
      <c r="C27" s="4">
        <f t="shared" si="2"/>
        <v>0</v>
      </c>
      <c r="D27" s="4"/>
      <c r="E27" s="4">
        <f t="shared" si="3"/>
        <v>0</v>
      </c>
      <c r="F27" s="4">
        <f t="shared" si="4"/>
        <v>0</v>
      </c>
      <c r="G27" s="4">
        <f t="shared" si="5"/>
        <v>0</v>
      </c>
      <c r="H27" s="4">
        <f t="shared" si="6"/>
        <v>0</v>
      </c>
      <c r="I27" s="4">
        <f t="shared" si="7"/>
        <v>0</v>
      </c>
      <c r="J27" s="4"/>
      <c r="K27" s="4">
        <f t="shared" si="8"/>
        <v>0</v>
      </c>
    </row>
    <row r="28" spans="1:11">
      <c r="A28" s="3" t="s">
        <v>104</v>
      </c>
      <c r="B28" s="9">
        <f t="shared" si="1"/>
        <v>0</v>
      </c>
      <c r="C28" s="4">
        <f t="shared" si="2"/>
        <v>0</v>
      </c>
      <c r="D28" s="4"/>
      <c r="E28" s="4">
        <f t="shared" si="3"/>
        <v>0</v>
      </c>
      <c r="F28" s="4">
        <f t="shared" si="4"/>
        <v>0</v>
      </c>
      <c r="G28" s="4">
        <f t="shared" si="5"/>
        <v>0</v>
      </c>
      <c r="H28" s="4">
        <f t="shared" si="6"/>
        <v>0</v>
      </c>
      <c r="I28" s="4">
        <f t="shared" si="7"/>
        <v>0</v>
      </c>
      <c r="J28" s="4"/>
      <c r="K28" s="4">
        <f t="shared" si="8"/>
        <v>0</v>
      </c>
    </row>
    <row r="29" spans="1:11">
      <c r="A29" s="3" t="s">
        <v>105</v>
      </c>
      <c r="B29" s="9">
        <f t="shared" si="1"/>
        <v>0</v>
      </c>
      <c r="C29" s="4">
        <f t="shared" si="2"/>
        <v>0</v>
      </c>
      <c r="D29" s="4"/>
      <c r="E29" s="4">
        <f t="shared" si="3"/>
        <v>0</v>
      </c>
      <c r="F29" s="4">
        <f t="shared" si="4"/>
        <v>0</v>
      </c>
      <c r="G29" s="4">
        <f t="shared" si="5"/>
        <v>0</v>
      </c>
      <c r="H29" s="4">
        <f t="shared" si="6"/>
        <v>0</v>
      </c>
      <c r="I29" s="4">
        <f t="shared" si="7"/>
        <v>0</v>
      </c>
      <c r="J29" s="4"/>
      <c r="K29" s="4">
        <f t="shared" si="8"/>
        <v>0</v>
      </c>
    </row>
    <row r="33" spans="1:14">
      <c r="A33" s="10" t="s">
        <v>54</v>
      </c>
      <c r="B33" t="s">
        <v>55</v>
      </c>
      <c r="C33" t="s">
        <v>56</v>
      </c>
      <c r="D33" t="s">
        <v>57</v>
      </c>
      <c r="E33" t="s">
        <v>58</v>
      </c>
      <c r="F33" t="s">
        <v>89</v>
      </c>
      <c r="G33" t="s">
        <v>90</v>
      </c>
      <c r="H33" t="s">
        <v>91</v>
      </c>
      <c r="I33" t="s">
        <v>92</v>
      </c>
      <c r="J33" t="s">
        <v>93</v>
      </c>
      <c r="K33" t="s">
        <v>94</v>
      </c>
      <c r="L33" t="s">
        <v>95</v>
      </c>
      <c r="M33" t="s">
        <v>96</v>
      </c>
      <c r="N33" t="s">
        <v>97</v>
      </c>
    </row>
    <row r="34" spans="1:16">
      <c r="A34" s="1" t="s">
        <v>106</v>
      </c>
      <c r="B34">
        <v>2020</v>
      </c>
      <c r="C34">
        <v>1</v>
      </c>
      <c r="D34" t="s">
        <v>76</v>
      </c>
      <c r="E34" t="s">
        <v>77</v>
      </c>
      <c r="F34" s="4">
        <v>411730.053</v>
      </c>
      <c r="G34" s="4">
        <v>21682.239</v>
      </c>
      <c r="H34" s="4">
        <v>920.652</v>
      </c>
      <c r="I34" s="4">
        <v>10053.719</v>
      </c>
      <c r="J34" s="4">
        <v>26149.747</v>
      </c>
      <c r="K34" s="4">
        <v>73763.249</v>
      </c>
      <c r="L34" s="4">
        <v>36609.614</v>
      </c>
      <c r="M34" s="4">
        <v>15574.774</v>
      </c>
      <c r="N34">
        <v>9.809</v>
      </c>
      <c r="P34" t="s">
        <v>107</v>
      </c>
    </row>
    <row r="35" spans="1:16">
      <c r="A35" s="1" t="s">
        <v>108</v>
      </c>
      <c r="B35">
        <v>2020</v>
      </c>
      <c r="C35">
        <v>2</v>
      </c>
      <c r="D35" t="s">
        <v>76</v>
      </c>
      <c r="E35" t="s">
        <v>77</v>
      </c>
      <c r="F35" s="4">
        <v>340415.873</v>
      </c>
      <c r="G35" s="4">
        <v>17926.742</v>
      </c>
      <c r="H35" s="4">
        <v>761.189</v>
      </c>
      <c r="I35" s="4">
        <v>8312.35299999999</v>
      </c>
      <c r="J35" s="4">
        <v>19873.808</v>
      </c>
      <c r="K35" s="4">
        <v>73328.068</v>
      </c>
      <c r="L35" s="4">
        <v>28706.298</v>
      </c>
      <c r="M35" s="4">
        <v>12212.478</v>
      </c>
      <c r="N35" s="4">
        <v>9.809</v>
      </c>
      <c r="P35" s="12">
        <f>H35/(H35+I35)</f>
        <v>0.083891053791342</v>
      </c>
    </row>
    <row r="36" spans="1:16">
      <c r="A36" s="1" t="s">
        <v>109</v>
      </c>
      <c r="B36">
        <v>2020</v>
      </c>
      <c r="C36">
        <v>3</v>
      </c>
      <c r="D36" t="s">
        <v>76</v>
      </c>
      <c r="E36" t="s">
        <v>77</v>
      </c>
      <c r="F36" s="4">
        <v>371271.082</v>
      </c>
      <c r="G36" s="4">
        <v>19551.618</v>
      </c>
      <c r="H36" s="4">
        <v>830.183</v>
      </c>
      <c r="I36" s="4">
        <v>9065.78199999998</v>
      </c>
      <c r="J36" s="4">
        <v>27252.791</v>
      </c>
      <c r="K36" s="4">
        <v>87961.043</v>
      </c>
      <c r="L36" s="4">
        <v>39049.598</v>
      </c>
      <c r="M36" s="4">
        <v>19089.028</v>
      </c>
      <c r="N36" s="4">
        <v>9.809</v>
      </c>
      <c r="P36" s="12">
        <f t="shared" ref="P36:P45" si="9">H36/(H36+I36)</f>
        <v>0.0838910606494668</v>
      </c>
    </row>
    <row r="37" spans="1:16">
      <c r="A37" s="1" t="s">
        <v>110</v>
      </c>
      <c r="B37">
        <v>2020</v>
      </c>
      <c r="C37">
        <v>4</v>
      </c>
      <c r="D37" t="s">
        <v>76</v>
      </c>
      <c r="E37" t="s">
        <v>77</v>
      </c>
      <c r="F37" s="4">
        <v>346860.033</v>
      </c>
      <c r="G37" s="4">
        <v>18266.1</v>
      </c>
      <c r="H37" s="4">
        <v>775.599</v>
      </c>
      <c r="I37" s="4">
        <v>8469.70700000002</v>
      </c>
      <c r="J37" s="4">
        <v>26435.017</v>
      </c>
      <c r="K37" s="4">
        <v>90202.227</v>
      </c>
      <c r="L37" s="4">
        <v>39186.734</v>
      </c>
      <c r="M37" s="4">
        <v>19597.817</v>
      </c>
      <c r="N37" s="4">
        <v>9.809</v>
      </c>
      <c r="P37" s="12">
        <f t="shared" si="9"/>
        <v>0.0838911118788278</v>
      </c>
    </row>
    <row r="38" spans="1:16">
      <c r="A38" s="1" t="s">
        <v>111</v>
      </c>
      <c r="B38">
        <v>2020</v>
      </c>
      <c r="C38">
        <v>5</v>
      </c>
      <c r="D38" t="s">
        <v>76</v>
      </c>
      <c r="E38" t="s">
        <v>77</v>
      </c>
      <c r="F38" s="4">
        <v>341897.494</v>
      </c>
      <c r="G38" s="4">
        <v>18004.766</v>
      </c>
      <c r="H38" s="4">
        <v>764.502</v>
      </c>
      <c r="I38" s="4">
        <v>8348.53199999999</v>
      </c>
      <c r="J38" s="4">
        <v>25864.477</v>
      </c>
      <c r="K38" s="4">
        <v>111526.116</v>
      </c>
      <c r="L38" s="4">
        <v>40363.822</v>
      </c>
      <c r="M38" s="4">
        <v>20370.424</v>
      </c>
      <c r="N38" s="4">
        <v>9.809</v>
      </c>
      <c r="P38" s="12">
        <f t="shared" si="9"/>
        <v>0.083891050993555</v>
      </c>
    </row>
    <row r="39" spans="1:16">
      <c r="A39" s="1" t="s">
        <v>112</v>
      </c>
      <c r="B39">
        <v>2020</v>
      </c>
      <c r="C39">
        <v>6</v>
      </c>
      <c r="D39" t="s">
        <v>76</v>
      </c>
      <c r="E39" t="s">
        <v>77</v>
      </c>
      <c r="F39" s="4">
        <v>361649.469</v>
      </c>
      <c r="G39" s="4">
        <v>19044.931</v>
      </c>
      <c r="H39" s="4">
        <v>808.669</v>
      </c>
      <c r="I39" s="4">
        <v>8830.83900000001</v>
      </c>
      <c r="J39" s="4">
        <v>26596.67</v>
      </c>
      <c r="K39" s="4">
        <v>123602.4</v>
      </c>
      <c r="L39" s="4">
        <v>30090.018</v>
      </c>
      <c r="M39" s="4">
        <v>19390.533</v>
      </c>
      <c r="N39" s="4">
        <v>9.809</v>
      </c>
      <c r="P39" s="12">
        <f t="shared" si="9"/>
        <v>0.0838911073054765</v>
      </c>
    </row>
    <row r="40" spans="1:16">
      <c r="A40" s="1" t="s">
        <v>113</v>
      </c>
      <c r="B40">
        <v>2020</v>
      </c>
      <c r="C40">
        <v>7</v>
      </c>
      <c r="D40" t="s">
        <v>76</v>
      </c>
      <c r="E40" t="s">
        <v>77</v>
      </c>
      <c r="F40" s="4">
        <v>407222.711</v>
      </c>
      <c r="G40" s="4">
        <v>21444.877</v>
      </c>
      <c r="H40" s="4">
        <v>910.573</v>
      </c>
      <c r="I40" s="4">
        <v>9943.65800000001</v>
      </c>
      <c r="J40" s="4">
        <v>29772.676</v>
      </c>
      <c r="K40" s="4">
        <v>149517.453</v>
      </c>
      <c r="L40" s="4">
        <v>24673.129</v>
      </c>
      <c r="M40" s="4">
        <v>20200.827</v>
      </c>
      <c r="N40" s="4">
        <v>9.809</v>
      </c>
      <c r="P40" s="12">
        <f t="shared" si="9"/>
        <v>0.0838910651523815</v>
      </c>
    </row>
    <row r="41" spans="1:16">
      <c r="A41" s="1" t="s">
        <v>114</v>
      </c>
      <c r="B41">
        <v>2020</v>
      </c>
      <c r="C41">
        <v>8</v>
      </c>
      <c r="D41" t="s">
        <v>76</v>
      </c>
      <c r="E41" t="s">
        <v>77</v>
      </c>
      <c r="F41" s="4">
        <v>422038.923</v>
      </c>
      <c r="G41" s="4">
        <v>22225.118</v>
      </c>
      <c r="H41" s="4">
        <v>943.703</v>
      </c>
      <c r="I41" s="4">
        <v>10305.444</v>
      </c>
      <c r="J41" s="4">
        <v>31237.062</v>
      </c>
      <c r="K41" s="4">
        <v>140835.584</v>
      </c>
      <c r="L41" s="4">
        <v>25381.667</v>
      </c>
      <c r="M41" s="4">
        <v>20483.488</v>
      </c>
      <c r="N41" s="4">
        <v>9.809</v>
      </c>
      <c r="P41" s="12">
        <f t="shared" si="9"/>
        <v>0.0838910719186085</v>
      </c>
    </row>
    <row r="42" spans="1:16">
      <c r="A42" s="1" t="s">
        <v>115</v>
      </c>
      <c r="B42">
        <v>2021</v>
      </c>
      <c r="C42">
        <v>9</v>
      </c>
      <c r="D42" t="s">
        <v>76</v>
      </c>
      <c r="E42" t="s">
        <v>77</v>
      </c>
      <c r="F42" s="4">
        <v>370369.613</v>
      </c>
      <c r="G42" s="4">
        <v>19504.145</v>
      </c>
      <c r="H42" s="4">
        <v>828.167</v>
      </c>
      <c r="I42" s="4">
        <v>9043.77099999998</v>
      </c>
      <c r="J42" s="4">
        <v>28213.2</v>
      </c>
      <c r="K42" s="4">
        <v>122884.351</v>
      </c>
      <c r="L42" s="4">
        <v>25678.796</v>
      </c>
      <c r="M42" s="4">
        <v>20313.891</v>
      </c>
      <c r="N42" s="4">
        <v>9.809</v>
      </c>
      <c r="P42" s="12">
        <f t="shared" si="9"/>
        <v>0.083891025247525</v>
      </c>
    </row>
    <row r="43" spans="1:16">
      <c r="A43" s="1" t="s">
        <v>116</v>
      </c>
      <c r="B43">
        <v>2022</v>
      </c>
      <c r="C43">
        <v>10</v>
      </c>
      <c r="D43" t="s">
        <v>76</v>
      </c>
      <c r="E43" t="s">
        <v>77</v>
      </c>
      <c r="F43" s="4">
        <v>354294.915</v>
      </c>
      <c r="G43" s="4">
        <v>18657.631</v>
      </c>
      <c r="H43" s="4">
        <v>792.223</v>
      </c>
      <c r="I43" s="4">
        <v>8651.255</v>
      </c>
      <c r="J43" s="4">
        <v>27347.881</v>
      </c>
      <c r="K43" s="4">
        <v>116867.968</v>
      </c>
      <c r="L43" s="4">
        <v>32707.038</v>
      </c>
      <c r="M43" s="4">
        <v>18203.357</v>
      </c>
      <c r="N43">
        <v>9.809</v>
      </c>
      <c r="P43" s="12">
        <f t="shared" si="9"/>
        <v>0.0838910198128275</v>
      </c>
    </row>
    <row r="44" spans="1:16">
      <c r="A44" s="1" t="s">
        <v>117</v>
      </c>
      <c r="B44">
        <v>2023</v>
      </c>
      <c r="C44">
        <v>11</v>
      </c>
      <c r="D44" t="s">
        <v>76</v>
      </c>
      <c r="E44" t="s">
        <v>77</v>
      </c>
      <c r="F44" s="4">
        <v>386033.742</v>
      </c>
      <c r="G44" s="4">
        <v>20329.038</v>
      </c>
      <c r="H44" s="4">
        <v>863.193</v>
      </c>
      <c r="I44" s="4">
        <v>9426.26099999997</v>
      </c>
      <c r="J44" s="4">
        <v>30942.283</v>
      </c>
      <c r="K44" s="4">
        <v>89233.948</v>
      </c>
      <c r="L44" s="4">
        <v>38192.495</v>
      </c>
      <c r="M44" s="4">
        <v>15998.603</v>
      </c>
      <c r="N44">
        <v>9.809</v>
      </c>
      <c r="P44" s="12">
        <f t="shared" si="9"/>
        <v>0.0838910402826042</v>
      </c>
    </row>
    <row r="45" spans="1:16">
      <c r="A45" s="1" t="s">
        <v>118</v>
      </c>
      <c r="B45">
        <v>2024</v>
      </c>
      <c r="C45">
        <v>12</v>
      </c>
      <c r="D45" t="s">
        <v>76</v>
      </c>
      <c r="E45" t="s">
        <v>77</v>
      </c>
      <c r="F45" s="4">
        <v>453563.54</v>
      </c>
      <c r="G45" s="4">
        <v>23885.245</v>
      </c>
      <c r="H45" s="4">
        <v>1014.194</v>
      </c>
      <c r="I45" s="4">
        <v>11075.218</v>
      </c>
      <c r="J45" s="4">
        <v>31579.386</v>
      </c>
      <c r="K45" s="4">
        <v>74742.407</v>
      </c>
      <c r="L45" s="4">
        <v>41003.792</v>
      </c>
      <c r="M45" s="4">
        <v>15942.071</v>
      </c>
      <c r="N45">
        <v>9.809</v>
      </c>
      <c r="P45" s="12">
        <f t="shared" si="9"/>
        <v>0.0838910941243461</v>
      </c>
    </row>
    <row r="47" spans="15:16">
      <c r="O47" s="10" t="s">
        <v>119</v>
      </c>
      <c r="P47" s="13">
        <f>AVERAGE(P35:P45)</f>
        <v>0.0838910637415419</v>
      </c>
    </row>
    <row r="48" spans="1:1">
      <c r="A48" s="10" t="s">
        <v>120</v>
      </c>
    </row>
    <row r="49" spans="1:10">
      <c r="A49" t="s">
        <v>54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  <c r="G49" t="s">
        <v>94</v>
      </c>
      <c r="H49" t="s">
        <v>95</v>
      </c>
      <c r="I49" t="s">
        <v>96</v>
      </c>
      <c r="J49" t="s">
        <v>121</v>
      </c>
    </row>
    <row r="50" spans="1:10">
      <c r="A50" s="3" t="s">
        <v>78</v>
      </c>
      <c r="B50" s="4">
        <f>F19</f>
        <v>822960</v>
      </c>
      <c r="C50">
        <f>G19</f>
        <v>38134.98</v>
      </c>
      <c r="D50" s="11">
        <f>$P$47*(E19-F19-G19)</f>
        <v>4522.14946880909</v>
      </c>
      <c r="E50" s="11">
        <f>E19-F19-G19-D50</f>
        <v>49382.8705311909</v>
      </c>
      <c r="F50" s="11">
        <f>H19</f>
        <v>58542.88</v>
      </c>
      <c r="G50" s="11">
        <f>C19</f>
        <v>150525.375</v>
      </c>
      <c r="H50" s="11">
        <f>I19</f>
        <v>117320</v>
      </c>
      <c r="I50" s="11">
        <f>K19</f>
        <v>47952</v>
      </c>
      <c r="J50" s="11">
        <f>B19-C19-E19-H19-I19-K19</f>
        <v>47721.5914902004</v>
      </c>
    </row>
    <row r="51" spans="1:10">
      <c r="A51" s="3" t="s">
        <v>79</v>
      </c>
      <c r="B51" s="4">
        <f t="shared" ref="B51:B60" si="10">F20</f>
        <v>429840</v>
      </c>
      <c r="C51">
        <f t="shared" ref="C51:C60" si="11">G20</f>
        <v>24765.16</v>
      </c>
      <c r="D51" s="11">
        <f t="shared" ref="D51:D60" si="12">$P$47*(E20-F20-G20)</f>
        <v>2130.40014114625</v>
      </c>
      <c r="E51" s="11">
        <f t="shared" ref="E51:E60" si="13">E20-F20-G20-D51</f>
        <v>23264.4398588537</v>
      </c>
      <c r="F51" s="11">
        <f t="shared" ref="F51:F60" si="14">H20</f>
        <v>34196.8</v>
      </c>
      <c r="G51" s="11">
        <f t="shared" ref="G51:G60" si="15">C20</f>
        <v>74699.625</v>
      </c>
      <c r="H51" s="11">
        <f t="shared" ref="H51:H60" si="16">I20</f>
        <v>58000</v>
      </c>
      <c r="I51" s="11">
        <f t="shared" ref="I51:I60" si="17">K20</f>
        <v>26973</v>
      </c>
      <c r="J51" s="11">
        <f t="shared" ref="J51:J60" si="18">B20-C20-E20-H20-I20-K20</f>
        <v>17878.6436513751</v>
      </c>
    </row>
    <row r="52" spans="1:10">
      <c r="A52" s="3" t="s">
        <v>80</v>
      </c>
      <c r="B52" s="4">
        <f t="shared" si="10"/>
        <v>386640</v>
      </c>
      <c r="C52">
        <f t="shared" si="11"/>
        <v>24559.64</v>
      </c>
      <c r="D52" s="11">
        <f t="shared" si="12"/>
        <v>2101.50134750857</v>
      </c>
      <c r="E52" s="11">
        <f t="shared" si="13"/>
        <v>22948.8586524914</v>
      </c>
      <c r="F52" s="11">
        <f t="shared" si="14"/>
        <v>32308.32</v>
      </c>
      <c r="G52" s="11">
        <f t="shared" si="15"/>
        <v>91216.125</v>
      </c>
      <c r="H52" s="11">
        <f t="shared" si="16"/>
        <v>59160</v>
      </c>
      <c r="I52" s="11">
        <f t="shared" si="17"/>
        <v>27222.75</v>
      </c>
      <c r="J52" s="11">
        <f t="shared" si="18"/>
        <v>18899.6298448912</v>
      </c>
    </row>
    <row r="53" spans="1:10">
      <c r="A53" s="3" t="s">
        <v>81</v>
      </c>
      <c r="B53" s="4">
        <f t="shared" si="10"/>
        <v>381240</v>
      </c>
      <c r="C53">
        <f t="shared" si="11"/>
        <v>25973.19</v>
      </c>
      <c r="D53" s="11">
        <f t="shared" si="12"/>
        <v>2331.06504888411</v>
      </c>
      <c r="E53" s="11">
        <f t="shared" si="13"/>
        <v>25455.7449511159</v>
      </c>
      <c r="F53" s="11">
        <f t="shared" si="14"/>
        <v>34247.84</v>
      </c>
      <c r="G53" s="11">
        <f t="shared" si="15"/>
        <v>112987.875</v>
      </c>
      <c r="H53" s="11">
        <f t="shared" si="16"/>
        <v>66700</v>
      </c>
      <c r="I53" s="11">
        <f t="shared" si="17"/>
        <v>32967</v>
      </c>
      <c r="J53" s="11">
        <f t="shared" si="18"/>
        <v>19843.9783153914</v>
      </c>
    </row>
    <row r="54" spans="1:10">
      <c r="A54" s="3" t="s">
        <v>99</v>
      </c>
      <c r="B54" s="4">
        <f t="shared" si="10"/>
        <v>416880</v>
      </c>
      <c r="C54">
        <f t="shared" si="11"/>
        <v>22954.8</v>
      </c>
      <c r="D54" s="11">
        <f t="shared" si="12"/>
        <v>2528.91289470153</v>
      </c>
      <c r="E54" s="11">
        <f t="shared" si="13"/>
        <v>27616.2871052985</v>
      </c>
      <c r="F54" s="11">
        <f t="shared" si="14"/>
        <v>35677.44</v>
      </c>
      <c r="G54" s="11">
        <f t="shared" si="15"/>
        <v>132132</v>
      </c>
      <c r="H54" s="11">
        <f t="shared" si="16"/>
        <v>46110</v>
      </c>
      <c r="I54" s="11">
        <f t="shared" si="17"/>
        <v>31371.375</v>
      </c>
      <c r="J54" s="11">
        <f t="shared" si="18"/>
        <v>14501.6843121995</v>
      </c>
    </row>
    <row r="55" spans="1:10">
      <c r="A55" s="3" t="s">
        <v>100</v>
      </c>
      <c r="B55" s="4">
        <f t="shared" si="10"/>
        <v>455620</v>
      </c>
      <c r="C55">
        <f t="shared" si="11"/>
        <v>27483.8</v>
      </c>
      <c r="D55" s="11">
        <f t="shared" si="12"/>
        <v>2070.11266709904</v>
      </c>
      <c r="E55" s="11">
        <f t="shared" si="13"/>
        <v>22606.087332901</v>
      </c>
      <c r="F55" s="11">
        <f t="shared" si="14"/>
        <v>38720.02</v>
      </c>
      <c r="G55" s="11">
        <f t="shared" si="15"/>
        <v>169009.75</v>
      </c>
      <c r="H55" s="11">
        <f t="shared" si="16"/>
        <v>46110</v>
      </c>
      <c r="I55" s="11">
        <f t="shared" si="17"/>
        <v>31635</v>
      </c>
      <c r="J55" s="11">
        <f t="shared" si="18"/>
        <v>16665.6030755581</v>
      </c>
    </row>
    <row r="56" spans="1:10">
      <c r="A56" s="3" t="s">
        <v>101</v>
      </c>
      <c r="B56" s="4">
        <f t="shared" si="10"/>
        <v>451260</v>
      </c>
      <c r="C56">
        <f t="shared" si="11"/>
        <v>27195</v>
      </c>
      <c r="D56" s="11">
        <f t="shared" si="12"/>
        <v>2372.01982729209</v>
      </c>
      <c r="E56" s="11">
        <f t="shared" si="13"/>
        <v>25902.9801727078</v>
      </c>
      <c r="F56" s="11">
        <f t="shared" si="14"/>
        <v>36589.62</v>
      </c>
      <c r="G56" s="11">
        <f t="shared" si="15"/>
        <v>165142.25</v>
      </c>
      <c r="H56" s="11">
        <f t="shared" si="16"/>
        <v>38700</v>
      </c>
      <c r="I56" s="11">
        <f t="shared" si="17"/>
        <v>30580.5</v>
      </c>
      <c r="J56" s="11">
        <f t="shared" si="18"/>
        <v>11047.4350620917</v>
      </c>
    </row>
    <row r="57" spans="1:10">
      <c r="A57" s="3" t="s">
        <v>102</v>
      </c>
      <c r="B57" s="4">
        <f t="shared" si="10"/>
        <v>397100</v>
      </c>
      <c r="C57">
        <f t="shared" si="11"/>
        <v>23625</v>
      </c>
      <c r="D57" s="11">
        <f t="shared" si="12"/>
        <v>2101.05169140692</v>
      </c>
      <c r="E57" s="11">
        <f t="shared" si="13"/>
        <v>22943.9483085931</v>
      </c>
      <c r="F57" s="11">
        <f t="shared" si="14"/>
        <v>33180.98</v>
      </c>
      <c r="G57" s="11">
        <f t="shared" si="15"/>
        <v>167849.5</v>
      </c>
      <c r="H57" s="11">
        <f t="shared" si="16"/>
        <v>42000</v>
      </c>
      <c r="I57" s="11">
        <f t="shared" si="17"/>
        <v>28998.75</v>
      </c>
      <c r="J57" s="11">
        <f t="shared" si="18"/>
        <v>10914.0929706723</v>
      </c>
    </row>
    <row r="58" spans="1:10">
      <c r="A58" s="3" t="s">
        <v>103</v>
      </c>
      <c r="B58" s="4">
        <f t="shared" si="10"/>
        <v>0</v>
      </c>
      <c r="C58">
        <f t="shared" si="11"/>
        <v>0</v>
      </c>
      <c r="D58" s="11">
        <f t="shared" si="12"/>
        <v>0</v>
      </c>
      <c r="E58" s="11">
        <f t="shared" si="13"/>
        <v>0</v>
      </c>
      <c r="F58" s="11">
        <f t="shared" si="14"/>
        <v>0</v>
      </c>
      <c r="G58" s="11">
        <f t="shared" si="15"/>
        <v>0</v>
      </c>
      <c r="H58" s="11">
        <f t="shared" si="16"/>
        <v>0</v>
      </c>
      <c r="I58" s="11">
        <f t="shared" si="17"/>
        <v>0</v>
      </c>
      <c r="J58" s="11">
        <f t="shared" si="18"/>
        <v>0</v>
      </c>
    </row>
    <row r="59" spans="1:10">
      <c r="A59" s="3" t="s">
        <v>104</v>
      </c>
      <c r="B59" s="4">
        <f t="shared" si="10"/>
        <v>0</v>
      </c>
      <c r="C59">
        <f t="shared" si="11"/>
        <v>0</v>
      </c>
      <c r="D59">
        <f t="shared" si="12"/>
        <v>0</v>
      </c>
      <c r="E59">
        <f t="shared" si="13"/>
        <v>0</v>
      </c>
      <c r="F59">
        <f t="shared" si="14"/>
        <v>0</v>
      </c>
      <c r="G59">
        <f t="shared" si="15"/>
        <v>0</v>
      </c>
      <c r="H59">
        <f t="shared" si="16"/>
        <v>0</v>
      </c>
      <c r="I59">
        <f t="shared" si="17"/>
        <v>0</v>
      </c>
      <c r="J59" s="4">
        <f t="shared" si="18"/>
        <v>0</v>
      </c>
    </row>
    <row r="60" spans="1:10">
      <c r="A60" s="3" t="s">
        <v>105</v>
      </c>
      <c r="B60" s="4">
        <f t="shared" si="10"/>
        <v>0</v>
      </c>
      <c r="C60">
        <f t="shared" si="11"/>
        <v>0</v>
      </c>
      <c r="D60">
        <f t="shared" si="12"/>
        <v>0</v>
      </c>
      <c r="E60">
        <f t="shared" si="13"/>
        <v>0</v>
      </c>
      <c r="F60">
        <f t="shared" si="14"/>
        <v>0</v>
      </c>
      <c r="G60">
        <f t="shared" si="15"/>
        <v>0</v>
      </c>
      <c r="H60">
        <f t="shared" si="16"/>
        <v>0</v>
      </c>
      <c r="I60">
        <f t="shared" si="17"/>
        <v>0</v>
      </c>
      <c r="J60" s="4">
        <f t="shared" si="18"/>
        <v>0</v>
      </c>
    </row>
    <row r="62" spans="1:1">
      <c r="A62" s="10" t="s">
        <v>122</v>
      </c>
    </row>
    <row r="63" spans="1:9">
      <c r="A63" t="s">
        <v>54</v>
      </c>
      <c r="B63" t="s">
        <v>89</v>
      </c>
      <c r="C63" t="s">
        <v>90</v>
      </c>
      <c r="D63" t="s">
        <v>91</v>
      </c>
      <c r="E63" t="s">
        <v>92</v>
      </c>
      <c r="F63" t="s">
        <v>93</v>
      </c>
      <c r="G63" t="s">
        <v>94</v>
      </c>
      <c r="H63" t="s">
        <v>95</v>
      </c>
      <c r="I63" t="s">
        <v>96</v>
      </c>
    </row>
    <row r="64" spans="1:9">
      <c r="A64" s="1" t="s">
        <v>75</v>
      </c>
      <c r="B64" s="4">
        <f t="shared" ref="B64:I64" si="19">B50*F34/SUM(F34:F35)</f>
        <v>450494.182982359</v>
      </c>
      <c r="C64" s="4">
        <f t="shared" si="19"/>
        <v>20875.3603285129</v>
      </c>
      <c r="D64" s="4">
        <f t="shared" si="19"/>
        <v>2475.45752110814</v>
      </c>
      <c r="E64" s="4">
        <f t="shared" si="19"/>
        <v>27032.5360661754</v>
      </c>
      <c r="F64" s="4">
        <f t="shared" si="19"/>
        <v>33262.9997976332</v>
      </c>
      <c r="G64" s="4">
        <f t="shared" si="19"/>
        <v>75485.3579626551</v>
      </c>
      <c r="H64" s="4">
        <f t="shared" si="19"/>
        <v>65757.9414106627</v>
      </c>
      <c r="I64" s="4">
        <f t="shared" si="19"/>
        <v>26877.1292263085</v>
      </c>
    </row>
    <row r="65" spans="1:9">
      <c r="A65" s="3" t="s">
        <v>78</v>
      </c>
      <c r="B65" s="4">
        <f t="shared" ref="B65:I65" si="20">B50-B64</f>
        <v>372465.817017641</v>
      </c>
      <c r="C65" s="4">
        <f t="shared" si="20"/>
        <v>17259.6196714871</v>
      </c>
      <c r="D65" s="4">
        <f t="shared" si="20"/>
        <v>2046.69194770096</v>
      </c>
      <c r="E65" s="4">
        <f t="shared" si="20"/>
        <v>22350.3344650155</v>
      </c>
      <c r="F65" s="4">
        <f t="shared" si="20"/>
        <v>25279.8802023668</v>
      </c>
      <c r="G65" s="4">
        <f t="shared" si="20"/>
        <v>75040.0170373449</v>
      </c>
      <c r="H65" s="4">
        <f t="shared" si="20"/>
        <v>51562.0585893373</v>
      </c>
      <c r="I65" s="4">
        <f t="shared" si="20"/>
        <v>21074.8707736915</v>
      </c>
    </row>
    <row r="66" spans="1:9">
      <c r="A66" s="3" t="s">
        <v>79</v>
      </c>
      <c r="B66" s="4">
        <f t="shared" ref="B66:I66" si="21">B51</f>
        <v>429840</v>
      </c>
      <c r="C66" s="4">
        <f t="shared" si="21"/>
        <v>24765.16</v>
      </c>
      <c r="D66" s="4">
        <f t="shared" si="21"/>
        <v>2130.40014114625</v>
      </c>
      <c r="E66" s="4">
        <f t="shared" si="21"/>
        <v>23264.4398588537</v>
      </c>
      <c r="F66" s="4">
        <f t="shared" si="21"/>
        <v>34196.8</v>
      </c>
      <c r="G66" s="4">
        <f t="shared" si="21"/>
        <v>74699.625</v>
      </c>
      <c r="H66" s="4">
        <f t="shared" si="21"/>
        <v>58000</v>
      </c>
      <c r="I66" s="4">
        <f t="shared" si="21"/>
        <v>26973</v>
      </c>
    </row>
    <row r="67" spans="1:9">
      <c r="A67" s="3" t="s">
        <v>80</v>
      </c>
      <c r="B67" s="4">
        <f t="shared" ref="B67:I67" si="22">B52</f>
        <v>386640</v>
      </c>
      <c r="C67" s="4">
        <f t="shared" si="22"/>
        <v>24559.64</v>
      </c>
      <c r="D67" s="4">
        <f t="shared" si="22"/>
        <v>2101.50134750857</v>
      </c>
      <c r="E67" s="4">
        <f t="shared" si="22"/>
        <v>22948.8586524914</v>
      </c>
      <c r="F67" s="4">
        <f t="shared" si="22"/>
        <v>32308.32</v>
      </c>
      <c r="G67" s="4">
        <f t="shared" si="22"/>
        <v>91216.125</v>
      </c>
      <c r="H67" s="4">
        <f t="shared" si="22"/>
        <v>59160</v>
      </c>
      <c r="I67" s="4">
        <f t="shared" si="22"/>
        <v>27222.75</v>
      </c>
    </row>
    <row r="68" spans="1:9">
      <c r="A68" s="3" t="s">
        <v>81</v>
      </c>
      <c r="B68" s="4">
        <f t="shared" ref="B68:I68" si="23">B53</f>
        <v>381240</v>
      </c>
      <c r="C68" s="4">
        <f t="shared" si="23"/>
        <v>25973.19</v>
      </c>
      <c r="D68" s="4">
        <f t="shared" si="23"/>
        <v>2331.06504888411</v>
      </c>
      <c r="E68" s="4">
        <f t="shared" si="23"/>
        <v>25455.7449511159</v>
      </c>
      <c r="F68" s="4">
        <f t="shared" si="23"/>
        <v>34247.84</v>
      </c>
      <c r="G68" s="4">
        <f t="shared" si="23"/>
        <v>112987.875</v>
      </c>
      <c r="H68" s="4">
        <f t="shared" si="23"/>
        <v>66700</v>
      </c>
      <c r="I68" s="4">
        <f t="shared" si="23"/>
        <v>32967</v>
      </c>
    </row>
    <row r="69" spans="1:9">
      <c r="A69" s="3" t="s">
        <v>99</v>
      </c>
      <c r="B69" s="4">
        <f t="shared" ref="B69:I69" si="24">B54</f>
        <v>416880</v>
      </c>
      <c r="C69" s="4">
        <f t="shared" si="24"/>
        <v>22954.8</v>
      </c>
      <c r="D69" s="4">
        <f t="shared" si="24"/>
        <v>2528.91289470153</v>
      </c>
      <c r="E69" s="4">
        <f t="shared" si="24"/>
        <v>27616.2871052985</v>
      </c>
      <c r="F69" s="4">
        <f t="shared" si="24"/>
        <v>35677.44</v>
      </c>
      <c r="G69" s="4">
        <f t="shared" si="24"/>
        <v>132132</v>
      </c>
      <c r="H69" s="4">
        <f t="shared" si="24"/>
        <v>46110</v>
      </c>
      <c r="I69" s="4">
        <f t="shared" si="24"/>
        <v>31371.375</v>
      </c>
    </row>
    <row r="70" spans="1:9">
      <c r="A70" s="3" t="s">
        <v>100</v>
      </c>
      <c r="B70" s="4">
        <f t="shared" ref="B70:I70" si="25">B55</f>
        <v>455620</v>
      </c>
      <c r="C70" s="4">
        <f t="shared" si="25"/>
        <v>27483.8</v>
      </c>
      <c r="D70" s="4">
        <f t="shared" si="25"/>
        <v>2070.11266709904</v>
      </c>
      <c r="E70" s="4">
        <f t="shared" si="25"/>
        <v>22606.087332901</v>
      </c>
      <c r="F70" s="4">
        <f t="shared" si="25"/>
        <v>38720.02</v>
      </c>
      <c r="G70" s="4">
        <f t="shared" si="25"/>
        <v>169009.75</v>
      </c>
      <c r="H70" s="4">
        <f t="shared" si="25"/>
        <v>46110</v>
      </c>
      <c r="I70" s="4">
        <f t="shared" si="25"/>
        <v>31635</v>
      </c>
    </row>
    <row r="71" spans="1:9">
      <c r="A71" s="3" t="s">
        <v>101</v>
      </c>
      <c r="B71" s="4">
        <f t="shared" ref="B71:I71" si="26">B56</f>
        <v>451260</v>
      </c>
      <c r="C71" s="4">
        <f t="shared" si="26"/>
        <v>27195</v>
      </c>
      <c r="D71" s="4">
        <f t="shared" si="26"/>
        <v>2372.01982729209</v>
      </c>
      <c r="E71" s="4">
        <f t="shared" si="26"/>
        <v>25902.9801727078</v>
      </c>
      <c r="F71" s="4">
        <f t="shared" si="26"/>
        <v>36589.62</v>
      </c>
      <c r="G71" s="4">
        <f t="shared" si="26"/>
        <v>165142.25</v>
      </c>
      <c r="H71" s="4">
        <f t="shared" si="26"/>
        <v>38700</v>
      </c>
      <c r="I71" s="4">
        <f t="shared" si="26"/>
        <v>30580.5</v>
      </c>
    </row>
    <row r="72" spans="1:9">
      <c r="A72" s="3" t="s">
        <v>102</v>
      </c>
      <c r="B72" s="4">
        <f t="shared" ref="B72:I72" si="27">B57</f>
        <v>397100</v>
      </c>
      <c r="C72" s="4">
        <f t="shared" si="27"/>
        <v>23625</v>
      </c>
      <c r="D72" s="4">
        <f t="shared" si="27"/>
        <v>2101.05169140692</v>
      </c>
      <c r="E72" s="4">
        <f t="shared" si="27"/>
        <v>22943.9483085931</v>
      </c>
      <c r="F72" s="4">
        <f t="shared" si="27"/>
        <v>33180.98</v>
      </c>
      <c r="G72" s="4">
        <f t="shared" si="27"/>
        <v>167849.5</v>
      </c>
      <c r="H72" s="4">
        <f t="shared" si="27"/>
        <v>42000</v>
      </c>
      <c r="I72" s="4">
        <f t="shared" si="27"/>
        <v>28998.75</v>
      </c>
    </row>
    <row r="73" spans="1:9">
      <c r="A73" s="3" t="s">
        <v>103</v>
      </c>
      <c r="B73" s="4">
        <f t="shared" ref="B73:I73" si="28">B58</f>
        <v>0</v>
      </c>
      <c r="C73" s="4">
        <f t="shared" si="28"/>
        <v>0</v>
      </c>
      <c r="D73" s="4">
        <f t="shared" si="28"/>
        <v>0</v>
      </c>
      <c r="E73" s="4">
        <f t="shared" si="28"/>
        <v>0</v>
      </c>
      <c r="F73" s="4">
        <f t="shared" si="28"/>
        <v>0</v>
      </c>
      <c r="G73" s="4">
        <f t="shared" si="28"/>
        <v>0</v>
      </c>
      <c r="H73" s="4">
        <f t="shared" si="28"/>
        <v>0</v>
      </c>
      <c r="I73" s="4">
        <f t="shared" si="28"/>
        <v>0</v>
      </c>
    </row>
    <row r="74" spans="1:9">
      <c r="A74" s="3" t="s">
        <v>104</v>
      </c>
      <c r="B74" s="4">
        <f t="shared" ref="B74:I74" si="29">B59</f>
        <v>0</v>
      </c>
      <c r="C74" s="4">
        <f t="shared" si="29"/>
        <v>0</v>
      </c>
      <c r="D74" s="4">
        <f t="shared" si="29"/>
        <v>0</v>
      </c>
      <c r="E74" s="4">
        <f t="shared" si="29"/>
        <v>0</v>
      </c>
      <c r="F74" s="4">
        <f t="shared" si="29"/>
        <v>0</v>
      </c>
      <c r="G74" s="4">
        <f t="shared" si="29"/>
        <v>0</v>
      </c>
      <c r="H74" s="4">
        <f t="shared" si="29"/>
        <v>0</v>
      </c>
      <c r="I74" s="4">
        <f t="shared" si="29"/>
        <v>0</v>
      </c>
    </row>
    <row r="75" spans="1:9">
      <c r="A75" s="3" t="s">
        <v>105</v>
      </c>
      <c r="B75" s="4">
        <f t="shared" ref="B75:I75" si="30">B60</f>
        <v>0</v>
      </c>
      <c r="C75" s="4">
        <f t="shared" si="30"/>
        <v>0</v>
      </c>
      <c r="D75" s="4">
        <f t="shared" si="30"/>
        <v>0</v>
      </c>
      <c r="E75" s="4">
        <f t="shared" si="30"/>
        <v>0</v>
      </c>
      <c r="F75" s="4">
        <f t="shared" si="30"/>
        <v>0</v>
      </c>
      <c r="G75" s="4">
        <f t="shared" si="30"/>
        <v>0</v>
      </c>
      <c r="H75" s="4">
        <f t="shared" si="30"/>
        <v>0</v>
      </c>
      <c r="I75" s="4">
        <f t="shared" si="30"/>
        <v>0</v>
      </c>
    </row>
    <row r="78" ht="14.75"/>
    <row r="79" spans="1:12">
      <c r="A79" s="14" t="s">
        <v>123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9"/>
    </row>
    <row r="80" spans="1:12">
      <c r="A80" s="16" t="s">
        <v>54</v>
      </c>
      <c r="B80" s="5" t="s">
        <v>89</v>
      </c>
      <c r="C80" s="5" t="s">
        <v>90</v>
      </c>
      <c r="D80" s="5" t="s">
        <v>91</v>
      </c>
      <c r="E80" s="5" t="s">
        <v>93</v>
      </c>
      <c r="F80" s="5" t="s">
        <v>94</v>
      </c>
      <c r="G80" s="5" t="s">
        <v>95</v>
      </c>
      <c r="H80" s="5" t="s">
        <v>96</v>
      </c>
      <c r="I80" s="5" t="s">
        <v>97</v>
      </c>
      <c r="J80" s="5" t="s">
        <v>124</v>
      </c>
      <c r="K80" s="5" t="s">
        <v>125</v>
      </c>
      <c r="L80" s="20" t="s">
        <v>126</v>
      </c>
    </row>
    <row r="81" spans="1:12">
      <c r="A81" s="1" t="s">
        <v>75</v>
      </c>
      <c r="B81" s="2">
        <f>B64</f>
        <v>450494.182982359</v>
      </c>
      <c r="C81" s="2">
        <f>C64</f>
        <v>20875.3603285129</v>
      </c>
      <c r="D81" s="2">
        <f>D64</f>
        <v>2475.45752110814</v>
      </c>
      <c r="E81" s="2">
        <f t="shared" ref="E81:H81" si="31">F64</f>
        <v>33262.9997976332</v>
      </c>
      <c r="F81" s="2">
        <f t="shared" si="31"/>
        <v>75485.3579626551</v>
      </c>
      <c r="G81" s="2">
        <f t="shared" si="31"/>
        <v>65757.9414106627</v>
      </c>
      <c r="H81" s="2">
        <f t="shared" si="31"/>
        <v>26877.1292263085</v>
      </c>
      <c r="I81" s="2">
        <f t="shared" ref="I81:I92" si="32">E64</f>
        <v>27032.5360661754</v>
      </c>
      <c r="J81" s="2">
        <f t="shared" ref="J81:J92" si="33">SUM(B81:I81)</f>
        <v>702260.965295415</v>
      </c>
      <c r="K81" s="2">
        <f t="shared" ref="K81:K92" si="34">SUM(B81:D81)</f>
        <v>473845.00083198</v>
      </c>
      <c r="L81" s="21">
        <f t="shared" ref="L81:L92" si="35">SUM(E81:I81)</f>
        <v>228415.964463435</v>
      </c>
    </row>
    <row r="82" spans="1:12">
      <c r="A82" s="3" t="s">
        <v>78</v>
      </c>
      <c r="B82" s="2">
        <f>B65</f>
        <v>372465.817017641</v>
      </c>
      <c r="C82" s="2">
        <f>C65</f>
        <v>17259.6196714871</v>
      </c>
      <c r="D82" s="2">
        <f>D65</f>
        <v>2046.69194770096</v>
      </c>
      <c r="E82" s="2">
        <f t="shared" ref="E82:H82" si="36">F65</f>
        <v>25279.8802023668</v>
      </c>
      <c r="F82" s="2">
        <f t="shared" si="36"/>
        <v>75040.0170373449</v>
      </c>
      <c r="G82" s="2">
        <f t="shared" si="36"/>
        <v>51562.0585893373</v>
      </c>
      <c r="H82" s="2">
        <f t="shared" si="36"/>
        <v>21074.8707736915</v>
      </c>
      <c r="I82" s="2">
        <f t="shared" si="32"/>
        <v>22350.3344650155</v>
      </c>
      <c r="J82" s="2">
        <f t="shared" si="33"/>
        <v>587079.289704585</v>
      </c>
      <c r="K82" s="2">
        <f t="shared" si="34"/>
        <v>391772.128636829</v>
      </c>
      <c r="L82" s="21">
        <f t="shared" si="35"/>
        <v>195307.161067756</v>
      </c>
    </row>
    <row r="83" spans="1:12">
      <c r="A83" s="3" t="s">
        <v>79</v>
      </c>
      <c r="B83" s="2">
        <f t="shared" ref="B83:B92" si="37">B51</f>
        <v>429840</v>
      </c>
      <c r="C83" s="2">
        <f t="shared" ref="C83:C92" si="38">C51</f>
        <v>24765.16</v>
      </c>
      <c r="D83" s="2">
        <f t="shared" ref="D83:D92" si="39">D51</f>
        <v>2130.40014114625</v>
      </c>
      <c r="E83" s="2">
        <f t="shared" ref="E83:H83" si="40">F66</f>
        <v>34196.8</v>
      </c>
      <c r="F83" s="2">
        <f t="shared" si="40"/>
        <v>74699.625</v>
      </c>
      <c r="G83" s="2">
        <f t="shared" si="40"/>
        <v>58000</v>
      </c>
      <c r="H83" s="2">
        <f t="shared" si="40"/>
        <v>26973</v>
      </c>
      <c r="I83" s="2">
        <f t="shared" si="32"/>
        <v>23264.4398588537</v>
      </c>
      <c r="J83" s="2">
        <f t="shared" si="33"/>
        <v>673869.425</v>
      </c>
      <c r="K83" s="2">
        <f t="shared" si="34"/>
        <v>456735.560141146</v>
      </c>
      <c r="L83" s="21">
        <f t="shared" si="35"/>
        <v>217133.864858854</v>
      </c>
    </row>
    <row r="84" spans="1:12">
      <c r="A84" s="3" t="s">
        <v>80</v>
      </c>
      <c r="B84" s="2">
        <f t="shared" si="37"/>
        <v>386640</v>
      </c>
      <c r="C84" s="2">
        <f t="shared" si="38"/>
        <v>24559.64</v>
      </c>
      <c r="D84" s="2">
        <f t="shared" si="39"/>
        <v>2101.50134750857</v>
      </c>
      <c r="E84" s="2">
        <f t="shared" ref="E84:H84" si="41">F67</f>
        <v>32308.32</v>
      </c>
      <c r="F84" s="2">
        <f t="shared" si="41"/>
        <v>91216.125</v>
      </c>
      <c r="G84" s="2">
        <f t="shared" si="41"/>
        <v>59160</v>
      </c>
      <c r="H84" s="2">
        <f t="shared" si="41"/>
        <v>27222.75</v>
      </c>
      <c r="I84" s="2">
        <f t="shared" si="32"/>
        <v>22948.8586524914</v>
      </c>
      <c r="J84" s="2">
        <f t="shared" si="33"/>
        <v>646157.195</v>
      </c>
      <c r="K84" s="2">
        <f t="shared" si="34"/>
        <v>413301.141347509</v>
      </c>
      <c r="L84" s="21">
        <f t="shared" si="35"/>
        <v>232856.053652491</v>
      </c>
    </row>
    <row r="85" spans="1:12">
      <c r="A85" s="3" t="s">
        <v>81</v>
      </c>
      <c r="B85" s="2">
        <f t="shared" si="37"/>
        <v>381240</v>
      </c>
      <c r="C85" s="2">
        <f t="shared" si="38"/>
        <v>25973.19</v>
      </c>
      <c r="D85" s="2">
        <f t="shared" si="39"/>
        <v>2331.06504888411</v>
      </c>
      <c r="E85" s="2">
        <f t="shared" ref="E85:H85" si="42">F68</f>
        <v>34247.84</v>
      </c>
      <c r="F85" s="2">
        <f t="shared" si="42"/>
        <v>112987.875</v>
      </c>
      <c r="G85" s="2">
        <f t="shared" si="42"/>
        <v>66700</v>
      </c>
      <c r="H85" s="2">
        <f t="shared" si="42"/>
        <v>32967</v>
      </c>
      <c r="I85" s="2">
        <f t="shared" si="32"/>
        <v>25455.7449511159</v>
      </c>
      <c r="J85" s="2">
        <f t="shared" si="33"/>
        <v>681902.715</v>
      </c>
      <c r="K85" s="2">
        <f t="shared" si="34"/>
        <v>409544.255048884</v>
      </c>
      <c r="L85" s="21">
        <f t="shared" si="35"/>
        <v>272358.459951116</v>
      </c>
    </row>
    <row r="86" spans="1:12">
      <c r="A86" s="3" t="s">
        <v>99</v>
      </c>
      <c r="B86" s="2">
        <f t="shared" si="37"/>
        <v>416880</v>
      </c>
      <c r="C86" s="2">
        <f t="shared" si="38"/>
        <v>22954.8</v>
      </c>
      <c r="D86" s="2">
        <f t="shared" si="39"/>
        <v>2528.91289470153</v>
      </c>
      <c r="E86" s="2">
        <f t="shared" ref="E86:H86" si="43">F69</f>
        <v>35677.44</v>
      </c>
      <c r="F86" s="2">
        <f t="shared" si="43"/>
        <v>132132</v>
      </c>
      <c r="G86" s="2">
        <f t="shared" si="43"/>
        <v>46110</v>
      </c>
      <c r="H86" s="2">
        <f t="shared" si="43"/>
        <v>31371.375</v>
      </c>
      <c r="I86" s="2">
        <f t="shared" si="32"/>
        <v>27616.2871052985</v>
      </c>
      <c r="J86" s="2">
        <f t="shared" si="33"/>
        <v>715270.815</v>
      </c>
      <c r="K86" s="2">
        <f t="shared" si="34"/>
        <v>442363.712894702</v>
      </c>
      <c r="L86" s="21">
        <f t="shared" si="35"/>
        <v>272907.102105298</v>
      </c>
    </row>
    <row r="87" spans="1:12">
      <c r="A87" s="3" t="s">
        <v>100</v>
      </c>
      <c r="B87" s="2">
        <f t="shared" si="37"/>
        <v>455620</v>
      </c>
      <c r="C87" s="2">
        <f t="shared" si="38"/>
        <v>27483.8</v>
      </c>
      <c r="D87" s="2">
        <f t="shared" si="39"/>
        <v>2070.11266709904</v>
      </c>
      <c r="E87" s="2">
        <f t="shared" ref="E87:H87" si="44">F70</f>
        <v>38720.02</v>
      </c>
      <c r="F87" s="2">
        <f t="shared" si="44"/>
        <v>169009.75</v>
      </c>
      <c r="G87" s="2">
        <f t="shared" si="44"/>
        <v>46110</v>
      </c>
      <c r="H87" s="2">
        <f t="shared" si="44"/>
        <v>31635</v>
      </c>
      <c r="I87" s="2">
        <f t="shared" si="32"/>
        <v>22606.087332901</v>
      </c>
      <c r="J87" s="2">
        <f t="shared" si="33"/>
        <v>793254.77</v>
      </c>
      <c r="K87" s="2">
        <f t="shared" si="34"/>
        <v>485173.912667099</v>
      </c>
      <c r="L87" s="21">
        <f t="shared" si="35"/>
        <v>308080.857332901</v>
      </c>
    </row>
    <row r="88" spans="1:12">
      <c r="A88" s="3" t="s">
        <v>101</v>
      </c>
      <c r="B88" s="2">
        <f t="shared" si="37"/>
        <v>451260</v>
      </c>
      <c r="C88" s="2">
        <f t="shared" si="38"/>
        <v>27195</v>
      </c>
      <c r="D88" s="2">
        <f t="shared" si="39"/>
        <v>2372.01982729209</v>
      </c>
      <c r="E88" s="2">
        <f t="shared" ref="E88:H88" si="45">F71</f>
        <v>36589.62</v>
      </c>
      <c r="F88" s="2">
        <f t="shared" si="45"/>
        <v>165142.25</v>
      </c>
      <c r="G88" s="2">
        <f t="shared" si="45"/>
        <v>38700</v>
      </c>
      <c r="H88" s="2">
        <f t="shared" si="45"/>
        <v>30580.5</v>
      </c>
      <c r="I88" s="2">
        <f t="shared" si="32"/>
        <v>25902.9801727078</v>
      </c>
      <c r="J88" s="2">
        <f t="shared" si="33"/>
        <v>777742.37</v>
      </c>
      <c r="K88" s="2">
        <f t="shared" si="34"/>
        <v>480827.019827292</v>
      </c>
      <c r="L88" s="21">
        <f t="shared" si="35"/>
        <v>296915.350172708</v>
      </c>
    </row>
    <row r="89" spans="1:12">
      <c r="A89" s="3" t="s">
        <v>102</v>
      </c>
      <c r="B89" s="2">
        <f t="shared" si="37"/>
        <v>397100</v>
      </c>
      <c r="C89" s="2">
        <f t="shared" si="38"/>
        <v>23625</v>
      </c>
      <c r="D89" s="2">
        <f t="shared" si="39"/>
        <v>2101.05169140692</v>
      </c>
      <c r="E89" s="2">
        <f t="shared" ref="E89:H89" si="46">F72</f>
        <v>33180.98</v>
      </c>
      <c r="F89" s="2">
        <f t="shared" si="46"/>
        <v>167849.5</v>
      </c>
      <c r="G89" s="2">
        <f t="shared" si="46"/>
        <v>42000</v>
      </c>
      <c r="H89" s="2">
        <f t="shared" si="46"/>
        <v>28998.75</v>
      </c>
      <c r="I89" s="2">
        <f t="shared" si="32"/>
        <v>22943.9483085931</v>
      </c>
      <c r="J89" s="2">
        <f t="shared" si="33"/>
        <v>717799.23</v>
      </c>
      <c r="K89" s="2">
        <f t="shared" si="34"/>
        <v>422826.051691407</v>
      </c>
      <c r="L89" s="21">
        <f t="shared" si="35"/>
        <v>294973.178308593</v>
      </c>
    </row>
    <row r="90" spans="1:12">
      <c r="A90" s="3" t="s">
        <v>103</v>
      </c>
      <c r="B90" s="2">
        <f t="shared" si="37"/>
        <v>0</v>
      </c>
      <c r="C90" s="2">
        <f t="shared" si="38"/>
        <v>0</v>
      </c>
      <c r="D90" s="2">
        <f t="shared" si="39"/>
        <v>0</v>
      </c>
      <c r="E90" s="2">
        <f t="shared" ref="E90:H90" si="47">F73</f>
        <v>0</v>
      </c>
      <c r="F90" s="2">
        <f t="shared" si="47"/>
        <v>0</v>
      </c>
      <c r="G90" s="2">
        <f t="shared" si="47"/>
        <v>0</v>
      </c>
      <c r="H90" s="2">
        <f t="shared" si="47"/>
        <v>0</v>
      </c>
      <c r="I90" s="2">
        <f t="shared" si="32"/>
        <v>0</v>
      </c>
      <c r="J90" s="2">
        <f t="shared" si="33"/>
        <v>0</v>
      </c>
      <c r="K90" s="2">
        <f t="shared" si="34"/>
        <v>0</v>
      </c>
      <c r="L90" s="21">
        <f t="shared" si="35"/>
        <v>0</v>
      </c>
    </row>
    <row r="91" spans="1:12">
      <c r="A91" s="3" t="s">
        <v>104</v>
      </c>
      <c r="B91" s="2">
        <f t="shared" si="37"/>
        <v>0</v>
      </c>
      <c r="C91" s="5">
        <f t="shared" si="38"/>
        <v>0</v>
      </c>
      <c r="D91" s="5">
        <f t="shared" si="39"/>
        <v>0</v>
      </c>
      <c r="E91" s="2">
        <f t="shared" ref="E91:H91" si="48">F74</f>
        <v>0</v>
      </c>
      <c r="F91" s="2">
        <f t="shared" si="48"/>
        <v>0</v>
      </c>
      <c r="G91" s="2">
        <f t="shared" si="48"/>
        <v>0</v>
      </c>
      <c r="H91" s="2">
        <f t="shared" si="48"/>
        <v>0</v>
      </c>
      <c r="I91" s="2">
        <f t="shared" si="32"/>
        <v>0</v>
      </c>
      <c r="J91" s="5">
        <f t="shared" si="33"/>
        <v>0</v>
      </c>
      <c r="K91" s="5">
        <f t="shared" si="34"/>
        <v>0</v>
      </c>
      <c r="L91" s="20">
        <f t="shared" si="35"/>
        <v>0</v>
      </c>
    </row>
    <row r="92" ht="14.75" spans="1:12">
      <c r="A92" s="3" t="s">
        <v>105</v>
      </c>
      <c r="B92" s="17">
        <f t="shared" si="37"/>
        <v>0</v>
      </c>
      <c r="C92" s="18">
        <f t="shared" si="38"/>
        <v>0</v>
      </c>
      <c r="D92" s="18">
        <f t="shared" si="39"/>
        <v>0</v>
      </c>
      <c r="E92" s="17">
        <f t="shared" ref="E92:H92" si="49">F75</f>
        <v>0</v>
      </c>
      <c r="F92" s="17">
        <f t="shared" si="49"/>
        <v>0</v>
      </c>
      <c r="G92" s="17">
        <f t="shared" si="49"/>
        <v>0</v>
      </c>
      <c r="H92" s="17">
        <f t="shared" si="49"/>
        <v>0</v>
      </c>
      <c r="I92" s="17">
        <f t="shared" si="32"/>
        <v>0</v>
      </c>
      <c r="J92" s="18">
        <f t="shared" si="33"/>
        <v>0</v>
      </c>
      <c r="K92" s="18">
        <f t="shared" si="34"/>
        <v>0</v>
      </c>
      <c r="L92" s="22">
        <f t="shared" si="35"/>
        <v>0</v>
      </c>
    </row>
    <row r="94" spans="1:12">
      <c r="A94" t="s">
        <v>127</v>
      </c>
      <c r="B94" t="s">
        <v>128</v>
      </c>
      <c r="C94" t="s">
        <v>129</v>
      </c>
      <c r="D94" t="s">
        <v>130</v>
      </c>
      <c r="E94" t="s">
        <v>131</v>
      </c>
      <c r="F94" t="s">
        <v>132</v>
      </c>
      <c r="G94" t="s">
        <v>133</v>
      </c>
      <c r="H94" t="s">
        <v>134</v>
      </c>
      <c r="I94" t="s">
        <v>135</v>
      </c>
      <c r="K94" t="s">
        <v>136</v>
      </c>
      <c r="L94" t="s">
        <v>137</v>
      </c>
    </row>
    <row r="95" spans="1:12">
      <c r="A95" s="1" t="s">
        <v>75</v>
      </c>
      <c r="B95" s="6">
        <f t="shared" ref="B95:I95" si="50">B81/$J81</f>
        <v>0.641491133987282</v>
      </c>
      <c r="C95" s="6">
        <f t="shared" si="50"/>
        <v>0.0297259300461494</v>
      </c>
      <c r="D95" s="6">
        <f t="shared" si="50"/>
        <v>0.00352498236900694</v>
      </c>
      <c r="E95" s="6">
        <f t="shared" si="50"/>
        <v>0.0473655826557876</v>
      </c>
      <c r="F95" s="6">
        <f t="shared" si="50"/>
        <v>0.107489041386347</v>
      </c>
      <c r="G95" s="6">
        <f t="shared" si="50"/>
        <v>0.093637471909037</v>
      </c>
      <c r="H95" s="6">
        <f t="shared" si="50"/>
        <v>0.0382722813235138</v>
      </c>
      <c r="I95" s="6">
        <f t="shared" si="50"/>
        <v>0.0384935763228757</v>
      </c>
      <c r="K95" s="6">
        <f t="shared" ref="K95:K106" si="51">K81/$J81</f>
        <v>0.674742046402438</v>
      </c>
      <c r="L95" s="6">
        <f t="shared" ref="L95:L106" si="52">L81/$J81</f>
        <v>0.325257953597561</v>
      </c>
    </row>
    <row r="96" spans="1:12">
      <c r="A96" s="3" t="s">
        <v>78</v>
      </c>
      <c r="B96" s="6">
        <f t="shared" ref="B96:I96" si="53">B82/$J82</f>
        <v>0.634438692608393</v>
      </c>
      <c r="C96" s="6">
        <f t="shared" si="53"/>
        <v>0.0293991288300633</v>
      </c>
      <c r="D96" s="6">
        <f t="shared" si="53"/>
        <v>0.00348622747147296</v>
      </c>
      <c r="E96" s="6">
        <f t="shared" si="53"/>
        <v>0.0430604190024954</v>
      </c>
      <c r="F96" s="6">
        <f t="shared" si="53"/>
        <v>0.127819220254056</v>
      </c>
      <c r="G96" s="6">
        <f t="shared" si="53"/>
        <v>0.0878281000429824</v>
      </c>
      <c r="H96" s="6">
        <f t="shared" si="53"/>
        <v>0.0358978269941974</v>
      </c>
      <c r="I96" s="6">
        <f t="shared" si="53"/>
        <v>0.03807038479634</v>
      </c>
      <c r="K96" s="6">
        <f t="shared" si="51"/>
        <v>0.667324048909929</v>
      </c>
      <c r="L96" s="6">
        <f t="shared" si="52"/>
        <v>0.332675951090071</v>
      </c>
    </row>
    <row r="97" spans="1:12">
      <c r="A97" s="3" t="s">
        <v>79</v>
      </c>
      <c r="B97" s="6">
        <f t="shared" ref="B97:I97" si="54">B83/$J83</f>
        <v>0.637868382290828</v>
      </c>
      <c r="C97" s="6">
        <f t="shared" si="54"/>
        <v>0.0367506805936477</v>
      </c>
      <c r="D97" s="6">
        <f t="shared" si="54"/>
        <v>0.00316144354100389</v>
      </c>
      <c r="E97" s="6">
        <f t="shared" si="54"/>
        <v>0.0507469232633607</v>
      </c>
      <c r="F97" s="6">
        <f t="shared" si="54"/>
        <v>0.11085177963075</v>
      </c>
      <c r="G97" s="6">
        <f t="shared" si="54"/>
        <v>0.0860700869459985</v>
      </c>
      <c r="H97" s="6">
        <f t="shared" si="54"/>
        <v>0.0400270423309382</v>
      </c>
      <c r="I97" s="6">
        <f t="shared" si="54"/>
        <v>0.034523661403474</v>
      </c>
      <c r="K97" s="6">
        <f t="shared" si="51"/>
        <v>0.677780506425479</v>
      </c>
      <c r="L97" s="6">
        <f t="shared" si="52"/>
        <v>0.322219493574521</v>
      </c>
    </row>
    <row r="98" spans="1:12">
      <c r="A98" s="3" t="s">
        <v>80</v>
      </c>
      <c r="B98" s="6">
        <f t="shared" ref="B98:I98" si="55">B84/$J84</f>
        <v>0.598368327385103</v>
      </c>
      <c r="C98" s="6">
        <f t="shared" si="55"/>
        <v>0.0380087696771681</v>
      </c>
      <c r="D98" s="6">
        <f t="shared" si="55"/>
        <v>0.00325230665814775</v>
      </c>
      <c r="E98" s="6">
        <f t="shared" si="55"/>
        <v>0.0500007122879751</v>
      </c>
      <c r="F98" s="6">
        <f t="shared" si="55"/>
        <v>0.141167080867992</v>
      </c>
      <c r="G98" s="6">
        <f t="shared" si="55"/>
        <v>0.09155666834291</v>
      </c>
      <c r="H98" s="6">
        <f t="shared" si="55"/>
        <v>0.0421302280786334</v>
      </c>
      <c r="I98" s="6">
        <f t="shared" si="55"/>
        <v>0.0355159067020703</v>
      </c>
      <c r="K98" s="6">
        <f t="shared" si="51"/>
        <v>0.639629403720419</v>
      </c>
      <c r="L98" s="6">
        <f t="shared" si="52"/>
        <v>0.360370596279581</v>
      </c>
    </row>
    <row r="99" spans="1:12">
      <c r="A99" s="3" t="s">
        <v>81</v>
      </c>
      <c r="B99" s="6">
        <f t="shared" ref="B99:I99" si="56">B85/$J85</f>
        <v>0.559082683810696</v>
      </c>
      <c r="C99" s="6">
        <f t="shared" si="56"/>
        <v>0.0380892896136951</v>
      </c>
      <c r="D99" s="6">
        <f t="shared" si="56"/>
        <v>0.00341847157608709</v>
      </c>
      <c r="E99" s="6">
        <f t="shared" si="56"/>
        <v>0.0502239384689941</v>
      </c>
      <c r="F99" s="6">
        <f t="shared" si="56"/>
        <v>0.165695006801667</v>
      </c>
      <c r="G99" s="6">
        <f t="shared" si="56"/>
        <v>0.0978145394244397</v>
      </c>
      <c r="H99" s="6">
        <f t="shared" si="56"/>
        <v>0.048345606015075</v>
      </c>
      <c r="I99" s="6">
        <f t="shared" si="56"/>
        <v>0.0373304642893464</v>
      </c>
      <c r="K99" s="6">
        <f t="shared" si="51"/>
        <v>0.600590445000478</v>
      </c>
      <c r="L99" s="6">
        <f t="shared" si="52"/>
        <v>0.399409554999522</v>
      </c>
    </row>
    <row r="100" spans="1:12">
      <c r="A100" s="3" t="s">
        <v>99</v>
      </c>
      <c r="B100" s="6">
        <f t="shared" ref="B100:I100" si="57">B86/$J86</f>
        <v>0.582828197736545</v>
      </c>
      <c r="C100" s="6">
        <f t="shared" si="57"/>
        <v>0.0320924599726608</v>
      </c>
      <c r="D100" s="6">
        <f t="shared" si="57"/>
        <v>0.00353560195896086</v>
      </c>
      <c r="E100" s="6">
        <f t="shared" si="57"/>
        <v>0.0498796249641473</v>
      </c>
      <c r="F100" s="6">
        <f t="shared" si="57"/>
        <v>0.184730031239986</v>
      </c>
      <c r="G100" s="6">
        <f t="shared" si="57"/>
        <v>0.0644650935464213</v>
      </c>
      <c r="H100" s="6">
        <f t="shared" si="57"/>
        <v>0.0438594366526754</v>
      </c>
      <c r="I100" s="6">
        <f t="shared" si="57"/>
        <v>0.0386095539286032</v>
      </c>
      <c r="K100" s="6">
        <f t="shared" si="51"/>
        <v>0.618456259668167</v>
      </c>
      <c r="L100" s="6">
        <f t="shared" si="52"/>
        <v>0.381543740331833</v>
      </c>
    </row>
    <row r="101" spans="1:12">
      <c r="A101" s="3" t="s">
        <v>100</v>
      </c>
      <c r="B101" s="6">
        <f t="shared" ref="B101:I101" si="58">B87/$J87</f>
        <v>0.574367803675482</v>
      </c>
      <c r="C101" s="6">
        <f t="shared" si="58"/>
        <v>0.0346468764379444</v>
      </c>
      <c r="D101" s="6">
        <f t="shared" si="58"/>
        <v>0.00260964414635545</v>
      </c>
      <c r="E101" s="6">
        <f t="shared" si="58"/>
        <v>0.0488115816813809</v>
      </c>
      <c r="F101" s="6">
        <f t="shared" si="58"/>
        <v>0.213058599067737</v>
      </c>
      <c r="G101" s="6">
        <f t="shared" si="58"/>
        <v>0.0581276050820344</v>
      </c>
      <c r="H101" s="6">
        <f t="shared" si="58"/>
        <v>0.0398799997130808</v>
      </c>
      <c r="I101" s="6">
        <f t="shared" si="58"/>
        <v>0.0284978901959845</v>
      </c>
      <c r="K101" s="6">
        <f t="shared" si="51"/>
        <v>0.611624324259782</v>
      </c>
      <c r="L101" s="6">
        <f t="shared" si="52"/>
        <v>0.388375675740218</v>
      </c>
    </row>
    <row r="102" spans="1:12">
      <c r="A102" s="3" t="s">
        <v>101</v>
      </c>
      <c r="B102" s="6">
        <f t="shared" ref="B102:I102" si="59">B88/$J88</f>
        <v>0.580217842574271</v>
      </c>
      <c r="C102" s="6">
        <f t="shared" si="59"/>
        <v>0.0349665918291169</v>
      </c>
      <c r="D102" s="6">
        <f t="shared" si="59"/>
        <v>0.00304987862149273</v>
      </c>
      <c r="E102" s="6">
        <f t="shared" si="59"/>
        <v>0.0470459388756202</v>
      </c>
      <c r="F102" s="6">
        <f t="shared" si="59"/>
        <v>0.212335416418164</v>
      </c>
      <c r="G102" s="6">
        <f t="shared" si="59"/>
        <v>0.049759408118655</v>
      </c>
      <c r="H102" s="6">
        <f t="shared" si="59"/>
        <v>0.0393195757098845</v>
      </c>
      <c r="I102" s="6">
        <f t="shared" si="59"/>
        <v>0.0333053478527958</v>
      </c>
      <c r="K102" s="6">
        <f t="shared" si="51"/>
        <v>0.61823431302488</v>
      </c>
      <c r="L102" s="6">
        <f t="shared" si="52"/>
        <v>0.38176568697512</v>
      </c>
    </row>
    <row r="103" spans="1:12">
      <c r="A103" s="3" t="s">
        <v>102</v>
      </c>
      <c r="B103" s="6">
        <f t="shared" ref="B103:I103" si="60">B89/$J89</f>
        <v>0.553218760070278</v>
      </c>
      <c r="C103" s="6">
        <f t="shared" si="60"/>
        <v>0.0329131030134986</v>
      </c>
      <c r="D103" s="6">
        <f t="shared" si="60"/>
        <v>0.00292707431771265</v>
      </c>
      <c r="E103" s="6">
        <f t="shared" si="60"/>
        <v>0.046225989961009</v>
      </c>
      <c r="F103" s="6">
        <f t="shared" si="60"/>
        <v>0.233839063884201</v>
      </c>
      <c r="G103" s="6">
        <f t="shared" si="60"/>
        <v>0.0585121831351087</v>
      </c>
      <c r="H103" s="6">
        <f t="shared" si="60"/>
        <v>0.0403995278735532</v>
      </c>
      <c r="I103" s="6">
        <f t="shared" si="60"/>
        <v>0.0319642977446397</v>
      </c>
      <c r="K103" s="6">
        <f t="shared" si="51"/>
        <v>0.589058937401489</v>
      </c>
      <c r="L103" s="6">
        <f t="shared" si="52"/>
        <v>0.410941062598511</v>
      </c>
    </row>
    <row r="104" spans="1:12">
      <c r="A104" s="3" t="s">
        <v>103</v>
      </c>
      <c r="B104" s="6" t="e">
        <f t="shared" ref="B104:I104" si="61">B90/$J90</f>
        <v>#DIV/0!</v>
      </c>
      <c r="C104" s="6" t="e">
        <f t="shared" si="61"/>
        <v>#DIV/0!</v>
      </c>
      <c r="D104" s="6" t="e">
        <f t="shared" si="61"/>
        <v>#DIV/0!</v>
      </c>
      <c r="E104" s="6" t="e">
        <f t="shared" si="61"/>
        <v>#DIV/0!</v>
      </c>
      <c r="F104" s="6" t="e">
        <f t="shared" si="61"/>
        <v>#DIV/0!</v>
      </c>
      <c r="G104" s="6" t="e">
        <f t="shared" si="61"/>
        <v>#DIV/0!</v>
      </c>
      <c r="H104" s="6" t="e">
        <f t="shared" si="61"/>
        <v>#DIV/0!</v>
      </c>
      <c r="I104" s="6" t="e">
        <f t="shared" si="61"/>
        <v>#DIV/0!</v>
      </c>
      <c r="K104" s="6" t="e">
        <f t="shared" si="51"/>
        <v>#DIV/0!</v>
      </c>
      <c r="L104" s="6" t="e">
        <f t="shared" si="52"/>
        <v>#DIV/0!</v>
      </c>
    </row>
    <row r="105" spans="1:12">
      <c r="A105" s="3" t="s">
        <v>104</v>
      </c>
      <c r="B105" s="6" t="e">
        <f t="shared" ref="B105:I105" si="62">B91/$J91</f>
        <v>#DIV/0!</v>
      </c>
      <c r="C105" s="6" t="e">
        <f t="shared" si="62"/>
        <v>#DIV/0!</v>
      </c>
      <c r="D105" s="6" t="e">
        <f t="shared" si="62"/>
        <v>#DIV/0!</v>
      </c>
      <c r="E105" s="6" t="e">
        <f t="shared" si="62"/>
        <v>#DIV/0!</v>
      </c>
      <c r="F105" s="6" t="e">
        <f t="shared" si="62"/>
        <v>#DIV/0!</v>
      </c>
      <c r="G105" s="6" t="e">
        <f t="shared" si="62"/>
        <v>#DIV/0!</v>
      </c>
      <c r="H105" s="6" t="e">
        <f t="shared" si="62"/>
        <v>#DIV/0!</v>
      </c>
      <c r="I105" s="6" t="e">
        <f t="shared" si="62"/>
        <v>#DIV/0!</v>
      </c>
      <c r="K105" s="6" t="e">
        <f t="shared" si="51"/>
        <v>#DIV/0!</v>
      </c>
      <c r="L105" s="6" t="e">
        <f t="shared" si="52"/>
        <v>#DIV/0!</v>
      </c>
    </row>
    <row r="106" spans="1:12">
      <c r="A106" s="3" t="s">
        <v>105</v>
      </c>
      <c r="B106" s="6" t="e">
        <f t="shared" ref="B106:I106" si="63">B92/$J92</f>
        <v>#DIV/0!</v>
      </c>
      <c r="C106" s="6" t="e">
        <f t="shared" si="63"/>
        <v>#DIV/0!</v>
      </c>
      <c r="D106" s="6" t="e">
        <f t="shared" si="63"/>
        <v>#DIV/0!</v>
      </c>
      <c r="E106" s="6" t="e">
        <f t="shared" si="63"/>
        <v>#DIV/0!</v>
      </c>
      <c r="F106" s="6" t="e">
        <f t="shared" si="63"/>
        <v>#DIV/0!</v>
      </c>
      <c r="G106" s="6" t="e">
        <f t="shared" si="63"/>
        <v>#DIV/0!</v>
      </c>
      <c r="H106" s="6" t="e">
        <f t="shared" si="63"/>
        <v>#DIV/0!</v>
      </c>
      <c r="I106" s="6" t="e">
        <f t="shared" si="63"/>
        <v>#DIV/0!</v>
      </c>
      <c r="K106" s="6" t="e">
        <f t="shared" si="51"/>
        <v>#DIV/0!</v>
      </c>
      <c r="L106" s="6" t="e">
        <f t="shared" si="52"/>
        <v>#DIV/0!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26"/>
  <sheetViews>
    <sheetView zoomScale="96" zoomScaleNormal="96" topLeftCell="B5" workbookViewId="0">
      <selection activeCell="J1" sqref="J1"/>
    </sheetView>
  </sheetViews>
  <sheetFormatPr defaultColWidth="9" defaultRowHeight="14"/>
  <cols>
    <col min="2" max="3" width="13.9296875"/>
    <col min="4" max="4" width="12.7890625"/>
    <col min="5" max="12" width="13.9296875"/>
    <col min="14" max="15" width="13.9296875"/>
    <col min="16" max="16" width="12.7890625"/>
    <col min="17" max="18" width="13.9296875"/>
    <col min="19" max="21" width="12.7890625"/>
    <col min="22" max="22" width="13.9296875"/>
    <col min="23" max="23" width="12.7890625"/>
  </cols>
  <sheetData>
    <row r="1" spans="1:23">
      <c r="A1" t="s">
        <v>54</v>
      </c>
      <c r="B1" t="s">
        <v>89</v>
      </c>
      <c r="C1" t="s">
        <v>90</v>
      </c>
      <c r="D1" t="s">
        <v>91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138</v>
      </c>
      <c r="K1" t="s">
        <v>125</v>
      </c>
      <c r="L1" t="s">
        <v>126</v>
      </c>
      <c r="M1" t="s">
        <v>58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</row>
    <row r="2" spans="1:23">
      <c r="A2" s="1" t="s">
        <v>75</v>
      </c>
      <c r="B2" s="2">
        <v>418531.079861503</v>
      </c>
      <c r="C2" s="2">
        <v>18163.6586318931</v>
      </c>
      <c r="D2" s="2">
        <v>1581.97497238103</v>
      </c>
      <c r="E2" s="2">
        <v>27128.63619859</v>
      </c>
      <c r="F2" s="2">
        <v>76569.1800750185</v>
      </c>
      <c r="G2" s="2">
        <v>37379.7912775068</v>
      </c>
      <c r="H2" s="2">
        <v>16580.4512472482</v>
      </c>
      <c r="I2" s="2">
        <v>17275.5117516754</v>
      </c>
      <c r="J2" s="5">
        <v>613210.284015816</v>
      </c>
      <c r="K2">
        <v>438276.713465777</v>
      </c>
      <c r="L2">
        <v>174933.570550039</v>
      </c>
      <c r="M2" t="s">
        <v>77</v>
      </c>
      <c r="N2" s="6">
        <v>0.682524560939536</v>
      </c>
      <c r="O2" s="6">
        <v>0.0296206034134689</v>
      </c>
      <c r="P2" s="6">
        <v>0.00257982459462507</v>
      </c>
      <c r="Q2" s="6">
        <v>0.0442403477334544</v>
      </c>
      <c r="R2" s="6">
        <v>0.12486610559363</v>
      </c>
      <c r="S2" s="6">
        <v>0.0609575414044144</v>
      </c>
      <c r="T2" s="6">
        <v>0.0270387690478142</v>
      </c>
      <c r="U2" s="6">
        <v>0.0281722472730576</v>
      </c>
      <c r="V2" s="6">
        <v>0.71472498894763</v>
      </c>
      <c r="W2" s="6">
        <v>0.28527501105237</v>
      </c>
    </row>
    <row r="3" spans="1:23">
      <c r="A3" s="3" t="s">
        <v>78</v>
      </c>
      <c r="B3" s="2">
        <v>346038.920138497</v>
      </c>
      <c r="C3" s="2">
        <v>15017.6013681069</v>
      </c>
      <c r="D3" s="2">
        <v>1307.96647077478</v>
      </c>
      <c r="E3" s="2">
        <v>20617.76380141</v>
      </c>
      <c r="F3" s="2">
        <v>76117.4449249815</v>
      </c>
      <c r="G3" s="2">
        <v>29310.2087224932</v>
      </c>
      <c r="H3" s="2">
        <v>13001.0487527518</v>
      </c>
      <c r="I3" s="2">
        <v>14283.2868051688</v>
      </c>
      <c r="J3" s="5">
        <v>515694.240984184</v>
      </c>
      <c r="K3">
        <v>362364.487977379</v>
      </c>
      <c r="L3">
        <v>153329.753006805</v>
      </c>
      <c r="M3" t="s">
        <v>77</v>
      </c>
      <c r="N3" s="6">
        <v>0.671015676805105</v>
      </c>
      <c r="O3" s="6">
        <v>0.0291211345301168</v>
      </c>
      <c r="P3" s="6">
        <v>0.00253632165501513</v>
      </c>
      <c r="Q3" s="6">
        <v>0.0399805973440031</v>
      </c>
      <c r="R3" s="6">
        <v>0.147601890569331</v>
      </c>
      <c r="S3" s="6">
        <v>0.0568364088506316</v>
      </c>
      <c r="T3" s="6">
        <v>0.0252107697148988</v>
      </c>
      <c r="U3" s="6">
        <v>0.0276972005308991</v>
      </c>
      <c r="V3" s="6">
        <v>0.702673132990237</v>
      </c>
      <c r="W3" s="6">
        <v>0.297326867009763</v>
      </c>
    </row>
    <row r="4" spans="1:23">
      <c r="A4" s="3" t="s">
        <v>79</v>
      </c>
      <c r="B4" s="2">
        <v>368650</v>
      </c>
      <c r="C4" s="2">
        <v>17407</v>
      </c>
      <c r="D4" s="2">
        <v>1372.70947600285</v>
      </c>
      <c r="E4" s="2">
        <v>28234.65</v>
      </c>
      <c r="F4" s="2">
        <v>90977.25</v>
      </c>
      <c r="G4" s="2">
        <v>38950</v>
      </c>
      <c r="H4" s="2">
        <v>21464.625</v>
      </c>
      <c r="I4" s="2">
        <v>14990.2905239971</v>
      </c>
      <c r="J4" s="5">
        <v>582046.525</v>
      </c>
      <c r="K4">
        <v>387429.709476003</v>
      </c>
      <c r="L4">
        <v>194616.815523997</v>
      </c>
      <c r="M4" t="s">
        <v>77</v>
      </c>
      <c r="N4" s="6">
        <v>0.633368612586425</v>
      </c>
      <c r="O4" s="6">
        <v>0.0299065439828887</v>
      </c>
      <c r="P4" s="6">
        <v>0.00235841881540801</v>
      </c>
      <c r="Q4" s="6">
        <v>0.0485092665058004</v>
      </c>
      <c r="R4" s="6">
        <v>0.156305803904593</v>
      </c>
      <c r="S4" s="6">
        <v>0.0669190491258409</v>
      </c>
      <c r="T4" s="6">
        <v>0.0368778509587356</v>
      </c>
      <c r="U4" s="6">
        <v>0.0257544541203079</v>
      </c>
      <c r="V4" s="6">
        <v>0.665633575384722</v>
      </c>
      <c r="W4" s="6">
        <v>0.334366424615278</v>
      </c>
    </row>
    <row r="5" spans="1:23">
      <c r="A5" s="3" t="s">
        <v>80</v>
      </c>
      <c r="B5" s="2">
        <v>342390</v>
      </c>
      <c r="C5" s="2">
        <v>15607.63</v>
      </c>
      <c r="D5" s="2">
        <v>1803.85669226422</v>
      </c>
      <c r="E5" s="2">
        <v>27683.73</v>
      </c>
      <c r="F5" s="2">
        <v>94503.5</v>
      </c>
      <c r="G5" s="2">
        <v>40090</v>
      </c>
      <c r="H5" s="2">
        <v>22005.75</v>
      </c>
      <c r="I5" s="2">
        <v>19698.5133077358</v>
      </c>
      <c r="J5" s="5">
        <v>563782.98</v>
      </c>
      <c r="K5">
        <v>359801.486692264</v>
      </c>
      <c r="L5">
        <v>203981.493307736</v>
      </c>
      <c r="M5" t="s">
        <v>77</v>
      </c>
      <c r="N5" s="6">
        <v>0.607308152509322</v>
      </c>
      <c r="O5" s="6">
        <v>0.0276837551924679</v>
      </c>
      <c r="P5" s="6">
        <v>0.0031995586178643</v>
      </c>
      <c r="Q5" s="6">
        <v>0.0491035220680128</v>
      </c>
      <c r="R5" s="6">
        <v>0.167623896698691</v>
      </c>
      <c r="S5" s="6">
        <v>0.0711089220891344</v>
      </c>
      <c r="T5" s="6">
        <v>0.0390323063672479</v>
      </c>
      <c r="U5" s="6">
        <v>0.0349398864572602</v>
      </c>
      <c r="V5" s="6">
        <v>0.638191466319654</v>
      </c>
      <c r="W5" s="6">
        <v>0.361808533680346</v>
      </c>
    </row>
    <row r="6" spans="1:23">
      <c r="A6" s="3" t="s">
        <v>81</v>
      </c>
      <c r="B6" s="2">
        <v>325220</v>
      </c>
      <c r="C6" s="2">
        <v>16381.2</v>
      </c>
      <c r="D6" s="2">
        <v>1732.24979698635</v>
      </c>
      <c r="E6" s="2">
        <v>26673.71</v>
      </c>
      <c r="F6" s="2">
        <v>120245.125</v>
      </c>
      <c r="G6" s="2">
        <v>40090</v>
      </c>
      <c r="H6" s="2">
        <v>22907.625</v>
      </c>
      <c r="I6" s="2">
        <v>18916.5502030136</v>
      </c>
      <c r="J6" s="5">
        <v>572166.46</v>
      </c>
      <c r="K6">
        <v>343333.449796986</v>
      </c>
      <c r="L6">
        <v>228833.010203014</v>
      </c>
      <c r="M6" t="s">
        <v>77</v>
      </c>
      <c r="N6" s="6">
        <v>0.568401020919681</v>
      </c>
      <c r="O6" s="6">
        <v>0.028630129770277</v>
      </c>
      <c r="P6" s="6">
        <v>0.0030275276830913</v>
      </c>
      <c r="Q6" s="6">
        <v>0.0466187934189641</v>
      </c>
      <c r="R6" s="6">
        <v>0.210157591201693</v>
      </c>
      <c r="S6" s="6">
        <v>0.070067022104022</v>
      </c>
      <c r="T6" s="6">
        <v>0.0400366442311211</v>
      </c>
      <c r="U6" s="6">
        <v>0.0330612706711499</v>
      </c>
      <c r="V6" s="6">
        <v>0.600058678373049</v>
      </c>
      <c r="W6" s="6">
        <v>0.39994132162695</v>
      </c>
    </row>
    <row r="7" spans="1:23">
      <c r="A7" s="3" t="s">
        <v>99</v>
      </c>
      <c r="B7" s="2">
        <v>350880</v>
      </c>
      <c r="C7" s="2">
        <v>21157.39</v>
      </c>
      <c r="D7" s="2">
        <v>1681.39587305687</v>
      </c>
      <c r="E7" s="2">
        <v>27086.9</v>
      </c>
      <c r="F7" s="2">
        <v>131881.75</v>
      </c>
      <c r="G7" s="2">
        <v>29450</v>
      </c>
      <c r="H7" s="2">
        <v>22921.5</v>
      </c>
      <c r="I7" s="2">
        <v>18361.2141269431</v>
      </c>
      <c r="J7" s="5">
        <v>603420.15</v>
      </c>
      <c r="K7">
        <v>373718.785873057</v>
      </c>
      <c r="L7">
        <v>229701.364126943</v>
      </c>
      <c r="M7" t="s">
        <v>77</v>
      </c>
      <c r="N7" s="6">
        <v>0.581485387917523</v>
      </c>
      <c r="O7" s="6">
        <v>0.0350624519250807</v>
      </c>
      <c r="P7" s="6">
        <v>0.00278644303319481</v>
      </c>
      <c r="Q7" s="6">
        <v>0.0448889550672115</v>
      </c>
      <c r="R7" s="6">
        <v>0.218557086633584</v>
      </c>
      <c r="S7" s="6">
        <v>0.0488051318803325</v>
      </c>
      <c r="T7" s="6">
        <v>0.037985970471818</v>
      </c>
      <c r="U7" s="6">
        <v>0.0304285730712558</v>
      </c>
      <c r="V7" s="6">
        <v>0.619334282875799</v>
      </c>
      <c r="W7" s="6">
        <v>0.380665717124201</v>
      </c>
    </row>
    <row r="8" spans="1:23">
      <c r="A8" s="3" t="s">
        <v>100</v>
      </c>
      <c r="B8" s="2">
        <v>392700</v>
      </c>
      <c r="C8" s="2">
        <v>24242.4</v>
      </c>
      <c r="D8" s="2">
        <v>1612.18490655946</v>
      </c>
      <c r="E8" s="2">
        <v>27113.23</v>
      </c>
      <c r="F8" s="2">
        <v>156565.5</v>
      </c>
      <c r="G8" s="2">
        <v>23940</v>
      </c>
      <c r="H8" s="2">
        <v>23310</v>
      </c>
      <c r="I8" s="2">
        <v>17605.4150934406</v>
      </c>
      <c r="J8" s="5">
        <v>667088.73</v>
      </c>
      <c r="K8">
        <v>418554.584906559</v>
      </c>
      <c r="L8">
        <v>248534.145093441</v>
      </c>
      <c r="M8" t="s">
        <v>77</v>
      </c>
      <c r="N8" s="6">
        <v>0.588677311337579</v>
      </c>
      <c r="O8" s="6">
        <v>0.0363405929523049</v>
      </c>
      <c r="P8" s="6">
        <v>0.00241674732918882</v>
      </c>
      <c r="Q8" s="6">
        <v>0.0406441134150175</v>
      </c>
      <c r="R8" s="6">
        <v>0.234699662816969</v>
      </c>
      <c r="S8" s="6">
        <v>0.0358872799425048</v>
      </c>
      <c r="T8" s="6">
        <v>0.0349428778387547</v>
      </c>
      <c r="U8" s="6">
        <v>0.0263914143676818</v>
      </c>
      <c r="V8" s="6">
        <v>0.627434651619073</v>
      </c>
      <c r="W8" s="6">
        <v>0.372565348380928</v>
      </c>
    </row>
    <row r="9" spans="1:23">
      <c r="A9" s="3" t="s">
        <v>101</v>
      </c>
      <c r="B9" s="2">
        <v>405960</v>
      </c>
      <c r="C9" s="2">
        <v>24619.76</v>
      </c>
      <c r="D9" s="2">
        <v>1733.20951075555</v>
      </c>
      <c r="E9" s="2">
        <v>39377.62</v>
      </c>
      <c r="F9" s="2">
        <v>148102.5</v>
      </c>
      <c r="G9" s="2">
        <v>25800</v>
      </c>
      <c r="H9" s="2">
        <v>24281.25</v>
      </c>
      <c r="I9" s="2">
        <v>18927.0304892444</v>
      </c>
      <c r="J9" s="5">
        <v>688801.37</v>
      </c>
      <c r="K9">
        <v>432312.969510756</v>
      </c>
      <c r="L9">
        <v>256488.400489244</v>
      </c>
      <c r="M9" t="s">
        <v>77</v>
      </c>
      <c r="N9" s="6">
        <v>0.589371650059291</v>
      </c>
      <c r="O9" s="6">
        <v>0.0357429021954471</v>
      </c>
      <c r="P9" s="6">
        <v>0.00251626896554452</v>
      </c>
      <c r="Q9" s="6">
        <v>0.0571683241570788</v>
      </c>
      <c r="R9" s="6">
        <v>0.215014816245212</v>
      </c>
      <c r="S9" s="6">
        <v>0.0374563714935701</v>
      </c>
      <c r="T9" s="6">
        <v>0.0352514542762887</v>
      </c>
      <c r="U9" s="6">
        <v>0.0274782126075684</v>
      </c>
      <c r="V9" s="6">
        <v>0.627630821220282</v>
      </c>
      <c r="W9" s="6">
        <v>0.372369178779718</v>
      </c>
    </row>
    <row r="10" spans="1:23">
      <c r="A10" s="3" t="s">
        <v>102</v>
      </c>
      <c r="B10" s="2">
        <v>360500</v>
      </c>
      <c r="C10" s="2">
        <v>19831.39</v>
      </c>
      <c r="D10" s="2">
        <v>1759.91790871895</v>
      </c>
      <c r="E10" s="2">
        <v>29633.92</v>
      </c>
      <c r="F10" s="2">
        <v>128708.125</v>
      </c>
      <c r="G10" s="2">
        <v>26200</v>
      </c>
      <c r="H10" s="2">
        <v>22338.75</v>
      </c>
      <c r="I10" s="2">
        <v>19218.6920912811</v>
      </c>
      <c r="J10" s="5">
        <v>608190.795</v>
      </c>
      <c r="K10">
        <v>382091.307908719</v>
      </c>
      <c r="L10">
        <v>226099.487091281</v>
      </c>
      <c r="M10" t="s">
        <v>77</v>
      </c>
      <c r="N10" s="6">
        <v>0.592741624772535</v>
      </c>
      <c r="O10" s="6">
        <v>0.032607185381686</v>
      </c>
      <c r="P10" s="6">
        <v>0.00289369376055576</v>
      </c>
      <c r="Q10" s="6">
        <v>0.0487247098174184</v>
      </c>
      <c r="R10" s="6">
        <v>0.211624585669699</v>
      </c>
      <c r="S10" s="6">
        <v>0.0430785868766725</v>
      </c>
      <c r="T10" s="6">
        <v>0.036729839030201</v>
      </c>
      <c r="U10" s="6">
        <v>0.0315997746912316</v>
      </c>
      <c r="V10" s="6">
        <v>0.628242503914777</v>
      </c>
      <c r="W10" s="6">
        <v>0.371757496085223</v>
      </c>
    </row>
    <row r="11" spans="1:23">
      <c r="A11" s="3" t="s">
        <v>103</v>
      </c>
      <c r="B11" s="2"/>
      <c r="C11" s="2"/>
      <c r="D11" s="2"/>
      <c r="E11" s="2"/>
      <c r="F11" s="2"/>
      <c r="G11" s="2"/>
      <c r="H11" s="2"/>
      <c r="I11" s="2"/>
      <c r="J11" s="5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>
      <c r="A12" s="3" t="s">
        <v>104</v>
      </c>
      <c r="B12" s="2"/>
      <c r="C12" s="2"/>
      <c r="D12" s="2"/>
      <c r="E12" s="2"/>
      <c r="F12" s="2"/>
      <c r="G12" s="2"/>
      <c r="H12" s="2"/>
      <c r="I12" s="2"/>
      <c r="J12" s="5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3" t="s">
        <v>105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N13" s="6"/>
      <c r="O13" s="6"/>
      <c r="P13" s="6"/>
      <c r="Q13" s="6"/>
      <c r="R13" s="6"/>
      <c r="S13" s="6"/>
      <c r="T13" s="6"/>
      <c r="U13" s="6"/>
      <c r="V13" s="6"/>
      <c r="W13" s="6"/>
    </row>
    <row r="16" spans="2:9">
      <c r="B16" s="4"/>
      <c r="C16" s="4"/>
      <c r="D16" s="4"/>
      <c r="E16" s="4"/>
      <c r="F16" s="4"/>
      <c r="G16" s="4"/>
      <c r="H16" s="4"/>
      <c r="I16" s="4"/>
    </row>
    <row r="17" spans="2:9">
      <c r="B17" s="4"/>
      <c r="C17" s="4"/>
      <c r="D17" s="4"/>
      <c r="E17" s="4"/>
      <c r="F17" s="4"/>
      <c r="G17" s="4"/>
      <c r="H17" s="4"/>
      <c r="I17" s="4"/>
    </row>
    <row r="18" spans="2:9">
      <c r="B18" s="4"/>
      <c r="C18" s="4"/>
      <c r="D18" s="4"/>
      <c r="E18" s="4"/>
      <c r="F18" s="4"/>
      <c r="G18" s="4"/>
      <c r="H18" s="4"/>
      <c r="I18" s="4"/>
    </row>
    <row r="19" spans="2:9">
      <c r="B19" s="4"/>
      <c r="C19" s="4"/>
      <c r="D19" s="4"/>
      <c r="E19" s="4"/>
      <c r="F19" s="4"/>
      <c r="G19" s="4"/>
      <c r="H19" s="4"/>
      <c r="I19" s="4"/>
    </row>
    <row r="20" spans="2:9">
      <c r="B20" s="4"/>
      <c r="C20" s="4"/>
      <c r="D20" s="4"/>
      <c r="E20" s="4"/>
      <c r="F20" s="4"/>
      <c r="G20" s="4"/>
      <c r="H20" s="4"/>
      <c r="I20" s="4"/>
    </row>
    <row r="21" spans="2:9">
      <c r="B21" s="4"/>
      <c r="C21" s="4"/>
      <c r="D21" s="4"/>
      <c r="E21" s="4"/>
      <c r="F21" s="4"/>
      <c r="G21" s="4"/>
      <c r="H21" s="4"/>
      <c r="I21" s="4"/>
    </row>
    <row r="22" spans="2:9">
      <c r="B22" s="4"/>
      <c r="C22" s="4"/>
      <c r="D22" s="4"/>
      <c r="E22" s="4"/>
      <c r="F22" s="4"/>
      <c r="G22" s="4"/>
      <c r="H22" s="4"/>
      <c r="I22" s="4"/>
    </row>
    <row r="23" spans="2:9">
      <c r="B23" s="4"/>
      <c r="C23" s="4"/>
      <c r="D23" s="4"/>
      <c r="E23" s="4"/>
      <c r="F23" s="4"/>
      <c r="G23" s="4"/>
      <c r="H23" s="4"/>
      <c r="I23" s="4"/>
    </row>
    <row r="24" spans="2:9">
      <c r="B24" s="4"/>
      <c r="C24" s="4"/>
      <c r="D24" s="4"/>
      <c r="E24" s="4"/>
      <c r="F24" s="4"/>
      <c r="G24" s="4"/>
      <c r="H24" s="4"/>
      <c r="I24" s="4"/>
    </row>
    <row r="25" spans="2:9">
      <c r="B25" s="4"/>
      <c r="C25" s="4"/>
      <c r="D25" s="4"/>
      <c r="E25" s="4"/>
      <c r="F25" s="4"/>
      <c r="G25" s="4"/>
      <c r="H25" s="4"/>
      <c r="I25" s="4"/>
    </row>
    <row r="26" spans="2:9">
      <c r="B26" s="4"/>
      <c r="C26" s="4"/>
      <c r="D26" s="4"/>
      <c r="E26" s="4"/>
      <c r="F26" s="4"/>
      <c r="G26" s="4"/>
      <c r="H26" s="4"/>
      <c r="I26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source_data</vt:lpstr>
      <vt:lpstr>iea_recalc</vt:lpstr>
      <vt:lpstr>monthly_calculation</vt:lpstr>
      <vt:lpstr>clean_version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biqing</dc:creator>
  <dcterms:created xsi:type="dcterms:W3CDTF">2020-12-04T07:33:00Z</dcterms:created>
  <dcterms:modified xsi:type="dcterms:W3CDTF">2021-11-02T17:14:38Z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1033-3.9.0.6159</vt:lpwstr>
  </property>
</Properties>
</file>