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sav\Documents\simensdata\"/>
    </mc:Choice>
  </mc:AlternateContent>
  <xr:revisionPtr revIDLastSave="0" documentId="13_ncr:1_{148CB857-CA28-4E36-AE68-51638E6E19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1" i="1" l="1"/>
  <c r="L50" i="1"/>
  <c r="L49" i="1"/>
  <c r="L48" i="1"/>
  <c r="L47" i="1"/>
  <c r="E46" i="1"/>
  <c r="D46" i="1"/>
  <c r="C46" i="1"/>
  <c r="B46" i="1"/>
  <c r="E45" i="1"/>
  <c r="D45" i="1"/>
  <c r="C45" i="1"/>
  <c r="B45" i="1"/>
  <c r="E44" i="1"/>
  <c r="D44" i="1"/>
  <c r="C44" i="1"/>
  <c r="E43" i="1"/>
  <c r="D43" i="1"/>
  <c r="C43" i="1"/>
  <c r="L42" i="1"/>
  <c r="D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B35" i="1" s="1"/>
  <c r="D35" i="1"/>
  <c r="C35" i="1"/>
  <c r="E34" i="1"/>
  <c r="D34" i="1"/>
  <c r="C34" i="1"/>
  <c r="E33" i="1"/>
  <c r="D33" i="1"/>
  <c r="B33" i="1" s="1"/>
  <c r="C33" i="1"/>
  <c r="E32" i="1"/>
  <c r="C32" i="1"/>
  <c r="E31" i="1"/>
  <c r="C31" i="1"/>
  <c r="E30" i="1"/>
  <c r="C30" i="1"/>
  <c r="E29" i="1"/>
  <c r="B29" i="1" s="1"/>
  <c r="C29" i="1"/>
  <c r="E28" i="1"/>
  <c r="C28" i="1"/>
  <c r="E27" i="1"/>
  <c r="C27" i="1"/>
  <c r="B27" i="1"/>
  <c r="E26" i="1"/>
  <c r="B26" i="1" s="1"/>
  <c r="C26" i="1"/>
  <c r="E25" i="1"/>
  <c r="C25" i="1"/>
  <c r="E24" i="1"/>
  <c r="C24" i="1"/>
  <c r="E23" i="1"/>
  <c r="C23" i="1"/>
  <c r="E22" i="1"/>
  <c r="B22" i="1" s="1"/>
  <c r="C22" i="1"/>
  <c r="E21" i="1"/>
  <c r="C21" i="1"/>
  <c r="E20" i="1"/>
  <c r="C20" i="1"/>
  <c r="B20" i="1"/>
  <c r="E19" i="1"/>
  <c r="B19" i="1" s="1"/>
  <c r="C19" i="1"/>
  <c r="E18" i="1"/>
  <c r="C18" i="1"/>
  <c r="E17" i="1"/>
  <c r="C17" i="1"/>
  <c r="E16" i="1"/>
  <c r="C16" i="1"/>
  <c r="E15" i="1"/>
  <c r="C15" i="1"/>
  <c r="E14" i="1"/>
  <c r="C14" i="1"/>
  <c r="B14" i="1"/>
  <c r="E13" i="1"/>
  <c r="C13" i="1"/>
  <c r="E12" i="1"/>
  <c r="B12" i="1" s="1"/>
  <c r="C12" i="1"/>
  <c r="E11" i="1"/>
  <c r="C11" i="1"/>
  <c r="B11" i="1"/>
  <c r="E10" i="1"/>
  <c r="C10" i="1"/>
  <c r="E9" i="1"/>
  <c r="C9" i="1"/>
  <c r="E8" i="1"/>
  <c r="C8" i="1"/>
  <c r="E7" i="1"/>
  <c r="C7" i="1"/>
  <c r="E6" i="1"/>
  <c r="C6" i="1"/>
  <c r="B6" i="1"/>
  <c r="E5" i="1"/>
  <c r="B5" i="1" s="1"/>
  <c r="C5" i="1"/>
  <c r="E4" i="1"/>
  <c r="C4" i="1"/>
  <c r="B4" i="1"/>
  <c r="E3" i="1"/>
  <c r="C3" i="1"/>
  <c r="B3" i="1"/>
  <c r="E2" i="1"/>
  <c r="C2" i="1"/>
  <c r="B16" i="1" l="1"/>
  <c r="B13" i="1"/>
  <c r="B21" i="1"/>
  <c r="B28" i="1"/>
  <c r="B44" i="1"/>
  <c r="B34" i="1"/>
  <c r="B38" i="1"/>
  <c r="B7" i="1"/>
  <c r="B17" i="1"/>
  <c r="B23" i="1"/>
  <c r="B36" i="1"/>
  <c r="B9" i="1"/>
  <c r="B15" i="1"/>
  <c r="B25" i="1"/>
  <c r="B32" i="1"/>
  <c r="B10" i="1"/>
  <c r="B30" i="1"/>
  <c r="B2" i="1"/>
  <c r="B8" i="1"/>
  <c r="B18" i="1"/>
  <c r="B24" i="1"/>
  <c r="B31" i="1"/>
  <c r="B41" i="1"/>
  <c r="B39" i="1"/>
  <c r="B37" i="1"/>
  <c r="B43" i="1"/>
  <c r="B40" i="1"/>
</calcChain>
</file>

<file path=xl/sharedStrings.xml><?xml version="1.0" encoding="utf-8"?>
<sst xmlns="http://schemas.openxmlformats.org/spreadsheetml/2006/main" count="17" uniqueCount="17">
  <si>
    <t>20.60</t>
  </si>
  <si>
    <t>0.10</t>
  </si>
  <si>
    <t>0.16</t>
  </si>
  <si>
    <t>0.73</t>
  </si>
  <si>
    <t>0.58</t>
  </si>
  <si>
    <t>Electricity_Supplied</t>
  </si>
  <si>
    <t>Year</t>
  </si>
  <si>
    <t>Purchased</t>
  </si>
  <si>
    <t>Imported</t>
  </si>
  <si>
    <t>Available</t>
  </si>
  <si>
    <t xml:space="preserve">Lost_in_Transmisssion </t>
  </si>
  <si>
    <t>Usage_Fuel</t>
  </si>
  <si>
    <t>Industrial_Use</t>
  </si>
  <si>
    <t>Domestic_Use</t>
  </si>
  <si>
    <t>Other</t>
  </si>
  <si>
    <t>Total_capacity</t>
  </si>
  <si>
    <t>Total_Used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</si>
</sst>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;\-#,##0.00\ ;&quot;- &quot;"/>
    <numFmt numFmtId="165" formatCode="#,##0.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6" fontId="2" fillId="0" borderId="0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pane ySplit="1" topLeftCell="A2" activePane="bottomLeft" state="frozen"/>
      <selection pane="bottomLeft" activeCell="Q18" sqref="Q18"/>
    </sheetView>
  </sheetViews>
  <sheetFormatPr defaultRowHeight="15" x14ac:dyDescent="0.25"/>
  <cols>
    <col min="1" max="1" width="7.42578125" bestFit="1" customWidth="1"/>
    <col min="2" max="2" width="19.28515625" bestFit="1" customWidth="1"/>
    <col min="3" max="3" width="10.5703125" bestFit="1" customWidth="1"/>
    <col min="5" max="5" width="9.5703125" bestFit="1" customWidth="1"/>
    <col min="6" max="6" width="22.140625" bestFit="1" customWidth="1"/>
    <col min="7" max="7" width="14.28515625" bestFit="1" customWidth="1"/>
    <col min="8" max="8" width="11.5703125" bestFit="1" customWidth="1"/>
    <col min="9" max="9" width="13.85546875" bestFit="1" customWidth="1"/>
    <col min="10" max="10" width="13.7109375" bestFit="1" customWidth="1"/>
    <col min="11" max="11" width="7.140625" bestFit="1" customWidth="1"/>
    <col min="12" max="12" width="11" bestFit="1" customWidth="1"/>
  </cols>
  <sheetData>
    <row r="1" spans="1:12" x14ac:dyDescent="0.25">
      <c r="A1" s="1" t="s">
        <v>6</v>
      </c>
      <c r="B1" s="2" t="s">
        <v>5</v>
      </c>
      <c r="C1" s="2" t="s">
        <v>7</v>
      </c>
      <c r="D1" s="3" t="s">
        <v>8</v>
      </c>
      <c r="E1" s="2" t="s">
        <v>9</v>
      </c>
      <c r="F1" s="2" t="s">
        <v>10</v>
      </c>
      <c r="G1" s="2" t="s">
        <v>15</v>
      </c>
      <c r="H1" s="2" t="s">
        <v>11</v>
      </c>
      <c r="I1" s="4" t="s">
        <v>12</v>
      </c>
      <c r="J1" s="5" t="s">
        <v>13</v>
      </c>
      <c r="K1" s="2" t="s">
        <v>14</v>
      </c>
      <c r="L1" s="3" t="s">
        <v>16</v>
      </c>
    </row>
    <row r="2" spans="1:12" x14ac:dyDescent="0.25">
      <c r="A2" s="6">
        <v>1920</v>
      </c>
      <c r="B2" s="17">
        <f>E2-D2-C2</f>
        <v>3.9760000000000004</v>
      </c>
      <c r="C2" s="18">
        <f>89/1000</f>
        <v>8.8999999999999996E-2</v>
      </c>
      <c r="D2" s="19">
        <v>0</v>
      </c>
      <c r="E2" s="18">
        <f>4065/1000</f>
        <v>4.0650000000000004</v>
      </c>
      <c r="F2" s="18"/>
      <c r="G2" s="20"/>
      <c r="H2" s="20"/>
      <c r="I2" s="20"/>
      <c r="J2" s="20"/>
      <c r="K2" s="20"/>
      <c r="L2" s="7"/>
    </row>
    <row r="3" spans="1:12" x14ac:dyDescent="0.25">
      <c r="A3" s="6">
        <v>1921</v>
      </c>
      <c r="B3" s="17">
        <f t="shared" ref="B3:B41" si="0">E3-D3-C3</f>
        <v>3.605</v>
      </c>
      <c r="C3" s="18">
        <f>59/1000</f>
        <v>5.8999999999999997E-2</v>
      </c>
      <c r="D3" s="19">
        <v>0</v>
      </c>
      <c r="E3" s="18">
        <f>3664/1000</f>
        <v>3.6640000000000001</v>
      </c>
      <c r="F3" s="18"/>
      <c r="G3" s="20"/>
      <c r="H3" s="20"/>
      <c r="I3" s="20"/>
      <c r="J3" s="20"/>
      <c r="K3" s="20"/>
      <c r="L3" s="7"/>
    </row>
    <row r="4" spans="1:12" x14ac:dyDescent="0.25">
      <c r="A4" s="6">
        <v>1922</v>
      </c>
      <c r="B4" s="17">
        <f t="shared" si="0"/>
        <v>4.226</v>
      </c>
      <c r="C4" s="18">
        <f>150/1000</f>
        <v>0.15</v>
      </c>
      <c r="D4" s="19">
        <v>0</v>
      </c>
      <c r="E4" s="18">
        <f>4376/1000</f>
        <v>4.3760000000000003</v>
      </c>
      <c r="F4" s="18"/>
      <c r="G4" s="20"/>
      <c r="H4" s="20"/>
      <c r="I4" s="20"/>
      <c r="J4" s="20"/>
      <c r="K4" s="20"/>
      <c r="L4" s="7"/>
    </row>
    <row r="5" spans="1:12" x14ac:dyDescent="0.25">
      <c r="A5" s="6">
        <v>1923</v>
      </c>
      <c r="B5" s="17">
        <f t="shared" si="0"/>
        <v>4.9279999999999999</v>
      </c>
      <c r="C5" s="18">
        <f>249/1000</f>
        <v>0.249</v>
      </c>
      <c r="D5" s="19">
        <v>0</v>
      </c>
      <c r="E5" s="18">
        <f>5177/1000</f>
        <v>5.1769999999999996</v>
      </c>
      <c r="F5" s="18"/>
      <c r="G5" s="20"/>
      <c r="H5" s="20"/>
      <c r="I5" s="20"/>
      <c r="J5" s="20"/>
      <c r="K5" s="20"/>
      <c r="L5" s="7"/>
    </row>
    <row r="6" spans="1:12" x14ac:dyDescent="0.25">
      <c r="A6" s="6">
        <v>1924</v>
      </c>
      <c r="B6" s="17">
        <f t="shared" si="0"/>
        <v>5.6269999999999998</v>
      </c>
      <c r="C6" s="18">
        <f>272/1000</f>
        <v>0.27200000000000002</v>
      </c>
      <c r="D6" s="19">
        <v>0</v>
      </c>
      <c r="E6" s="18">
        <f>5899/1000</f>
        <v>5.899</v>
      </c>
      <c r="F6" s="18"/>
      <c r="G6" s="20"/>
      <c r="H6" s="20"/>
      <c r="I6" s="20"/>
      <c r="J6" s="20"/>
      <c r="K6" s="20"/>
      <c r="L6" s="7"/>
    </row>
    <row r="7" spans="1:12" x14ac:dyDescent="0.25">
      <c r="A7" s="6">
        <v>1925</v>
      </c>
      <c r="B7" s="17">
        <f t="shared" si="0"/>
        <v>6.1840000000000002</v>
      </c>
      <c r="C7" s="18">
        <f>308/1000</f>
        <v>0.308</v>
      </c>
      <c r="D7" s="19">
        <v>0</v>
      </c>
      <c r="E7" s="18">
        <f>6492/1000</f>
        <v>6.492</v>
      </c>
      <c r="F7" s="18"/>
      <c r="G7" s="20"/>
      <c r="H7" s="20"/>
      <c r="I7" s="20"/>
      <c r="J7" s="20"/>
      <c r="K7" s="20"/>
      <c r="L7" s="7"/>
    </row>
    <row r="8" spans="1:12" x14ac:dyDescent="0.25">
      <c r="A8" s="6">
        <v>1926</v>
      </c>
      <c r="B8" s="17">
        <f t="shared" si="0"/>
        <v>6.5259999999999998</v>
      </c>
      <c r="C8" s="18">
        <f>262/1000</f>
        <v>0.26200000000000001</v>
      </c>
      <c r="D8" s="19">
        <v>0</v>
      </c>
      <c r="E8" s="18">
        <f>6788/1000</f>
        <v>6.7880000000000003</v>
      </c>
      <c r="F8" s="18"/>
      <c r="G8" s="20"/>
      <c r="H8" s="20"/>
      <c r="I8" s="20"/>
      <c r="J8" s="20"/>
      <c r="K8" s="20"/>
      <c r="L8" s="7"/>
    </row>
    <row r="9" spans="1:12" x14ac:dyDescent="0.25">
      <c r="A9" s="6">
        <v>1927</v>
      </c>
      <c r="B9" s="17">
        <f t="shared" si="0"/>
        <v>7.9260000000000002</v>
      </c>
      <c r="C9" s="18">
        <f>176/1000</f>
        <v>0.17599999999999999</v>
      </c>
      <c r="D9" s="19">
        <v>0</v>
      </c>
      <c r="E9" s="18">
        <f>8102/1000</f>
        <v>8.1020000000000003</v>
      </c>
      <c r="F9" s="18"/>
      <c r="G9" s="20"/>
      <c r="H9" s="20"/>
      <c r="I9" s="20"/>
      <c r="J9" s="20"/>
      <c r="K9" s="20"/>
      <c r="L9" s="7"/>
    </row>
    <row r="10" spans="1:12" x14ac:dyDescent="0.25">
      <c r="A10" s="6">
        <v>1928</v>
      </c>
      <c r="B10" s="17">
        <f t="shared" si="0"/>
        <v>8.75</v>
      </c>
      <c r="C10" s="18">
        <f>229/1000</f>
        <v>0.22900000000000001</v>
      </c>
      <c r="D10" s="19">
        <v>0</v>
      </c>
      <c r="E10" s="18">
        <f>8979/1000</f>
        <v>8.9789999999999992</v>
      </c>
      <c r="F10" s="18"/>
      <c r="G10" s="20"/>
      <c r="H10" s="20"/>
      <c r="I10" s="20"/>
      <c r="J10" s="20"/>
      <c r="K10" s="20"/>
      <c r="L10" s="7"/>
    </row>
    <row r="11" spans="1:12" x14ac:dyDescent="0.25">
      <c r="A11" s="6">
        <v>1929</v>
      </c>
      <c r="B11" s="17">
        <f t="shared" si="0"/>
        <v>9.7569999999999997</v>
      </c>
      <c r="C11" s="18">
        <f>222/1000</f>
        <v>0.222</v>
      </c>
      <c r="D11" s="19">
        <v>0</v>
      </c>
      <c r="E11" s="18">
        <f>9979/1000</f>
        <v>9.9789999999999992</v>
      </c>
      <c r="F11" s="18"/>
      <c r="G11" s="20"/>
      <c r="H11" s="20"/>
      <c r="I11" s="20"/>
      <c r="J11" s="20"/>
      <c r="K11" s="20"/>
      <c r="L11" s="7"/>
    </row>
    <row r="12" spans="1:12" x14ac:dyDescent="0.25">
      <c r="A12" s="6">
        <v>1930</v>
      </c>
      <c r="B12" s="17">
        <f t="shared" si="0"/>
        <v>10.262</v>
      </c>
      <c r="C12" s="18">
        <f>213/1000</f>
        <v>0.21299999999999999</v>
      </c>
      <c r="D12" s="19">
        <v>0</v>
      </c>
      <c r="E12" s="18">
        <f>10475/1000</f>
        <v>10.475</v>
      </c>
      <c r="F12" s="18"/>
      <c r="G12" s="20"/>
      <c r="H12" s="20"/>
      <c r="I12" s="20"/>
      <c r="J12" s="20"/>
      <c r="K12" s="20"/>
      <c r="L12" s="7"/>
    </row>
    <row r="13" spans="1:12" x14ac:dyDescent="0.25">
      <c r="A13" s="6">
        <v>1931</v>
      </c>
      <c r="B13" s="17">
        <f t="shared" si="0"/>
        <v>10.755000000000001</v>
      </c>
      <c r="C13" s="18">
        <f>158/1000</f>
        <v>0.158</v>
      </c>
      <c r="D13" s="19">
        <v>0</v>
      </c>
      <c r="E13" s="18">
        <f>10913/1000</f>
        <v>10.913</v>
      </c>
      <c r="F13" s="18"/>
      <c r="G13" s="20"/>
      <c r="H13" s="20"/>
      <c r="I13" s="20"/>
      <c r="J13" s="20"/>
      <c r="K13" s="20"/>
      <c r="L13" s="7"/>
    </row>
    <row r="14" spans="1:12" x14ac:dyDescent="0.25">
      <c r="A14" s="6">
        <v>1932</v>
      </c>
      <c r="B14" s="17">
        <f t="shared" si="0"/>
        <v>11.535</v>
      </c>
      <c r="C14" s="18">
        <f>166/1000</f>
        <v>0.16600000000000001</v>
      </c>
      <c r="D14" s="19">
        <v>0</v>
      </c>
      <c r="E14" s="18">
        <f>11701/1000</f>
        <v>11.701000000000001</v>
      </c>
      <c r="F14" s="18"/>
      <c r="G14" s="20"/>
      <c r="H14" s="20"/>
      <c r="I14" s="20"/>
      <c r="J14" s="20"/>
      <c r="K14" s="20"/>
      <c r="L14" s="7"/>
    </row>
    <row r="15" spans="1:12" x14ac:dyDescent="0.25">
      <c r="A15" s="6">
        <v>1933</v>
      </c>
      <c r="B15" s="17">
        <f t="shared" si="0"/>
        <v>12.781000000000001</v>
      </c>
      <c r="C15" s="18">
        <f>183/1000</f>
        <v>0.183</v>
      </c>
      <c r="D15" s="19">
        <v>0</v>
      </c>
      <c r="E15" s="18">
        <f>12964/1000</f>
        <v>12.964</v>
      </c>
      <c r="F15" s="18"/>
      <c r="G15" s="20"/>
      <c r="H15" s="20"/>
      <c r="I15" s="20"/>
      <c r="J15" s="20"/>
      <c r="K15" s="20"/>
      <c r="L15" s="7"/>
    </row>
    <row r="16" spans="1:12" x14ac:dyDescent="0.25">
      <c r="A16" s="6">
        <v>1934</v>
      </c>
      <c r="B16" s="17">
        <f t="shared" si="0"/>
        <v>14.582000000000001</v>
      </c>
      <c r="C16" s="18">
        <f>187/1000</f>
        <v>0.187</v>
      </c>
      <c r="D16" s="19">
        <v>0</v>
      </c>
      <c r="E16" s="18">
        <f>14769/1000</f>
        <v>14.769</v>
      </c>
      <c r="F16" s="18"/>
      <c r="G16" s="20"/>
      <c r="H16" s="20"/>
      <c r="I16" s="20"/>
      <c r="J16" s="20"/>
      <c r="K16" s="20"/>
      <c r="L16" s="7"/>
    </row>
    <row r="17" spans="1:12" x14ac:dyDescent="0.25">
      <c r="A17" s="6">
        <v>1935</v>
      </c>
      <c r="B17" s="17">
        <f>E17-D17-C17</f>
        <v>16.596</v>
      </c>
      <c r="C17" s="18">
        <f>221/1000</f>
        <v>0.221</v>
      </c>
      <c r="D17" s="19">
        <v>0</v>
      </c>
      <c r="E17" s="18">
        <f>16817/1000</f>
        <v>16.817</v>
      </c>
      <c r="F17" s="18"/>
      <c r="G17" s="20"/>
      <c r="H17" s="20"/>
      <c r="I17" s="20"/>
      <c r="J17" s="20"/>
      <c r="K17" s="20"/>
      <c r="L17" s="7"/>
    </row>
    <row r="18" spans="1:12" x14ac:dyDescent="0.25">
      <c r="A18" s="6">
        <v>1936</v>
      </c>
      <c r="B18" s="17">
        <f>E18-D18-C18</f>
        <v>19.167000000000002</v>
      </c>
      <c r="C18" s="18">
        <f>237/1000</f>
        <v>0.23699999999999999</v>
      </c>
      <c r="D18" s="19">
        <v>0</v>
      </c>
      <c r="E18" s="18">
        <f>19404/1000</f>
        <v>19.404</v>
      </c>
      <c r="F18" s="18"/>
      <c r="G18" s="20"/>
      <c r="H18" s="20"/>
      <c r="I18" s="20"/>
      <c r="J18" s="20"/>
      <c r="K18" s="20"/>
      <c r="L18" s="7"/>
    </row>
    <row r="19" spans="1:12" x14ac:dyDescent="0.25">
      <c r="A19" s="6">
        <v>1937</v>
      </c>
      <c r="B19" s="17">
        <f>E19-D19-C19</f>
        <v>21.672000000000001</v>
      </c>
      <c r="C19" s="18">
        <f>169/1000</f>
        <v>0.16900000000000001</v>
      </c>
      <c r="D19" s="19">
        <v>0</v>
      </c>
      <c r="E19" s="18">
        <f>21841/1000</f>
        <v>21.841000000000001</v>
      </c>
      <c r="F19" s="18"/>
      <c r="G19" s="20"/>
      <c r="H19" s="20"/>
      <c r="I19" s="20"/>
      <c r="J19" s="20"/>
      <c r="K19" s="20"/>
      <c r="L19" s="7"/>
    </row>
    <row r="20" spans="1:12" x14ac:dyDescent="0.25">
      <c r="A20" s="6">
        <v>1938</v>
      </c>
      <c r="B20" s="17">
        <f t="shared" si="0"/>
        <v>23.089000000000002</v>
      </c>
      <c r="C20" s="18">
        <f>249/1000</f>
        <v>0.249</v>
      </c>
      <c r="D20" s="19">
        <v>0</v>
      </c>
      <c r="E20" s="18">
        <f>23338/1000</f>
        <v>23.338000000000001</v>
      </c>
      <c r="F20" s="18"/>
      <c r="G20" s="20"/>
      <c r="H20" s="20"/>
      <c r="I20" s="20"/>
      <c r="J20" s="20"/>
      <c r="K20" s="20"/>
      <c r="L20" s="7"/>
    </row>
    <row r="21" spans="1:12" x14ac:dyDescent="0.25">
      <c r="A21" s="6">
        <v>1939</v>
      </c>
      <c r="B21" s="17">
        <f t="shared" si="0"/>
        <v>25.018000000000001</v>
      </c>
      <c r="C21" s="18">
        <f>171/1000</f>
        <v>0.17100000000000001</v>
      </c>
      <c r="D21" s="19">
        <v>0</v>
      </c>
      <c r="E21" s="18">
        <f>25189/1000</f>
        <v>25.189</v>
      </c>
      <c r="F21" s="18"/>
      <c r="G21" s="20"/>
      <c r="H21" s="20"/>
      <c r="I21" s="20"/>
      <c r="J21" s="20"/>
      <c r="K21" s="20"/>
      <c r="L21" s="7"/>
    </row>
    <row r="22" spans="1:12" x14ac:dyDescent="0.25">
      <c r="A22" s="6">
        <v>1940</v>
      </c>
      <c r="B22" s="17">
        <f t="shared" si="0"/>
        <v>27.211000000000002</v>
      </c>
      <c r="C22" s="18">
        <f>116/1000</f>
        <v>0.11600000000000001</v>
      </c>
      <c r="D22" s="19">
        <v>0</v>
      </c>
      <c r="E22" s="18">
        <f>27327/1000</f>
        <v>27.327000000000002</v>
      </c>
      <c r="F22" s="18"/>
      <c r="G22" s="20"/>
      <c r="H22" s="20"/>
      <c r="I22" s="20"/>
      <c r="J22" s="20"/>
      <c r="K22" s="20"/>
      <c r="L22" s="7"/>
    </row>
    <row r="23" spans="1:12" x14ac:dyDescent="0.25">
      <c r="A23" s="6">
        <v>1941</v>
      </c>
      <c r="B23" s="17">
        <f t="shared" si="0"/>
        <v>30.594000000000001</v>
      </c>
      <c r="C23" s="18">
        <f>416/1000</f>
        <v>0.41599999999999998</v>
      </c>
      <c r="D23" s="19">
        <v>0</v>
      </c>
      <c r="E23" s="21">
        <f>31010/1000</f>
        <v>31.01</v>
      </c>
      <c r="F23" s="18"/>
      <c r="G23" s="20"/>
      <c r="H23" s="20"/>
      <c r="I23" s="20"/>
      <c r="J23" s="20"/>
      <c r="K23" s="20"/>
      <c r="L23" s="7"/>
    </row>
    <row r="24" spans="1:12" x14ac:dyDescent="0.25">
      <c r="A24" s="6">
        <v>1942</v>
      </c>
      <c r="B24" s="17">
        <f t="shared" si="0"/>
        <v>33.694000000000003</v>
      </c>
      <c r="C24" s="18">
        <f>147/1000</f>
        <v>0.14699999999999999</v>
      </c>
      <c r="D24" s="19">
        <v>0</v>
      </c>
      <c r="E24" s="18">
        <f>33841/1000</f>
        <v>33.841000000000001</v>
      </c>
      <c r="F24" s="18"/>
      <c r="G24" s="20"/>
      <c r="H24" s="20"/>
      <c r="I24" s="20"/>
      <c r="J24" s="20"/>
      <c r="K24" s="20"/>
      <c r="L24" s="7"/>
    </row>
    <row r="25" spans="1:12" x14ac:dyDescent="0.25">
      <c r="A25" s="6">
        <v>1943</v>
      </c>
      <c r="B25" s="17">
        <f t="shared" si="0"/>
        <v>34.914999999999999</v>
      </c>
      <c r="C25" s="18">
        <f>181/1000</f>
        <v>0.18099999999999999</v>
      </c>
      <c r="D25" s="19">
        <v>0</v>
      </c>
      <c r="E25" s="18">
        <f>35096/1000</f>
        <v>35.095999999999997</v>
      </c>
      <c r="F25" s="18"/>
      <c r="G25" s="20"/>
      <c r="H25" s="20"/>
      <c r="I25" s="20"/>
      <c r="J25" s="20"/>
      <c r="K25" s="20"/>
      <c r="L25" s="7"/>
    </row>
    <row r="26" spans="1:12" x14ac:dyDescent="0.25">
      <c r="A26" s="6">
        <v>1944</v>
      </c>
      <c r="B26" s="17">
        <f t="shared" si="0"/>
        <v>36.195</v>
      </c>
      <c r="C26" s="18">
        <f>390/1000</f>
        <v>0.39</v>
      </c>
      <c r="D26" s="19">
        <v>0</v>
      </c>
      <c r="E26" s="18">
        <f>36585/1000</f>
        <v>36.585000000000001</v>
      </c>
      <c r="F26" s="18"/>
      <c r="G26" s="20"/>
      <c r="H26" s="20"/>
      <c r="I26" s="20"/>
      <c r="J26" s="20"/>
      <c r="K26" s="20"/>
      <c r="L26" s="7"/>
    </row>
    <row r="27" spans="1:12" x14ac:dyDescent="0.25">
      <c r="A27" s="6">
        <v>1945</v>
      </c>
      <c r="B27" s="17">
        <f t="shared" si="0"/>
        <v>35.148000000000003</v>
      </c>
      <c r="C27" s="18">
        <f>558/1000</f>
        <v>0.55800000000000005</v>
      </c>
      <c r="D27" s="19">
        <v>0</v>
      </c>
      <c r="E27" s="18">
        <f>35706/1000</f>
        <v>35.706000000000003</v>
      </c>
      <c r="F27" s="18"/>
      <c r="G27" s="20"/>
      <c r="H27" s="20"/>
      <c r="I27" s="20"/>
      <c r="J27" s="20"/>
      <c r="K27" s="20"/>
      <c r="L27" s="7"/>
    </row>
    <row r="28" spans="1:12" x14ac:dyDescent="0.25">
      <c r="A28" s="6">
        <v>1946</v>
      </c>
      <c r="B28" s="17">
        <f t="shared" si="0"/>
        <v>38.931999999999995</v>
      </c>
      <c r="C28" s="18">
        <f>246/1000</f>
        <v>0.246</v>
      </c>
      <c r="D28" s="19">
        <v>0</v>
      </c>
      <c r="E28" s="18">
        <f>39178/1000</f>
        <v>39.177999999999997</v>
      </c>
      <c r="F28" s="18"/>
      <c r="G28" s="20"/>
      <c r="H28" s="20"/>
      <c r="I28" s="20"/>
      <c r="J28" s="20"/>
      <c r="K28" s="20"/>
      <c r="L28" s="7"/>
    </row>
    <row r="29" spans="1:12" x14ac:dyDescent="0.25">
      <c r="A29" s="6">
        <v>1947</v>
      </c>
      <c r="B29" s="17">
        <f t="shared" si="0"/>
        <v>40.171999999999997</v>
      </c>
      <c r="C29" s="18">
        <f>197/1000</f>
        <v>0.19700000000000001</v>
      </c>
      <c r="D29" s="19">
        <v>0</v>
      </c>
      <c r="E29" s="18">
        <f>40369/1000</f>
        <v>40.369</v>
      </c>
      <c r="F29" s="18"/>
      <c r="G29" s="20"/>
      <c r="H29" s="20"/>
      <c r="I29" s="20"/>
      <c r="J29" s="20"/>
      <c r="K29" s="20"/>
      <c r="L29" s="7"/>
    </row>
    <row r="30" spans="1:12" x14ac:dyDescent="0.25">
      <c r="A30" s="6">
        <v>1948</v>
      </c>
      <c r="B30" s="17">
        <f t="shared" si="0"/>
        <v>43.403999999999996</v>
      </c>
      <c r="C30" s="18">
        <f>411/1000</f>
        <v>0.41099999999999998</v>
      </c>
      <c r="D30" s="19">
        <v>0</v>
      </c>
      <c r="E30" s="18">
        <f>43815/1000</f>
        <v>43.814999999999998</v>
      </c>
      <c r="F30" s="18"/>
      <c r="G30" s="20"/>
      <c r="H30" s="20"/>
      <c r="I30" s="20"/>
      <c r="J30" s="20"/>
      <c r="K30" s="20"/>
      <c r="L30" s="7"/>
    </row>
    <row r="31" spans="1:12" x14ac:dyDescent="0.25">
      <c r="A31" s="6">
        <v>1949</v>
      </c>
      <c r="B31" s="17">
        <f t="shared" si="0"/>
        <v>45.817999999999998</v>
      </c>
      <c r="C31" s="18">
        <f>423/1000</f>
        <v>0.42299999999999999</v>
      </c>
      <c r="D31" s="19">
        <v>0</v>
      </c>
      <c r="E31" s="18">
        <f>46241/1000</f>
        <v>46.241</v>
      </c>
      <c r="F31" s="18"/>
      <c r="G31" s="20"/>
      <c r="H31" s="20"/>
      <c r="I31" s="20"/>
      <c r="J31" s="20"/>
      <c r="K31" s="20"/>
      <c r="L31" s="7"/>
    </row>
    <row r="32" spans="1:12" x14ac:dyDescent="0.25">
      <c r="A32" s="6">
        <v>1950</v>
      </c>
      <c r="B32" s="17">
        <f t="shared" si="0"/>
        <v>51.467000000000006</v>
      </c>
      <c r="C32" s="18">
        <f>410/1000</f>
        <v>0.41</v>
      </c>
      <c r="D32" s="19">
        <v>0</v>
      </c>
      <c r="E32" s="18">
        <f>51877/1000</f>
        <v>51.877000000000002</v>
      </c>
      <c r="F32" s="18"/>
      <c r="G32" s="20"/>
      <c r="H32" s="20"/>
      <c r="I32" s="20"/>
      <c r="J32" s="20"/>
      <c r="K32" s="20"/>
      <c r="L32" s="7"/>
    </row>
    <row r="33" spans="1:12" x14ac:dyDescent="0.25">
      <c r="A33" s="6">
        <v>1951</v>
      </c>
      <c r="B33" s="17">
        <f t="shared" si="0"/>
        <v>56.193000000000005</v>
      </c>
      <c r="C33" s="18">
        <f>467/1000</f>
        <v>0.46700000000000003</v>
      </c>
      <c r="D33" s="22">
        <f>-2/1000</f>
        <v>-2E-3</v>
      </c>
      <c r="E33" s="18">
        <f>56658/1000</f>
        <v>56.658000000000001</v>
      </c>
      <c r="F33" s="18"/>
      <c r="G33" s="20"/>
      <c r="H33" s="20"/>
      <c r="I33" s="20"/>
      <c r="J33" s="20"/>
      <c r="K33" s="20"/>
      <c r="L33" s="7"/>
    </row>
    <row r="34" spans="1:12" x14ac:dyDescent="0.25">
      <c r="A34" s="6">
        <v>1952</v>
      </c>
      <c r="B34" s="17">
        <f t="shared" si="0"/>
        <v>58.400000000000006</v>
      </c>
      <c r="C34" s="18">
        <f>418/1000</f>
        <v>0.41799999999999998</v>
      </c>
      <c r="D34" s="22">
        <f>-2/1000</f>
        <v>-2E-3</v>
      </c>
      <c r="E34" s="18">
        <f>58816/1000</f>
        <v>58.816000000000003</v>
      </c>
      <c r="F34" s="18"/>
      <c r="G34" s="20"/>
      <c r="H34" s="20"/>
      <c r="I34" s="20"/>
      <c r="J34" s="20"/>
      <c r="K34" s="20"/>
      <c r="L34" s="7"/>
    </row>
    <row r="35" spans="1:12" x14ac:dyDescent="0.25">
      <c r="A35" s="6">
        <v>1953</v>
      </c>
      <c r="B35" s="17">
        <f t="shared" si="0"/>
        <v>61.634999999999998</v>
      </c>
      <c r="C35" s="18">
        <f>322/1000</f>
        <v>0.32200000000000001</v>
      </c>
      <c r="D35" s="22">
        <f>-2/1000</f>
        <v>-2E-3</v>
      </c>
      <c r="E35" s="18">
        <f>61955/1000</f>
        <v>61.954999999999998</v>
      </c>
      <c r="F35" s="18"/>
      <c r="G35" s="20"/>
      <c r="H35" s="20"/>
      <c r="I35" s="20"/>
      <c r="J35" s="20"/>
      <c r="K35" s="20"/>
      <c r="L35" s="7"/>
    </row>
    <row r="36" spans="1:12" x14ac:dyDescent="0.25">
      <c r="A36" s="6">
        <v>1954</v>
      </c>
      <c r="B36" s="17">
        <f t="shared" si="0"/>
        <v>68.570000000000007</v>
      </c>
      <c r="C36" s="18">
        <f>353/1000</f>
        <v>0.35299999999999998</v>
      </c>
      <c r="D36" s="22">
        <f>-2/1000</f>
        <v>-2E-3</v>
      </c>
      <c r="E36" s="18">
        <f>68921/1000</f>
        <v>68.921000000000006</v>
      </c>
      <c r="F36" s="18"/>
      <c r="G36" s="20"/>
      <c r="H36" s="20"/>
      <c r="I36" s="20"/>
      <c r="J36" s="20"/>
      <c r="K36" s="20"/>
      <c r="L36" s="7"/>
    </row>
    <row r="37" spans="1:12" x14ac:dyDescent="0.25">
      <c r="A37" s="6">
        <v>1955</v>
      </c>
      <c r="B37" s="17">
        <f t="shared" si="0"/>
        <v>75.328999999999994</v>
      </c>
      <c r="C37" s="18">
        <f>321/1000</f>
        <v>0.32100000000000001</v>
      </c>
      <c r="D37" s="22">
        <f>-2/1000</f>
        <v>-2E-3</v>
      </c>
      <c r="E37" s="18">
        <f>75648/1000</f>
        <v>75.647999999999996</v>
      </c>
      <c r="F37" s="18"/>
      <c r="G37" s="20"/>
      <c r="H37" s="20"/>
      <c r="I37" s="20"/>
      <c r="J37" s="20"/>
      <c r="K37" s="20"/>
      <c r="L37" s="7"/>
    </row>
    <row r="38" spans="1:12" x14ac:dyDescent="0.25">
      <c r="A38" s="6">
        <v>1956</v>
      </c>
      <c r="B38" s="17">
        <f t="shared" si="0"/>
        <v>81.915000000000006</v>
      </c>
      <c r="C38" s="18">
        <f>277/1000</f>
        <v>0.27700000000000002</v>
      </c>
      <c r="D38" s="22">
        <f>-1/1000</f>
        <v>-1E-3</v>
      </c>
      <c r="E38" s="18">
        <f>82191/1000</f>
        <v>82.191000000000003</v>
      </c>
      <c r="F38" s="18"/>
      <c r="G38" s="20"/>
      <c r="H38" s="20"/>
      <c r="I38" s="20"/>
      <c r="J38" s="20"/>
      <c r="K38" s="20"/>
      <c r="L38" s="7"/>
    </row>
    <row r="39" spans="1:12" x14ac:dyDescent="0.25">
      <c r="A39" s="6">
        <v>1957</v>
      </c>
      <c r="B39" s="17">
        <f t="shared" si="0"/>
        <v>85.499999999999986</v>
      </c>
      <c r="C39" s="18">
        <f>501/1000</f>
        <v>0.501</v>
      </c>
      <c r="D39" s="22">
        <f>-2/1000</f>
        <v>-2E-3</v>
      </c>
      <c r="E39" s="18">
        <f>85999/1000</f>
        <v>85.998999999999995</v>
      </c>
      <c r="F39" s="18"/>
      <c r="G39" s="20"/>
      <c r="H39" s="20"/>
      <c r="I39" s="20"/>
      <c r="J39" s="20"/>
      <c r="K39" s="20"/>
      <c r="L39" s="7"/>
    </row>
    <row r="40" spans="1:12" x14ac:dyDescent="0.25">
      <c r="A40" s="6">
        <v>1958</v>
      </c>
      <c r="B40" s="17">
        <f t="shared" si="0"/>
        <v>92.689000000000007</v>
      </c>
      <c r="C40" s="18">
        <f>753/1000</f>
        <v>0.753</v>
      </c>
      <c r="D40" s="22">
        <f>-1/1000</f>
        <v>-1E-3</v>
      </c>
      <c r="E40" s="18">
        <f>93441/1000</f>
        <v>93.441000000000003</v>
      </c>
      <c r="F40" s="18"/>
      <c r="G40" s="20"/>
      <c r="H40" s="20"/>
      <c r="I40" s="20"/>
      <c r="J40" s="20"/>
      <c r="K40" s="20"/>
      <c r="L40" s="7"/>
    </row>
    <row r="41" spans="1:12" x14ac:dyDescent="0.25">
      <c r="A41" s="6">
        <v>1959</v>
      </c>
      <c r="B41" s="17">
        <f t="shared" si="0"/>
        <v>98.944000000000003</v>
      </c>
      <c r="C41" s="18">
        <f>1629/1000</f>
        <v>1.629</v>
      </c>
      <c r="D41" s="22">
        <f>-1/1000</f>
        <v>-1E-3</v>
      </c>
      <c r="E41" s="18">
        <f>100572/1000</f>
        <v>100.572</v>
      </c>
      <c r="F41" s="18"/>
      <c r="G41" s="20"/>
      <c r="H41" s="20"/>
      <c r="I41" s="20"/>
      <c r="J41" s="20"/>
      <c r="K41" s="20"/>
      <c r="L41" s="7"/>
    </row>
    <row r="42" spans="1:12" x14ac:dyDescent="0.25">
      <c r="A42" s="6">
        <v>1960</v>
      </c>
      <c r="B42" s="23">
        <v>116.96</v>
      </c>
      <c r="C42" s="23">
        <v>0.15</v>
      </c>
      <c r="D42" s="22">
        <f>-1/1000</f>
        <v>-1E-3</v>
      </c>
      <c r="E42" s="23">
        <v>117.11</v>
      </c>
      <c r="F42" s="23">
        <v>12.07</v>
      </c>
      <c r="G42" s="23">
        <v>105.04</v>
      </c>
      <c r="H42" s="23">
        <v>6.25</v>
      </c>
      <c r="I42" s="23">
        <v>44.51</v>
      </c>
      <c r="J42" s="23">
        <v>33.68</v>
      </c>
      <c r="K42" s="23" t="s">
        <v>0</v>
      </c>
      <c r="L42" s="8">
        <f t="shared" ref="L42:L51" si="1">SUM(I42:K42)</f>
        <v>78.19</v>
      </c>
    </row>
    <row r="43" spans="1:12" x14ac:dyDescent="0.25">
      <c r="A43" s="6">
        <v>1961</v>
      </c>
      <c r="B43" s="23">
        <f>E43-D43-C43</f>
        <v>120.06499999999998</v>
      </c>
      <c r="C43" s="18">
        <f>2757/1000</f>
        <v>2.7570000000000001</v>
      </c>
      <c r="D43" s="22">
        <f>1/1000</f>
        <v>1E-3</v>
      </c>
      <c r="E43" s="23">
        <f>122823/1000</f>
        <v>122.82299999999999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9">
        <v>0</v>
      </c>
    </row>
    <row r="44" spans="1:12" x14ac:dyDescent="0.25">
      <c r="A44" s="6">
        <v>1962</v>
      </c>
      <c r="B44" s="23">
        <f>E44-D44-C44</f>
        <v>132.77000000000001</v>
      </c>
      <c r="C44" s="18">
        <f>3158/1000</f>
        <v>3.1579999999999999</v>
      </c>
      <c r="D44" s="22">
        <f>87/1000</f>
        <v>8.6999999999999994E-2</v>
      </c>
      <c r="E44" s="23">
        <f>136015/1000</f>
        <v>136.01499999999999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9">
        <v>0</v>
      </c>
    </row>
    <row r="45" spans="1:12" x14ac:dyDescent="0.25">
      <c r="A45" s="6">
        <v>1963</v>
      </c>
      <c r="B45" s="23">
        <f>162652/1000</f>
        <v>162.65199999999999</v>
      </c>
      <c r="C45" s="18">
        <f>3350/1000</f>
        <v>3.35</v>
      </c>
      <c r="D45" s="21">
        <f>-15/1000</f>
        <v>-1.4999999999999999E-2</v>
      </c>
      <c r="E45" s="23">
        <f>147102/1000</f>
        <v>147.102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9">
        <v>0</v>
      </c>
    </row>
    <row r="46" spans="1:12" x14ac:dyDescent="0.25">
      <c r="A46" s="6">
        <v>1964</v>
      </c>
      <c r="B46" s="23">
        <f>170951/1000</f>
        <v>170.95099999999999</v>
      </c>
      <c r="C46" s="18">
        <f>3180/1000</f>
        <v>3.18</v>
      </c>
      <c r="D46" s="21">
        <f>-211/1000</f>
        <v>-0.21099999999999999</v>
      </c>
      <c r="E46" s="23">
        <f>154534/1000</f>
        <v>154.53399999999999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9">
        <v>0</v>
      </c>
    </row>
    <row r="47" spans="1:12" x14ac:dyDescent="0.25">
      <c r="A47" s="6">
        <v>1965</v>
      </c>
      <c r="B47" s="23">
        <v>169.57</v>
      </c>
      <c r="C47" s="23">
        <v>0.21</v>
      </c>
      <c r="D47" s="24" t="s">
        <v>1</v>
      </c>
      <c r="E47" s="23">
        <v>169.88</v>
      </c>
      <c r="F47" s="23">
        <v>15.17</v>
      </c>
      <c r="G47" s="23">
        <v>154.71</v>
      </c>
      <c r="H47" s="23">
        <v>7.55</v>
      </c>
      <c r="I47" s="23">
        <v>58.54</v>
      </c>
      <c r="J47" s="23">
        <v>57.23</v>
      </c>
      <c r="K47" s="23">
        <v>31.39</v>
      </c>
      <c r="L47" s="8">
        <f t="shared" si="1"/>
        <v>147.16</v>
      </c>
    </row>
    <row r="48" spans="1:12" x14ac:dyDescent="0.25">
      <c r="A48" s="6">
        <v>1966</v>
      </c>
      <c r="B48" s="23">
        <v>175.38</v>
      </c>
      <c r="C48" s="23">
        <v>0.22</v>
      </c>
      <c r="D48" s="23">
        <v>0.35</v>
      </c>
      <c r="E48" s="23">
        <v>175.95</v>
      </c>
      <c r="F48" s="23">
        <v>15.3</v>
      </c>
      <c r="G48" s="23">
        <v>160.65</v>
      </c>
      <c r="H48" s="23">
        <v>7.66</v>
      </c>
      <c r="I48" s="23">
        <v>60.11</v>
      </c>
      <c r="J48" s="23">
        <v>59.81</v>
      </c>
      <c r="K48" s="23">
        <v>33.07</v>
      </c>
      <c r="L48" s="8">
        <f t="shared" si="1"/>
        <v>152.99</v>
      </c>
    </row>
    <row r="49" spans="1:12" x14ac:dyDescent="0.25">
      <c r="A49" s="6">
        <v>1967</v>
      </c>
      <c r="B49" s="23">
        <v>181.14</v>
      </c>
      <c r="C49" s="23">
        <v>0.21</v>
      </c>
      <c r="D49" s="24" t="s">
        <v>2</v>
      </c>
      <c r="E49" s="23">
        <v>181.51</v>
      </c>
      <c r="F49" s="23">
        <v>15.76</v>
      </c>
      <c r="G49" s="23">
        <v>165.75</v>
      </c>
      <c r="H49" s="23">
        <v>7.75</v>
      </c>
      <c r="I49" s="23">
        <v>60.91</v>
      </c>
      <c r="J49" s="23">
        <v>62.35</v>
      </c>
      <c r="K49" s="23">
        <v>34.74</v>
      </c>
      <c r="L49" s="8">
        <f t="shared" si="1"/>
        <v>158</v>
      </c>
    </row>
    <row r="50" spans="1:12" x14ac:dyDescent="0.25">
      <c r="A50" s="6">
        <v>1968</v>
      </c>
      <c r="B50" s="23">
        <v>193.56</v>
      </c>
      <c r="C50" s="23">
        <v>0.2</v>
      </c>
      <c r="D50" s="24" t="s">
        <v>3</v>
      </c>
      <c r="E50" s="23">
        <v>194.49</v>
      </c>
      <c r="F50" s="23">
        <v>16.29</v>
      </c>
      <c r="G50" s="23">
        <v>178.2</v>
      </c>
      <c r="H50" s="23">
        <v>7.68</v>
      </c>
      <c r="I50" s="23">
        <v>66.150000000000006</v>
      </c>
      <c r="J50" s="23">
        <v>66.66</v>
      </c>
      <c r="K50" s="23">
        <v>37.71</v>
      </c>
      <c r="L50" s="8">
        <f t="shared" si="1"/>
        <v>170.52</v>
      </c>
    </row>
    <row r="51" spans="1:12" x14ac:dyDescent="0.25">
      <c r="A51" s="6">
        <v>1969</v>
      </c>
      <c r="B51" s="23">
        <v>206.37</v>
      </c>
      <c r="C51" s="23">
        <v>0.2</v>
      </c>
      <c r="D51" s="24" t="s">
        <v>4</v>
      </c>
      <c r="E51" s="23">
        <v>207.15</v>
      </c>
      <c r="F51" s="23">
        <v>17.29</v>
      </c>
      <c r="G51" s="23">
        <v>189.86</v>
      </c>
      <c r="H51" s="23">
        <v>6.88</v>
      </c>
      <c r="I51" s="23">
        <v>70.34</v>
      </c>
      <c r="J51" s="23">
        <v>72.19</v>
      </c>
      <c r="K51" s="23">
        <v>40.450000000000003</v>
      </c>
      <c r="L51" s="8">
        <f t="shared" si="1"/>
        <v>182.98000000000002</v>
      </c>
    </row>
    <row r="52" spans="1:12" x14ac:dyDescent="0.25">
      <c r="A52" s="6">
        <v>1970</v>
      </c>
      <c r="B52" s="19">
        <v>215.76</v>
      </c>
      <c r="C52" s="19">
        <v>0.19</v>
      </c>
      <c r="D52" s="19">
        <v>0.55000000000000004</v>
      </c>
      <c r="E52" s="19">
        <v>216.5</v>
      </c>
      <c r="F52" s="19">
        <v>17.5</v>
      </c>
      <c r="G52" s="19">
        <v>199</v>
      </c>
      <c r="H52" s="19">
        <v>6.59</v>
      </c>
      <c r="I52" s="19">
        <v>72.989999999999995</v>
      </c>
      <c r="J52" s="19">
        <v>77.040000000000006</v>
      </c>
      <c r="K52" s="19">
        <v>42.38</v>
      </c>
      <c r="L52" s="9">
        <v>192.41</v>
      </c>
    </row>
    <row r="53" spans="1:12" x14ac:dyDescent="0.25">
      <c r="A53" s="6">
        <v>1971</v>
      </c>
      <c r="B53" s="19">
        <v>222.92</v>
      </c>
      <c r="C53" s="19">
        <v>0.53</v>
      </c>
      <c r="D53" s="19">
        <v>0.12</v>
      </c>
      <c r="E53" s="19">
        <v>223.57</v>
      </c>
      <c r="F53" s="19">
        <v>19.010000000000002</v>
      </c>
      <c r="G53" s="19">
        <v>204.56</v>
      </c>
      <c r="H53" s="19">
        <v>6.6</v>
      </c>
      <c r="I53" s="19">
        <v>73.430000000000007</v>
      </c>
      <c r="J53" s="19">
        <v>80.67</v>
      </c>
      <c r="K53" s="19">
        <v>43.86</v>
      </c>
      <c r="L53" s="9">
        <v>197.96</v>
      </c>
    </row>
    <row r="54" spans="1:12" x14ac:dyDescent="0.25">
      <c r="A54" s="6">
        <v>1972</v>
      </c>
      <c r="B54" s="19">
        <v>229.45</v>
      </c>
      <c r="C54" s="19">
        <v>0.53</v>
      </c>
      <c r="D54" s="19">
        <v>0.48</v>
      </c>
      <c r="E54" s="19">
        <v>230.46</v>
      </c>
      <c r="F54" s="19">
        <v>18.91</v>
      </c>
      <c r="G54" s="19">
        <v>211.55</v>
      </c>
      <c r="H54" s="19">
        <v>6.37</v>
      </c>
      <c r="I54" s="19">
        <v>73.16</v>
      </c>
      <c r="J54" s="19">
        <v>86.89</v>
      </c>
      <c r="K54" s="19">
        <v>45.13</v>
      </c>
      <c r="L54" s="9">
        <v>205.18</v>
      </c>
    </row>
    <row r="55" spans="1:12" x14ac:dyDescent="0.25">
      <c r="A55" s="6">
        <v>1973</v>
      </c>
      <c r="B55" s="19">
        <v>245.42</v>
      </c>
      <c r="C55" s="19">
        <v>0.59</v>
      </c>
      <c r="D55" s="19">
        <v>0.06</v>
      </c>
      <c r="E55" s="19">
        <v>246.07</v>
      </c>
      <c r="F55" s="19">
        <v>19.59</v>
      </c>
      <c r="G55" s="19">
        <v>226.48</v>
      </c>
      <c r="H55" s="19">
        <v>6.67</v>
      </c>
      <c r="I55" s="19">
        <v>80.069999999999993</v>
      </c>
      <c r="J55" s="19">
        <v>91.3</v>
      </c>
      <c r="K55" s="19">
        <v>48.44</v>
      </c>
      <c r="L55" s="9">
        <v>219.81</v>
      </c>
    </row>
    <row r="56" spans="1:12" x14ac:dyDescent="0.25">
      <c r="A56" s="6">
        <v>1974</v>
      </c>
      <c r="B56" s="19">
        <v>237.21</v>
      </c>
      <c r="C56" s="19">
        <v>0.6</v>
      </c>
      <c r="D56" s="19">
        <v>0.05</v>
      </c>
      <c r="E56" s="19">
        <v>237.86</v>
      </c>
      <c r="F56" s="19">
        <v>18.22</v>
      </c>
      <c r="G56" s="19">
        <v>219.64</v>
      </c>
      <c r="H56" s="19">
        <v>6.12</v>
      </c>
      <c r="I56" s="19">
        <v>75.81</v>
      </c>
      <c r="J56" s="19">
        <v>92.63</v>
      </c>
      <c r="K56" s="19">
        <v>45.08</v>
      </c>
      <c r="L56" s="9">
        <v>213.52</v>
      </c>
    </row>
    <row r="57" spans="1:12" x14ac:dyDescent="0.25">
      <c r="A57" s="6">
        <v>1975</v>
      </c>
      <c r="B57" s="19">
        <v>237.76</v>
      </c>
      <c r="C57" s="19">
        <v>0.7</v>
      </c>
      <c r="D57" s="19">
        <v>0.08</v>
      </c>
      <c r="E57" s="19">
        <v>238.54</v>
      </c>
      <c r="F57" s="19">
        <v>19.47</v>
      </c>
      <c r="G57" s="19">
        <v>219.07</v>
      </c>
      <c r="H57" s="19">
        <v>6.29</v>
      </c>
      <c r="I57" s="19">
        <v>75.36</v>
      </c>
      <c r="J57" s="19">
        <v>89.21</v>
      </c>
      <c r="K57" s="19">
        <v>48.21</v>
      </c>
      <c r="L57" s="9">
        <v>212.78</v>
      </c>
    </row>
    <row r="58" spans="1:12" x14ac:dyDescent="0.25">
      <c r="A58" s="6">
        <v>1976</v>
      </c>
      <c r="B58" s="19">
        <v>240.22</v>
      </c>
      <c r="C58" s="19">
        <v>0.61</v>
      </c>
      <c r="D58" s="19">
        <v>-0.1</v>
      </c>
      <c r="E58" s="19">
        <v>240.73</v>
      </c>
      <c r="F58" s="19">
        <v>18.73</v>
      </c>
      <c r="G58" s="19">
        <v>222</v>
      </c>
      <c r="H58" s="19">
        <v>6.39</v>
      </c>
      <c r="I58" s="19">
        <v>80.84</v>
      </c>
      <c r="J58" s="19">
        <v>85.12</v>
      </c>
      <c r="K58" s="19">
        <v>49.65</v>
      </c>
      <c r="L58" s="9">
        <v>215.61</v>
      </c>
    </row>
    <row r="59" spans="1:12" x14ac:dyDescent="0.25">
      <c r="A59" s="6">
        <v>1977</v>
      </c>
      <c r="B59" s="19">
        <v>246.82</v>
      </c>
      <c r="C59" s="19">
        <v>0.74</v>
      </c>
      <c r="D59" s="19">
        <v>0</v>
      </c>
      <c r="E59" s="19">
        <v>247.56</v>
      </c>
      <c r="F59" s="19">
        <v>20.76</v>
      </c>
      <c r="G59" s="19">
        <v>226.8</v>
      </c>
      <c r="H59" s="19">
        <v>6.41</v>
      </c>
      <c r="I59" s="19">
        <v>82.06</v>
      </c>
      <c r="J59" s="19">
        <v>85.9</v>
      </c>
      <c r="K59" s="19">
        <v>52.43</v>
      </c>
      <c r="L59" s="9">
        <v>220.39</v>
      </c>
    </row>
    <row r="60" spans="1:12" x14ac:dyDescent="0.25">
      <c r="A60" s="6">
        <v>1978</v>
      </c>
      <c r="B60" s="19">
        <v>252.65</v>
      </c>
      <c r="C60" s="19">
        <v>0.66</v>
      </c>
      <c r="D60" s="19">
        <v>-0.08</v>
      </c>
      <c r="E60" s="19">
        <v>253.23</v>
      </c>
      <c r="F60" s="19">
        <v>21.81</v>
      </c>
      <c r="G60" s="19">
        <v>231.42</v>
      </c>
      <c r="H60" s="19">
        <v>6.52</v>
      </c>
      <c r="I60" s="19">
        <v>84</v>
      </c>
      <c r="J60" s="19">
        <v>85.8</v>
      </c>
      <c r="K60" s="19">
        <v>55.1</v>
      </c>
      <c r="L60" s="9">
        <v>224.9</v>
      </c>
    </row>
    <row r="61" spans="1:12" x14ac:dyDescent="0.25">
      <c r="A61" s="6">
        <v>1979</v>
      </c>
      <c r="B61" s="19">
        <v>264.33999999999997</v>
      </c>
      <c r="C61" s="19">
        <v>0.63</v>
      </c>
      <c r="D61" s="19">
        <v>0</v>
      </c>
      <c r="E61" s="19">
        <v>264.97000000000003</v>
      </c>
      <c r="F61" s="19">
        <v>22.97</v>
      </c>
      <c r="G61" s="19">
        <v>242</v>
      </c>
      <c r="H61" s="19">
        <v>6.78</v>
      </c>
      <c r="I61" s="19">
        <v>87.55</v>
      </c>
      <c r="J61" s="19">
        <v>89.67</v>
      </c>
      <c r="K61" s="19">
        <v>58</v>
      </c>
      <c r="L61" s="9">
        <v>235.22</v>
      </c>
    </row>
    <row r="62" spans="1:12" x14ac:dyDescent="0.25">
      <c r="A62" s="6">
        <v>1980</v>
      </c>
      <c r="B62" s="19">
        <v>252.02</v>
      </c>
      <c r="C62" s="19">
        <v>0.61</v>
      </c>
      <c r="D62" s="19">
        <v>0</v>
      </c>
      <c r="E62" s="19">
        <v>252.63</v>
      </c>
      <c r="F62" s="19">
        <v>21.53</v>
      </c>
      <c r="G62" s="19">
        <v>231.11</v>
      </c>
      <c r="H62" s="19">
        <v>6.86</v>
      </c>
      <c r="I62" s="19">
        <v>79.73</v>
      </c>
      <c r="J62" s="19">
        <v>86.11</v>
      </c>
      <c r="K62" s="19">
        <v>58.41</v>
      </c>
      <c r="L62" s="9">
        <v>224.25</v>
      </c>
    </row>
    <row r="63" spans="1:12" x14ac:dyDescent="0.25">
      <c r="A63" s="6">
        <v>1981</v>
      </c>
      <c r="B63" s="19">
        <v>246.6</v>
      </c>
      <c r="C63" s="19">
        <v>0.74</v>
      </c>
      <c r="D63" s="19">
        <v>0</v>
      </c>
      <c r="E63" s="19">
        <v>247.34</v>
      </c>
      <c r="F63" s="19">
        <v>20.13</v>
      </c>
      <c r="G63" s="19">
        <v>227.21</v>
      </c>
      <c r="H63" s="19">
        <v>6.86</v>
      </c>
      <c r="I63" s="19">
        <v>77.03</v>
      </c>
      <c r="J63" s="19">
        <v>84.44</v>
      </c>
      <c r="K63" s="19">
        <v>58.88</v>
      </c>
      <c r="L63" s="9">
        <v>220.35</v>
      </c>
    </row>
    <row r="64" spans="1:12" x14ac:dyDescent="0.25">
      <c r="A64" s="6">
        <v>1982</v>
      </c>
      <c r="B64" s="19">
        <v>242.48</v>
      </c>
      <c r="C64" s="19">
        <v>0.82</v>
      </c>
      <c r="D64" s="19">
        <v>0</v>
      </c>
      <c r="E64" s="19">
        <v>243.3</v>
      </c>
      <c r="F64" s="19">
        <v>20.48</v>
      </c>
      <c r="G64" s="19">
        <v>222.82</v>
      </c>
      <c r="H64" s="19">
        <v>6.81</v>
      </c>
      <c r="I64" s="19">
        <v>73.91</v>
      </c>
      <c r="J64" s="19">
        <v>82.79</v>
      </c>
      <c r="K64" s="19">
        <v>59.31</v>
      </c>
      <c r="L64" s="9">
        <v>216.01</v>
      </c>
    </row>
    <row r="65" spans="1:12" x14ac:dyDescent="0.25">
      <c r="A65" s="6">
        <v>1983</v>
      </c>
      <c r="B65" s="19">
        <v>246.15</v>
      </c>
      <c r="C65" s="19">
        <v>1.1499999999999999</v>
      </c>
      <c r="D65" s="19">
        <v>0</v>
      </c>
      <c r="E65" s="19">
        <v>247.3</v>
      </c>
      <c r="F65" s="19">
        <v>21.21</v>
      </c>
      <c r="G65" s="19">
        <v>226.09</v>
      </c>
      <c r="H65" s="19">
        <v>6.69</v>
      </c>
      <c r="I65" s="19">
        <v>74.17</v>
      </c>
      <c r="J65" s="19">
        <v>82.95</v>
      </c>
      <c r="K65" s="19">
        <v>62.28</v>
      </c>
      <c r="L65" s="9">
        <v>219.4</v>
      </c>
    </row>
    <row r="66" spans="1:12" x14ac:dyDescent="0.25">
      <c r="A66" s="6">
        <v>1984</v>
      </c>
      <c r="B66" s="19">
        <v>251.47</v>
      </c>
      <c r="C66" s="19">
        <v>0.55000000000000004</v>
      </c>
      <c r="D66" s="19">
        <v>0</v>
      </c>
      <c r="E66" s="19">
        <v>252.02</v>
      </c>
      <c r="F66" s="19">
        <v>21.06</v>
      </c>
      <c r="G66" s="19">
        <v>230.96</v>
      </c>
      <c r="H66" s="19">
        <v>6.64</v>
      </c>
      <c r="I66" s="19">
        <v>78.64</v>
      </c>
      <c r="J66" s="19">
        <v>83.9</v>
      </c>
      <c r="K66" s="19">
        <v>61.78</v>
      </c>
      <c r="L66" s="9">
        <v>224.32</v>
      </c>
    </row>
    <row r="67" spans="1:12" x14ac:dyDescent="0.25">
      <c r="A67" s="6">
        <v>1985</v>
      </c>
      <c r="B67" s="19">
        <v>263.56</v>
      </c>
      <c r="C67" s="19">
        <v>0.92</v>
      </c>
      <c r="D67" s="19">
        <v>0</v>
      </c>
      <c r="E67" s="19">
        <v>264.48</v>
      </c>
      <c r="F67" s="19">
        <v>22.63</v>
      </c>
      <c r="G67" s="19">
        <v>241.85</v>
      </c>
      <c r="H67" s="19">
        <v>7.76</v>
      </c>
      <c r="I67" s="19">
        <v>79.53</v>
      </c>
      <c r="J67" s="19">
        <v>88.23</v>
      </c>
      <c r="K67" s="19">
        <v>66.33</v>
      </c>
      <c r="L67" s="9">
        <v>234.09</v>
      </c>
    </row>
    <row r="68" spans="1:12" x14ac:dyDescent="0.25">
      <c r="A68" s="6">
        <v>1986</v>
      </c>
      <c r="B68" s="19">
        <v>278.48</v>
      </c>
      <c r="C68" s="19">
        <v>0</v>
      </c>
      <c r="D68" s="19">
        <v>4.26</v>
      </c>
      <c r="E68" s="19">
        <v>282.73</v>
      </c>
      <c r="F68" s="19">
        <v>22.91</v>
      </c>
      <c r="G68" s="19">
        <v>259.82</v>
      </c>
      <c r="H68" s="19">
        <v>9.51</v>
      </c>
      <c r="I68" s="19">
        <v>88.8</v>
      </c>
      <c r="J68" s="19">
        <v>91.83</v>
      </c>
      <c r="K68" s="19">
        <v>69.680000000000007</v>
      </c>
      <c r="L68" s="9">
        <v>250.31</v>
      </c>
    </row>
    <row r="69" spans="1:12" x14ac:dyDescent="0.25">
      <c r="A69" s="6">
        <v>1987</v>
      </c>
      <c r="B69" s="19">
        <v>279.70999999999998</v>
      </c>
      <c r="C69" s="19">
        <v>0</v>
      </c>
      <c r="D69" s="19">
        <v>11.64</v>
      </c>
      <c r="E69" s="19">
        <v>291.33999999999997</v>
      </c>
      <c r="F69" s="19">
        <v>22.96</v>
      </c>
      <c r="G69" s="19">
        <v>268.38</v>
      </c>
      <c r="H69" s="19">
        <v>9.49</v>
      </c>
      <c r="I69" s="19">
        <v>93.14</v>
      </c>
      <c r="J69" s="19">
        <v>93.25</v>
      </c>
      <c r="K69" s="19">
        <v>72.5</v>
      </c>
      <c r="L69" s="9">
        <v>258.89</v>
      </c>
    </row>
    <row r="70" spans="1:12" x14ac:dyDescent="0.25">
      <c r="A70" s="6">
        <v>1988</v>
      </c>
      <c r="B70" s="19">
        <v>285.70999999999998</v>
      </c>
      <c r="C70" s="19">
        <v>0</v>
      </c>
      <c r="D70" s="19">
        <v>12.14</v>
      </c>
      <c r="E70" s="19">
        <v>297.85000000000002</v>
      </c>
      <c r="F70" s="19">
        <v>23.35</v>
      </c>
      <c r="G70" s="19">
        <v>274.5</v>
      </c>
      <c r="H70" s="19">
        <v>9.16</v>
      </c>
      <c r="I70" s="19">
        <v>97.14</v>
      </c>
      <c r="J70" s="19">
        <v>92.36</v>
      </c>
      <c r="K70" s="19">
        <v>75.84</v>
      </c>
      <c r="L70" s="9">
        <v>265.33999999999997</v>
      </c>
    </row>
    <row r="71" spans="1:12" x14ac:dyDescent="0.25">
      <c r="A71" s="6">
        <v>1989</v>
      </c>
      <c r="B71" s="19">
        <v>291.75</v>
      </c>
      <c r="C71" s="19">
        <v>0</v>
      </c>
      <c r="D71" s="19">
        <v>12.63</v>
      </c>
      <c r="E71" s="19">
        <v>304.38</v>
      </c>
      <c r="F71" s="19">
        <v>24.98</v>
      </c>
      <c r="G71" s="19">
        <v>279.39999999999998</v>
      </c>
      <c r="H71" s="19">
        <v>9</v>
      </c>
      <c r="I71" s="19">
        <v>99.42</v>
      </c>
      <c r="J71" s="19">
        <v>92.27</v>
      </c>
      <c r="K71" s="19">
        <v>78.709999999999994</v>
      </c>
      <c r="L71" s="9">
        <v>270.39999999999998</v>
      </c>
    </row>
    <row r="72" spans="1:12" x14ac:dyDescent="0.25">
      <c r="A72" s="6">
        <v>1990</v>
      </c>
      <c r="B72" s="19">
        <v>297.5</v>
      </c>
      <c r="C72" s="19">
        <v>0</v>
      </c>
      <c r="D72" s="19">
        <v>11.91</v>
      </c>
      <c r="E72" s="19">
        <v>309.41000000000003</v>
      </c>
      <c r="F72" s="19">
        <v>24.99</v>
      </c>
      <c r="G72" s="19">
        <v>284.42</v>
      </c>
      <c r="H72" s="19">
        <v>9.99</v>
      </c>
      <c r="I72" s="19">
        <v>100.64</v>
      </c>
      <c r="J72" s="19">
        <v>93.79</v>
      </c>
      <c r="K72" s="19">
        <v>80</v>
      </c>
      <c r="L72" s="9">
        <v>274.43</v>
      </c>
    </row>
    <row r="73" spans="1:12" x14ac:dyDescent="0.25">
      <c r="A73" s="6">
        <v>1991</v>
      </c>
      <c r="B73" s="19">
        <v>300.64999999999998</v>
      </c>
      <c r="C73" s="19">
        <v>0</v>
      </c>
      <c r="D73" s="19">
        <v>16.41</v>
      </c>
      <c r="E73" s="19">
        <v>317.06</v>
      </c>
      <c r="F73" s="19">
        <v>26.22</v>
      </c>
      <c r="G73" s="19">
        <v>290.83999999999997</v>
      </c>
      <c r="H73" s="19">
        <v>9.7899999999999991</v>
      </c>
      <c r="I73" s="19">
        <v>99.57</v>
      </c>
      <c r="J73" s="19">
        <v>98.1</v>
      </c>
      <c r="K73" s="19">
        <v>83.38</v>
      </c>
      <c r="L73" s="9">
        <v>281.05</v>
      </c>
    </row>
    <row r="74" spans="1:12" x14ac:dyDescent="0.25">
      <c r="A74" s="6">
        <v>1992</v>
      </c>
      <c r="B74" s="19">
        <v>298.55</v>
      </c>
      <c r="C74" s="19">
        <v>0</v>
      </c>
      <c r="D74" s="19">
        <v>16.690000000000001</v>
      </c>
      <c r="E74" s="19">
        <v>315.24</v>
      </c>
      <c r="F74" s="19">
        <v>23.79</v>
      </c>
      <c r="G74" s="19">
        <v>291.45</v>
      </c>
      <c r="H74" s="19">
        <v>9.98</v>
      </c>
      <c r="I74" s="19">
        <v>95.28</v>
      </c>
      <c r="J74" s="19">
        <v>99.48</v>
      </c>
      <c r="K74" s="19">
        <v>86.71</v>
      </c>
      <c r="L74" s="9">
        <v>281.47000000000003</v>
      </c>
    </row>
    <row r="75" spans="1:12" x14ac:dyDescent="0.25">
      <c r="A75" s="6">
        <v>1993</v>
      </c>
      <c r="B75" s="19">
        <v>301.87</v>
      </c>
      <c r="C75" s="19">
        <v>0</v>
      </c>
      <c r="D75" s="19">
        <v>16.72</v>
      </c>
      <c r="E75" s="19">
        <v>318.58999999999997</v>
      </c>
      <c r="F75" s="19">
        <v>22.84</v>
      </c>
      <c r="G75" s="19">
        <v>295.75</v>
      </c>
      <c r="H75" s="19">
        <v>9.6199999999999992</v>
      </c>
      <c r="I75" s="19">
        <v>96.84</v>
      </c>
      <c r="J75" s="19">
        <v>100.46</v>
      </c>
      <c r="K75" s="19">
        <v>88.83</v>
      </c>
      <c r="L75" s="9">
        <v>286.13</v>
      </c>
    </row>
    <row r="76" spans="1:12" x14ac:dyDescent="0.25">
      <c r="A76" s="6">
        <v>1994</v>
      </c>
      <c r="B76" s="19">
        <v>306.94</v>
      </c>
      <c r="C76" s="19">
        <v>0</v>
      </c>
      <c r="D76" s="19">
        <v>16.89</v>
      </c>
      <c r="E76" s="19">
        <v>323.83</v>
      </c>
      <c r="F76" s="19">
        <v>31</v>
      </c>
      <c r="G76" s="19">
        <v>292.83</v>
      </c>
      <c r="H76" s="19">
        <v>7.52</v>
      </c>
      <c r="I76" s="19">
        <v>96.12</v>
      </c>
      <c r="J76" s="19">
        <v>101.41</v>
      </c>
      <c r="K76" s="19">
        <v>87.78</v>
      </c>
      <c r="L76" s="9">
        <v>285.31</v>
      </c>
    </row>
    <row r="77" spans="1:12" x14ac:dyDescent="0.25">
      <c r="A77" s="6">
        <v>1995</v>
      </c>
      <c r="B77" s="19">
        <v>317.63</v>
      </c>
      <c r="C77" s="19">
        <v>0</v>
      </c>
      <c r="D77" s="19">
        <v>16.61</v>
      </c>
      <c r="E77" s="19">
        <v>334.24</v>
      </c>
      <c r="F77" s="19">
        <v>30.32</v>
      </c>
      <c r="G77" s="19">
        <v>303.92</v>
      </c>
      <c r="H77" s="19">
        <v>8.07</v>
      </c>
      <c r="I77" s="19">
        <v>101.78</v>
      </c>
      <c r="J77" s="19">
        <v>102.21</v>
      </c>
      <c r="K77" s="19">
        <v>91.86</v>
      </c>
      <c r="L77" s="9">
        <v>295.85000000000002</v>
      </c>
    </row>
    <row r="78" spans="1:12" x14ac:dyDescent="0.25">
      <c r="A78" s="6">
        <v>1996</v>
      </c>
      <c r="B78" s="19">
        <v>332.35899999999998</v>
      </c>
      <c r="C78" s="19">
        <v>0</v>
      </c>
      <c r="D78" s="19">
        <v>16.754999999999999</v>
      </c>
      <c r="E78" s="19">
        <v>349.11399999999998</v>
      </c>
      <c r="F78" s="19">
        <v>29.335820378171377</v>
      </c>
      <c r="G78" s="19">
        <v>319.7781796218286</v>
      </c>
      <c r="H78" s="19">
        <v>9.2110000000000003</v>
      </c>
      <c r="I78" s="19">
        <v>107.63117962182857</v>
      </c>
      <c r="J78" s="19">
        <v>107.51300000000001</v>
      </c>
      <c r="K78" s="19">
        <v>95.423000000000002</v>
      </c>
      <c r="L78" s="9">
        <v>310.56717962182859</v>
      </c>
    </row>
    <row r="79" spans="1:12" x14ac:dyDescent="0.25">
      <c r="A79" s="6">
        <v>1997</v>
      </c>
      <c r="B79" s="19">
        <v>331.62900000000002</v>
      </c>
      <c r="C79" s="19">
        <v>0</v>
      </c>
      <c r="D79" s="19">
        <v>16.574000000000002</v>
      </c>
      <c r="E79" s="19">
        <v>348.20299999999997</v>
      </c>
      <c r="F79" s="19">
        <v>27.13799999999992</v>
      </c>
      <c r="G79" s="19">
        <v>321.065</v>
      </c>
      <c r="H79" s="19">
        <v>8.6240000000000006</v>
      </c>
      <c r="I79" s="19">
        <v>108.102</v>
      </c>
      <c r="J79" s="19">
        <v>104.455</v>
      </c>
      <c r="K79" s="19">
        <v>99.884</v>
      </c>
      <c r="L79" s="9">
        <v>312.44100000000003</v>
      </c>
    </row>
    <row r="80" spans="1:12" x14ac:dyDescent="0.25">
      <c r="A80" s="10">
        <v>1998</v>
      </c>
      <c r="B80" s="11">
        <v>342.7</v>
      </c>
      <c r="C80" s="19">
        <v>0</v>
      </c>
      <c r="D80" s="19">
        <v>12.468</v>
      </c>
      <c r="E80" s="19">
        <v>355.16800000000001</v>
      </c>
      <c r="F80" s="19">
        <v>29.817999999999984</v>
      </c>
      <c r="G80" s="19">
        <v>325.35000000000002</v>
      </c>
      <c r="H80" s="19">
        <v>8.4060000000000006</v>
      </c>
      <c r="I80" s="19">
        <v>108.44300000000001</v>
      </c>
      <c r="J80" s="19">
        <v>109.41</v>
      </c>
      <c r="K80" s="19">
        <v>99.090999999999994</v>
      </c>
      <c r="L80" s="9">
        <v>316.94400000000002</v>
      </c>
    </row>
    <row r="81" spans="1:12" x14ac:dyDescent="0.25">
      <c r="A81" s="10">
        <v>1999</v>
      </c>
      <c r="B81" s="11">
        <v>347.67099999999999</v>
      </c>
      <c r="C81" s="19">
        <v>0</v>
      </c>
      <c r="D81" s="19">
        <v>14.244</v>
      </c>
      <c r="E81" s="19">
        <v>361.91500000000002</v>
      </c>
      <c r="F81" s="19">
        <v>29.862092500000017</v>
      </c>
      <c r="G81" s="19">
        <v>332.0529075</v>
      </c>
      <c r="H81" s="19">
        <v>8.036999999999999</v>
      </c>
      <c r="I81" s="19">
        <v>112.25</v>
      </c>
      <c r="J81" s="19">
        <v>110.30800000000001</v>
      </c>
      <c r="K81" s="19">
        <v>101.4579075</v>
      </c>
      <c r="L81" s="9">
        <v>324.01590750000003</v>
      </c>
    </row>
    <row r="82" spans="1:12" x14ac:dyDescent="0.25">
      <c r="A82" s="10">
        <v>2000</v>
      </c>
      <c r="B82" s="11">
        <v>357.26600000000002</v>
      </c>
      <c r="C82" s="19">
        <v>0</v>
      </c>
      <c r="D82" s="19">
        <v>14.173999999999999</v>
      </c>
      <c r="E82" s="19">
        <v>371.44</v>
      </c>
      <c r="F82" s="19">
        <v>31.144000000000062</v>
      </c>
      <c r="G82" s="19">
        <v>340.29599999999994</v>
      </c>
      <c r="H82" s="19">
        <v>9.7030000000000012</v>
      </c>
      <c r="I82" s="19">
        <v>115.286</v>
      </c>
      <c r="J82" s="19">
        <v>111.842</v>
      </c>
      <c r="K82" s="19">
        <v>103.465</v>
      </c>
      <c r="L82" s="9">
        <v>330.59299999999996</v>
      </c>
    </row>
    <row r="83" spans="1:12" x14ac:dyDescent="0.25">
      <c r="A83" s="10">
        <v>2001</v>
      </c>
      <c r="B83" s="11">
        <v>364.17399999999998</v>
      </c>
      <c r="C83" s="19">
        <v>0</v>
      </c>
      <c r="D83" s="19">
        <v>10.398999999999999</v>
      </c>
      <c r="E83" s="19">
        <v>374.57299999999998</v>
      </c>
      <c r="F83" s="19">
        <v>32.06899999999996</v>
      </c>
      <c r="G83" s="19">
        <v>342.50400000000002</v>
      </c>
      <c r="H83" s="19">
        <v>8.625</v>
      </c>
      <c r="I83" s="19">
        <v>112.495</v>
      </c>
      <c r="J83" s="19">
        <v>115.337</v>
      </c>
      <c r="K83" s="19">
        <v>106.047</v>
      </c>
      <c r="L83" s="9">
        <v>333.87900000000002</v>
      </c>
    </row>
    <row r="84" spans="1:12" x14ac:dyDescent="0.25">
      <c r="A84" s="10">
        <v>2002</v>
      </c>
      <c r="B84" s="11">
        <v>366.65799999999996</v>
      </c>
      <c r="C84" s="19">
        <v>0</v>
      </c>
      <c r="D84" s="19">
        <v>8.4139999999999997</v>
      </c>
      <c r="E84" s="19">
        <v>375.072</v>
      </c>
      <c r="F84" s="19">
        <v>30.963000000000022</v>
      </c>
      <c r="G84" s="19">
        <v>344.10899999999998</v>
      </c>
      <c r="H84" s="19">
        <v>10.059641982066207</v>
      </c>
      <c r="I84" s="19">
        <v>110.81635801793379</v>
      </c>
      <c r="J84" s="19">
        <v>120.014</v>
      </c>
      <c r="K84" s="19">
        <v>103.21899999999999</v>
      </c>
      <c r="L84" s="9">
        <v>334.0493580179338</v>
      </c>
    </row>
    <row r="85" spans="1:12" x14ac:dyDescent="0.25">
      <c r="A85" s="6">
        <v>2003</v>
      </c>
      <c r="B85" s="11">
        <v>376.52699999999999</v>
      </c>
      <c r="C85" s="19">
        <v>0</v>
      </c>
      <c r="D85" s="19">
        <v>2.16</v>
      </c>
      <c r="E85" s="19">
        <v>378.68700000000001</v>
      </c>
      <c r="F85" s="19">
        <v>32.069999999999993</v>
      </c>
      <c r="G85" s="19">
        <v>346.61700000000002</v>
      </c>
      <c r="H85" s="19">
        <v>9.7515770927932515</v>
      </c>
      <c r="I85" s="19">
        <v>109.92642290720676</v>
      </c>
      <c r="J85" s="19">
        <v>123.001</v>
      </c>
      <c r="K85" s="19">
        <v>103.938</v>
      </c>
      <c r="L85" s="9">
        <v>336.86542290720678</v>
      </c>
    </row>
    <row r="86" spans="1:12" x14ac:dyDescent="0.25">
      <c r="A86" s="12">
        <v>2004</v>
      </c>
      <c r="B86" s="19">
        <v>373.399</v>
      </c>
      <c r="C86" s="19">
        <v>0</v>
      </c>
      <c r="D86" s="19">
        <v>7.49</v>
      </c>
      <c r="E86" s="19">
        <v>380.88900000000001</v>
      </c>
      <c r="F86" s="19">
        <v>33.175000000000011</v>
      </c>
      <c r="G86" s="19">
        <v>347.714</v>
      </c>
      <c r="H86" s="19">
        <v>8.1423641905928417</v>
      </c>
      <c r="I86" s="19">
        <v>112.09163580940715</v>
      </c>
      <c r="J86" s="19">
        <v>124.2</v>
      </c>
      <c r="K86" s="19">
        <v>103.28</v>
      </c>
      <c r="L86" s="9">
        <v>339.57163580940716</v>
      </c>
    </row>
    <row r="87" spans="1:12" x14ac:dyDescent="0.25">
      <c r="A87" s="12">
        <v>2005</v>
      </c>
      <c r="B87" s="19">
        <v>376.78</v>
      </c>
      <c r="C87" s="19">
        <v>0</v>
      </c>
      <c r="D87" s="19">
        <v>8.3209999999999997</v>
      </c>
      <c r="E87" s="19">
        <v>385.101</v>
      </c>
      <c r="F87" s="19">
        <v>27.901999999999987</v>
      </c>
      <c r="G87" s="19">
        <v>357.19900000000001</v>
      </c>
      <c r="H87" s="19">
        <v>7.8497254631429083</v>
      </c>
      <c r="I87" s="19">
        <v>116.69927453685709</v>
      </c>
      <c r="J87" s="19">
        <v>125.711</v>
      </c>
      <c r="K87" s="19">
        <v>106.93899999999999</v>
      </c>
      <c r="L87" s="9">
        <v>349.34927453685708</v>
      </c>
    </row>
    <row r="88" spans="1:12" x14ac:dyDescent="0.25">
      <c r="A88" s="12">
        <v>2006</v>
      </c>
      <c r="B88" s="19">
        <v>373.86099999999999</v>
      </c>
      <c r="C88" s="19">
        <v>0</v>
      </c>
      <c r="D88" s="19">
        <v>7.5170000000000003</v>
      </c>
      <c r="E88" s="19">
        <v>381.37799999999999</v>
      </c>
      <c r="F88" s="19">
        <v>27.514999999999986</v>
      </c>
      <c r="G88" s="19">
        <v>353.863</v>
      </c>
      <c r="H88" s="19">
        <v>7.997398940542281</v>
      </c>
      <c r="I88" s="19">
        <v>115.53260105945772</v>
      </c>
      <c r="J88" s="19">
        <v>124.70399999999999</v>
      </c>
      <c r="K88" s="19">
        <v>105.629</v>
      </c>
      <c r="L88" s="9">
        <v>345.86560105945773</v>
      </c>
    </row>
    <row r="89" spans="1:12" x14ac:dyDescent="0.25">
      <c r="A89" s="12">
        <v>2007</v>
      </c>
      <c r="B89" s="11">
        <v>374.06400000000002</v>
      </c>
      <c r="C89" s="19">
        <v>0</v>
      </c>
      <c r="D89" s="19">
        <v>5.2149999999999999</v>
      </c>
      <c r="E89" s="19">
        <v>379.279</v>
      </c>
      <c r="F89" s="19">
        <v>27.829999999999984</v>
      </c>
      <c r="G89" s="19">
        <v>351.44900000000001</v>
      </c>
      <c r="H89" s="19">
        <v>9.1862512624189527</v>
      </c>
      <c r="I89" s="19">
        <v>113.40574873758105</v>
      </c>
      <c r="J89" s="19">
        <v>123.07599999999999</v>
      </c>
      <c r="K89" s="19">
        <v>105.78100000000001</v>
      </c>
      <c r="L89" s="9">
        <v>342.26274873758103</v>
      </c>
    </row>
    <row r="90" spans="1:12" x14ac:dyDescent="0.25">
      <c r="A90" s="12">
        <v>2008</v>
      </c>
      <c r="B90" s="19">
        <v>367.18</v>
      </c>
      <c r="C90" s="19">
        <v>0</v>
      </c>
      <c r="D90" s="19">
        <v>11.02</v>
      </c>
      <c r="E90" s="19">
        <v>378.2</v>
      </c>
      <c r="F90" s="19">
        <v>28.1</v>
      </c>
      <c r="G90" s="19">
        <v>349.53</v>
      </c>
      <c r="H90" s="19">
        <v>7.71</v>
      </c>
      <c r="I90" s="19">
        <v>114.15</v>
      </c>
      <c r="J90" s="19">
        <v>119.8</v>
      </c>
      <c r="K90" s="19">
        <v>107.87</v>
      </c>
      <c r="L90" s="9">
        <v>341.82</v>
      </c>
    </row>
    <row r="91" spans="1:12" x14ac:dyDescent="0.25">
      <c r="A91" s="12">
        <v>2009</v>
      </c>
      <c r="B91" s="11">
        <v>355.31</v>
      </c>
      <c r="C91" s="19">
        <v>0</v>
      </c>
      <c r="D91" s="19">
        <v>2.86</v>
      </c>
      <c r="E91" s="19">
        <v>358.17</v>
      </c>
      <c r="F91" s="19">
        <v>28.15</v>
      </c>
      <c r="G91" s="19">
        <v>329.42</v>
      </c>
      <c r="H91" s="19">
        <v>7.67</v>
      </c>
      <c r="I91" s="19">
        <v>99.74</v>
      </c>
      <c r="J91" s="19">
        <v>118.54</v>
      </c>
      <c r="K91" s="19">
        <v>103.47</v>
      </c>
      <c r="L91" s="9">
        <v>321.75</v>
      </c>
    </row>
    <row r="92" spans="1:12" x14ac:dyDescent="0.25">
      <c r="A92" s="12">
        <v>2010</v>
      </c>
      <c r="B92" s="11">
        <v>361.73</v>
      </c>
      <c r="C92" s="19">
        <v>0</v>
      </c>
      <c r="D92" s="19">
        <v>2.66</v>
      </c>
      <c r="E92" s="19">
        <v>364.4</v>
      </c>
      <c r="F92" s="19">
        <v>26.89</v>
      </c>
      <c r="G92" s="19">
        <v>337.51</v>
      </c>
      <c r="H92" s="19">
        <v>8.25</v>
      </c>
      <c r="I92" s="19">
        <v>104.96</v>
      </c>
      <c r="J92" s="19">
        <v>118.83</v>
      </c>
      <c r="K92" s="19">
        <v>105.47</v>
      </c>
      <c r="L92" s="9">
        <v>329.26</v>
      </c>
    </row>
    <row r="93" spans="1:12" x14ac:dyDescent="0.25">
      <c r="A93" s="12">
        <v>2011</v>
      </c>
      <c r="B93" s="19">
        <v>347.69</v>
      </c>
      <c r="C93" s="19">
        <v>0</v>
      </c>
      <c r="D93" s="19">
        <v>6.22</v>
      </c>
      <c r="E93" s="19">
        <v>353.91</v>
      </c>
      <c r="F93" s="19">
        <v>27.99</v>
      </c>
      <c r="G93" s="19">
        <v>325.92</v>
      </c>
      <c r="H93" s="19">
        <v>7.67</v>
      </c>
      <c r="I93" s="19">
        <v>102.8</v>
      </c>
      <c r="J93" s="19">
        <v>111.59</v>
      </c>
      <c r="K93" s="19">
        <v>103.87</v>
      </c>
      <c r="L93" s="9">
        <v>318.25</v>
      </c>
    </row>
    <row r="94" spans="1:12" x14ac:dyDescent="0.25">
      <c r="A94" s="12">
        <v>2012</v>
      </c>
      <c r="B94" s="19">
        <v>341.91</v>
      </c>
      <c r="C94" s="19">
        <v>0</v>
      </c>
      <c r="D94" s="19">
        <v>11.86</v>
      </c>
      <c r="E94" s="19">
        <v>353.78</v>
      </c>
      <c r="F94" s="19">
        <v>28.29</v>
      </c>
      <c r="G94" s="19">
        <v>325.48</v>
      </c>
      <c r="H94" s="19">
        <v>6.73</v>
      </c>
      <c r="I94" s="19">
        <v>98.94</v>
      </c>
      <c r="J94" s="19">
        <v>114.66</v>
      </c>
      <c r="K94" s="19">
        <v>105.15</v>
      </c>
      <c r="L94" s="9">
        <v>318.76</v>
      </c>
    </row>
    <row r="95" spans="1:12" x14ac:dyDescent="0.25">
      <c r="A95" s="12">
        <v>2013</v>
      </c>
      <c r="B95" s="19">
        <v>336.5</v>
      </c>
      <c r="C95" s="19">
        <v>0</v>
      </c>
      <c r="D95" s="19">
        <v>14.43</v>
      </c>
      <c r="E95" s="19">
        <v>350.94</v>
      </c>
      <c r="F95" s="19">
        <v>26.55</v>
      </c>
      <c r="G95" s="19">
        <v>324.38</v>
      </c>
      <c r="H95" s="19">
        <v>7.54</v>
      </c>
      <c r="I95" s="19">
        <v>97.55</v>
      </c>
      <c r="J95" s="19">
        <v>113.41</v>
      </c>
      <c r="K95" s="19">
        <v>105.88</v>
      </c>
      <c r="L95" s="9">
        <v>316.83999999999997</v>
      </c>
    </row>
    <row r="96" spans="1:12" x14ac:dyDescent="0.25">
      <c r="A96" s="12">
        <v>2014</v>
      </c>
      <c r="B96" s="19">
        <v>317.73</v>
      </c>
      <c r="C96" s="19">
        <v>0</v>
      </c>
      <c r="D96" s="19">
        <v>20.52</v>
      </c>
      <c r="E96" s="19">
        <v>338.25</v>
      </c>
      <c r="F96" s="19">
        <v>27.45</v>
      </c>
      <c r="G96" s="19">
        <v>310.8</v>
      </c>
      <c r="H96" s="19">
        <v>7.46</v>
      </c>
      <c r="I96" s="19">
        <v>93.57</v>
      </c>
      <c r="J96" s="19">
        <v>108.08</v>
      </c>
      <c r="K96" s="19">
        <v>101.7</v>
      </c>
      <c r="L96" s="9">
        <v>303.35000000000002</v>
      </c>
    </row>
    <row r="97" spans="1:12" x14ac:dyDescent="0.25">
      <c r="A97" s="12">
        <v>2015</v>
      </c>
      <c r="B97" s="19">
        <v>318.51</v>
      </c>
      <c r="C97" s="19">
        <v>0</v>
      </c>
      <c r="D97" s="19">
        <v>21.11</v>
      </c>
      <c r="E97" s="19">
        <v>339.62</v>
      </c>
      <c r="F97" s="19">
        <v>28.2</v>
      </c>
      <c r="G97" s="19">
        <v>311.42</v>
      </c>
      <c r="H97" s="19">
        <v>7.53</v>
      </c>
      <c r="I97" s="19">
        <v>93.35</v>
      </c>
      <c r="J97" s="19">
        <v>107.76</v>
      </c>
      <c r="K97" s="19">
        <v>102.78</v>
      </c>
      <c r="L97" s="9">
        <v>303.89</v>
      </c>
    </row>
    <row r="98" spans="1:12" x14ac:dyDescent="0.25">
      <c r="A98" s="12">
        <v>2016</v>
      </c>
      <c r="B98" s="19">
        <v>319.88</v>
      </c>
      <c r="C98" s="19">
        <v>0</v>
      </c>
      <c r="D98" s="19">
        <v>17.75</v>
      </c>
      <c r="E98" s="19">
        <v>337.63</v>
      </c>
      <c r="F98" s="19">
        <v>26.33</v>
      </c>
      <c r="G98" s="19">
        <v>311.3</v>
      </c>
      <c r="H98" s="19">
        <v>7.02</v>
      </c>
      <c r="I98" s="19">
        <v>93.56</v>
      </c>
      <c r="J98" s="19">
        <v>108.03</v>
      </c>
      <c r="K98" s="19">
        <v>102.69</v>
      </c>
      <c r="L98" s="9">
        <v>304.27999999999997</v>
      </c>
    </row>
    <row r="99" spans="1:12" x14ac:dyDescent="0.25">
      <c r="A99" s="12">
        <v>2017</v>
      </c>
      <c r="B99" s="19">
        <v>318.87</v>
      </c>
      <c r="C99" s="19">
        <v>0</v>
      </c>
      <c r="D99" s="19">
        <v>14.76</v>
      </c>
      <c r="E99" s="19">
        <v>333.63</v>
      </c>
      <c r="F99" s="19">
        <v>26.83</v>
      </c>
      <c r="G99" s="19">
        <v>306.79000000000002</v>
      </c>
      <c r="H99" s="19">
        <v>6.92</v>
      </c>
      <c r="I99" s="19">
        <v>92.53</v>
      </c>
      <c r="J99" s="19">
        <v>105.37</v>
      </c>
      <c r="K99" s="19">
        <v>101.97</v>
      </c>
      <c r="L99" s="9">
        <v>299.87</v>
      </c>
    </row>
    <row r="100" spans="1:12" x14ac:dyDescent="0.25">
      <c r="A100" s="12">
        <v>2018</v>
      </c>
      <c r="B100" s="19">
        <v>313.92</v>
      </c>
      <c r="C100" s="19">
        <v>0</v>
      </c>
      <c r="D100" s="19">
        <v>19.11</v>
      </c>
      <c r="E100" s="19">
        <v>333.03</v>
      </c>
      <c r="F100" s="19">
        <v>25.65</v>
      </c>
      <c r="G100" s="19">
        <v>307.37</v>
      </c>
      <c r="H100" s="19">
        <v>6.71</v>
      </c>
      <c r="I100" s="19">
        <v>94.09</v>
      </c>
      <c r="J100" s="19">
        <v>105.06</v>
      </c>
      <c r="K100" s="19">
        <v>101.51</v>
      </c>
      <c r="L100" s="9">
        <v>300.66000000000003</v>
      </c>
    </row>
    <row r="101" spans="1:12" x14ac:dyDescent="0.25">
      <c r="A101" s="12">
        <v>2019</v>
      </c>
      <c r="B101" s="19">
        <v>307.02999999999997</v>
      </c>
      <c r="C101" s="19">
        <v>0</v>
      </c>
      <c r="D101" s="19">
        <v>21.17</v>
      </c>
      <c r="E101" s="19">
        <v>328.2</v>
      </c>
      <c r="F101" s="19">
        <v>25.45</v>
      </c>
      <c r="G101" s="19">
        <v>302.75</v>
      </c>
      <c r="H101" s="19">
        <v>6.54</v>
      </c>
      <c r="I101" s="19">
        <v>92.43</v>
      </c>
      <c r="J101" s="19">
        <v>103.82</v>
      </c>
      <c r="K101" s="19">
        <v>99.95</v>
      </c>
      <c r="L101" s="9">
        <v>296.2</v>
      </c>
    </row>
    <row r="102" spans="1:12" x14ac:dyDescent="0.25">
      <c r="A102" s="13">
        <v>2020</v>
      </c>
      <c r="B102" s="14">
        <v>295.81</v>
      </c>
      <c r="C102" s="15">
        <v>0</v>
      </c>
      <c r="D102" s="15">
        <v>17.91</v>
      </c>
      <c r="E102" s="15">
        <v>313.72000000000003</v>
      </c>
      <c r="F102" s="15">
        <v>26.31</v>
      </c>
      <c r="G102" s="15">
        <v>287.42</v>
      </c>
      <c r="H102" s="15">
        <v>6.94</v>
      </c>
      <c r="I102" s="15">
        <v>83.89</v>
      </c>
      <c r="J102" s="15">
        <v>107.85</v>
      </c>
      <c r="K102" s="15">
        <v>88.74</v>
      </c>
      <c r="L102" s="16">
        <v>280.48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Kowshik Kesavarapu</dc:creator>
  <cp:lastModifiedBy>Kowshik Kesavarapu</cp:lastModifiedBy>
  <dcterms:created xsi:type="dcterms:W3CDTF">2015-06-05T18:17:20Z</dcterms:created>
  <dcterms:modified xsi:type="dcterms:W3CDTF">2022-04-06T21:40:09Z</dcterms:modified>
</cp:coreProperties>
</file>