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k\Desktop\ANIA - praca i hobby\DATA SCIENCE\Projekty do portfolio\Kryptowaluty\"/>
    </mc:Choice>
  </mc:AlternateContent>
  <xr:revisionPtr revIDLastSave="0" documentId="8_{0DC43779-E544-4B80-8B0F-D67277EA0634}" xr6:coauthVersionLast="47" xr6:coauthVersionMax="47" xr10:uidLastSave="{00000000-0000-0000-0000-000000000000}"/>
  <bookViews>
    <workbookView xWindow="-108" yWindow="-108" windowWidth="23256" windowHeight="12576" tabRatio="890" xr2:uid="{9DE23595-6EE9-44DC-A109-782C479C659F}"/>
  </bookViews>
  <sheets>
    <sheet name="Portfolio" sheetId="1" r:id="rId1"/>
    <sheet name="Graphics" sheetId="5" r:id="rId2"/>
    <sheet name="Crypto_API_data" sheetId="4" r:id="rId3"/>
  </sheets>
  <definedNames>
    <definedName name="_xlchart.v1.0" hidden="1">Portfolio!$B$4:$B$20</definedName>
    <definedName name="_xlchart.v1.1" hidden="1">Portfolio!$H$4:$H$20</definedName>
    <definedName name="ExternalData_2" localSheetId="2" hidden="1">Crypto_API_data!$A$1:$H$18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P4" i="1"/>
  <c r="N99" i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M9" i="1" s="1"/>
  <c r="N9" i="1" s="1"/>
  <c r="E10" i="1" a="1"/>
  <c r="E10" i="1" s="1"/>
  <c r="M10" i="1" s="1"/>
  <c r="N10" i="1" s="1"/>
  <c r="E11" i="1" a="1"/>
  <c r="E11" i="1" s="1"/>
  <c r="M11" i="1" s="1"/>
  <c r="N11" i="1" s="1"/>
  <c r="E12" i="1" a="1"/>
  <c r="E12" i="1" s="1"/>
  <c r="E13" i="1" a="1"/>
  <c r="E13" i="1" s="1"/>
  <c r="M13" i="1" s="1"/>
  <c r="N13" i="1" s="1"/>
  <c r="E14" i="1" a="1"/>
  <c r="E14" i="1" s="1"/>
  <c r="E15" i="1" a="1"/>
  <c r="E15" i="1" s="1"/>
  <c r="E16" i="1" a="1"/>
  <c r="E16" i="1" s="1"/>
  <c r="M16" i="1" s="1"/>
  <c r="N16" i="1" s="1"/>
  <c r="E17" i="1" a="1"/>
  <c r="E17" i="1" s="1"/>
  <c r="M17" i="1" s="1"/>
  <c r="N17" i="1" s="1"/>
  <c r="E18" i="1" a="1"/>
  <c r="E18" i="1" s="1"/>
  <c r="M18" i="1" s="1"/>
  <c r="N18" i="1" s="1"/>
  <c r="E19" i="1" a="1"/>
  <c r="E19" i="1" s="1"/>
  <c r="E20" i="1" a="1"/>
  <c r="E20" i="1" s="1"/>
  <c r="M20" i="1" s="1"/>
  <c r="N20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H20" i="1" l="1" a="1"/>
  <c r="H20" i="1" s="1"/>
  <c r="H11" i="1" a="1"/>
  <c r="H11" i="1" s="1"/>
  <c r="H10" i="1" a="1"/>
  <c r="H10" i="1" s="1"/>
  <c r="H18" i="1" a="1"/>
  <c r="H18" i="1" s="1"/>
  <c r="H9" i="1" a="1"/>
  <c r="H9" i="1" s="1"/>
  <c r="H17" i="1" a="1"/>
  <c r="H17" i="1" s="1"/>
  <c r="H16" i="1" a="1"/>
  <c r="H16" i="1" s="1"/>
  <c r="H13" i="1" a="1"/>
  <c r="H13" i="1" s="1"/>
  <c r="M15" i="1"/>
  <c r="M14" i="1"/>
  <c r="M12" i="1"/>
  <c r="M19" i="1"/>
  <c r="M8" i="1"/>
  <c r="M7" i="1"/>
  <c r="M6" i="1"/>
  <c r="M5" i="1"/>
  <c r="M4" i="1"/>
  <c r="N7" i="1" l="1"/>
  <c r="H7" i="1" a="1"/>
  <c r="H7" i="1" s="1"/>
  <c r="N15" i="1"/>
  <c r="H15" i="1" a="1"/>
  <c r="H15" i="1" s="1"/>
  <c r="N8" i="1"/>
  <c r="H8" i="1" a="1"/>
  <c r="H8" i="1" s="1"/>
  <c r="N19" i="1"/>
  <c r="H19" i="1" a="1"/>
  <c r="H19" i="1" s="1"/>
  <c r="N12" i="1"/>
  <c r="H12" i="1" a="1"/>
  <c r="H12" i="1" s="1"/>
  <c r="N14" i="1"/>
  <c r="H14" i="1" a="1"/>
  <c r="H14" i="1" s="1"/>
  <c r="N4" i="1"/>
  <c r="H4" i="1" a="1"/>
  <c r="H4" i="1" s="1"/>
  <c r="N5" i="1"/>
  <c r="H5" i="1" a="1"/>
  <c r="H5" i="1" s="1"/>
  <c r="N6" i="1"/>
  <c r="H6" i="1" a="1"/>
  <c r="H6" i="1" s="1"/>
  <c r="Q4" i="1" l="1"/>
  <c r="R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9E471A-72C7-4C71-843E-C08DED935C7C}" keepAlive="1" name="Query - Total_data" description="Connection to the 'Total_data' query in the workbook." type="5" refreshedVersion="8" background="1" saveData="1">
    <dbPr connection="Provider=Microsoft.Mashup.OleDb.1;Data Source=$Workbook$;Location=Total_data;Extended Properties=&quot;&quot;" command="SELECT * FROM [Total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<sst xmlns="http://schemas.openxmlformats.org/spreadsheetml/2006/main" count="131" uniqueCount="113">
  <si>
    <t>Bitcoin</t>
  </si>
  <si>
    <t>BTC</t>
  </si>
  <si>
    <t>ETH</t>
  </si>
  <si>
    <t>SOL</t>
  </si>
  <si>
    <t>DOGE</t>
  </si>
  <si>
    <t>LINK</t>
  </si>
  <si>
    <t>PEPE</t>
  </si>
  <si>
    <t>IMX</t>
  </si>
  <si>
    <t xml:space="preserve">Ethereum </t>
  </si>
  <si>
    <t xml:space="preserve">Solana </t>
  </si>
  <si>
    <t xml:space="preserve">Dogecoin </t>
  </si>
  <si>
    <t xml:space="preserve">Chainlink </t>
  </si>
  <si>
    <t xml:space="preserve">Pepe </t>
  </si>
  <si>
    <t xml:space="preserve">Immutable </t>
  </si>
  <si>
    <t>Beam</t>
  </si>
  <si>
    <t>BEAM</t>
  </si>
  <si>
    <t>Heroes Of Mavia</t>
  </si>
  <si>
    <t>MAVIA</t>
  </si>
  <si>
    <t>Wojak</t>
  </si>
  <si>
    <t>WOJAK</t>
  </si>
  <si>
    <t>TokenFi</t>
  </si>
  <si>
    <t>TOKEN</t>
  </si>
  <si>
    <t>Pyth Network</t>
  </si>
  <si>
    <t>PYTH</t>
  </si>
  <si>
    <t xml:space="preserve">Gala </t>
  </si>
  <si>
    <t>GALA</t>
  </si>
  <si>
    <t>Brett</t>
  </si>
  <si>
    <t>BRETT</t>
  </si>
  <si>
    <t>GMEE</t>
  </si>
  <si>
    <t>$FMC</t>
  </si>
  <si>
    <t>Fame AI</t>
  </si>
  <si>
    <t>GAMEE</t>
  </si>
  <si>
    <t>Pixels</t>
  </si>
  <si>
    <t>PIXEL</t>
  </si>
  <si>
    <t>id</t>
  </si>
  <si>
    <t>bitcoin</t>
  </si>
  <si>
    <t>symbol</t>
  </si>
  <si>
    <t>btc</t>
  </si>
  <si>
    <t>name</t>
  </si>
  <si>
    <t>market_cap</t>
  </si>
  <si>
    <t>market_cap_rank</t>
  </si>
  <si>
    <t>price_change_percentage_24h</t>
  </si>
  <si>
    <t>last_updated</t>
  </si>
  <si>
    <t>ID</t>
  </si>
  <si>
    <t>total_amount_invested [USD]</t>
  </si>
  <si>
    <t>total profit/loss [%]</t>
  </si>
  <si>
    <t>current_balance [USD]</t>
  </si>
  <si>
    <t>solana</t>
  </si>
  <si>
    <t>sol</t>
  </si>
  <si>
    <t>Solana</t>
  </si>
  <si>
    <t>dogecoin</t>
  </si>
  <si>
    <t>doge</t>
  </si>
  <si>
    <t>Dogecoin</t>
  </si>
  <si>
    <t>chainlink</t>
  </si>
  <si>
    <t>link</t>
  </si>
  <si>
    <t>Chainlink</t>
  </si>
  <si>
    <t>pepe</t>
  </si>
  <si>
    <t>Pepe</t>
  </si>
  <si>
    <t>pyth-network</t>
  </si>
  <si>
    <t>pyth</t>
  </si>
  <si>
    <t>gala</t>
  </si>
  <si>
    <t>tokenfi</t>
  </si>
  <si>
    <t>token</t>
  </si>
  <si>
    <t>pixels</t>
  </si>
  <si>
    <t>pixel</t>
  </si>
  <si>
    <t>heroes-of-mavia</t>
  </si>
  <si>
    <t>mavia</t>
  </si>
  <si>
    <t>Heroes of Mavia</t>
  </si>
  <si>
    <t>wojak</t>
  </si>
  <si>
    <t>gamee</t>
  </si>
  <si>
    <t>gmee</t>
  </si>
  <si>
    <t>beam</t>
  </si>
  <si>
    <t>fame-ai</t>
  </si>
  <si>
    <t>$fmc</t>
  </si>
  <si>
    <t>FAME AI</t>
  </si>
  <si>
    <t>immutable</t>
  </si>
  <si>
    <t>dara</t>
  </si>
  <si>
    <t>Immutable</t>
  </si>
  <si>
    <t>brett</t>
  </si>
  <si>
    <t>ethereum</t>
  </si>
  <si>
    <t>eth</t>
  </si>
  <si>
    <t>Ethereum</t>
  </si>
  <si>
    <t>shares [USD]</t>
  </si>
  <si>
    <t>PNL [%]</t>
  </si>
  <si>
    <t>`</t>
  </si>
  <si>
    <t>+</t>
  </si>
  <si>
    <t>Investment Details</t>
  </si>
  <si>
    <t>General Data</t>
  </si>
  <si>
    <t>current_asset_value [USD]</t>
  </si>
  <si>
    <t>purchase_price [USD]</t>
  </si>
  <si>
    <t>amount_invested [USD]</t>
  </si>
  <si>
    <t xml:space="preserve">current_price  </t>
  </si>
  <si>
    <t xml:space="preserve">market_cap </t>
  </si>
  <si>
    <t>current_price</t>
  </si>
  <si>
    <t>Cryptocurrency Portfolio</t>
  </si>
  <si>
    <t>percentage_share [%]</t>
  </si>
  <si>
    <t>2024-08-12T20:03:01.259Z</t>
  </si>
  <si>
    <t>2024-08-12T20:03:02.100Z</t>
  </si>
  <si>
    <t>2024-08-12T20:02:35.319Z</t>
  </si>
  <si>
    <t>2024-08-12T20:02:40.012Z</t>
  </si>
  <si>
    <t>2024-08-12T20:02:41.124Z</t>
  </si>
  <si>
    <t>2024-08-12T20:02:08.227Z</t>
  </si>
  <si>
    <t>2024-08-12T20:02:45.089Z</t>
  </si>
  <si>
    <t>2024-08-12T20:02:39.675Z</t>
  </si>
  <si>
    <t>2024-08-12T20:01:44.368Z</t>
  </si>
  <si>
    <t>2024-08-12T20:01:51.403Z</t>
  </si>
  <si>
    <t>2024-08-12T20:02:59.991Z</t>
  </si>
  <si>
    <t>2024-08-12T20:02:43.441Z</t>
  </si>
  <si>
    <t>2024-08-12T20:02:20.326Z</t>
  </si>
  <si>
    <t>2024-08-12T20:02:40.033Z</t>
  </si>
  <si>
    <t>2024-08-12T20:01:30.334Z</t>
  </si>
  <si>
    <t>2024-08-12T20:03:09.446Z</t>
  </si>
  <si>
    <t>2024-08-12T20:00:58.956Z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</si>
</sst>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#,##0.000"/>
    <numFmt numFmtId="165" formatCode="#,##0.00000"/>
    <numFmt numFmtId="166" formatCode="#,##0.0000000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3" fillId="0" borderId="0" xfId="1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4" fontId="3" fillId="0" borderId="0" xfId="1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8"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b/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numFmt numFmtId="4" formatCode="#,##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numFmt numFmtId="4" formatCode="#,##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numFmt numFmtId="165" formatCode="#,##0.000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numFmt numFmtId="2" formatCode="0.00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numFmt numFmtId="4" formatCode="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numFmt numFmtId="4" formatCode="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2451486390496772"/>
          <c:y val="0.86363552747351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4285633321746495"/>
          <c:y val="7.0315840832363322E-2"/>
          <c:w val="0.48991813711539067"/>
          <c:h val="0.75564609301886043"/>
        </c:manualLayout>
      </c:layout>
      <c:doughnutChart>
        <c:varyColors val="1"/>
        <c:ser>
          <c:idx val="0"/>
          <c:order val="0"/>
          <c:tx>
            <c:v>Percentage of cryptocurrencies in the portfolio</c:v>
          </c:tx>
          <c:spPr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/>
            </a:sp3d>
          </c:spPr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7-618E-4FCA-BD57-359299C460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6-618E-4FCA-BD57-359299C460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" h="25400"/>
                <a:bevelB w="19050"/>
              </a:sp3d>
            </c:spPr>
            <c:extLst>
              <c:ext xmlns:c16="http://schemas.microsoft.com/office/drawing/2014/chart" uri="{C3380CC4-5D6E-409C-BE32-E72D297353CC}">
                <c16:uniqueId val="{00000008-618E-4FCA-BD57-359299C460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9-618E-4FCA-BD57-359299C460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A-618E-4FCA-BD57-359299C4607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B-618E-4FCA-BD57-359299C4607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C-618E-4FCA-BD57-359299C4607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D-618E-4FCA-BD57-359299C4607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E-618E-4FCA-BD57-359299C4607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0F-618E-4FCA-BD57-359299C4607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10-618E-4FCA-BD57-359299C4607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11-618E-4FCA-BD57-359299C4607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12-618E-4FCA-BD57-359299C4607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13-618E-4FCA-BD57-359299C4607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14-618E-4FCA-BD57-359299C4607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15-618E-4FCA-BD57-359299C4607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38100"/>
              </a:sp3d>
            </c:spPr>
            <c:extLst>
              <c:ext xmlns:c16="http://schemas.microsoft.com/office/drawing/2014/chart" uri="{C3380CC4-5D6E-409C-BE32-E72D297353CC}">
                <c16:uniqueId val="{00000016-618E-4FCA-BD57-359299C4607D}"/>
              </c:ext>
            </c:extLst>
          </c:dPt>
          <c:dLbls>
            <c:dLbl>
              <c:idx val="0"/>
              <c:layout>
                <c:manualLayout>
                  <c:x val="4.558541266794626E-2"/>
                  <c:y val="-0.129391697705674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18E-4FCA-BD57-359299C4607D}"/>
                </c:ext>
              </c:extLst>
            </c:dLbl>
            <c:dLbl>
              <c:idx val="1"/>
              <c:layout>
                <c:manualLayout>
                  <c:x val="8.3973128598848368E-2"/>
                  <c:y val="-8.9855345628940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8E-4FCA-BD57-359299C4607D}"/>
                </c:ext>
              </c:extLst>
            </c:dLbl>
            <c:dLbl>
              <c:idx val="2"/>
              <c:layout>
                <c:manualLayout>
                  <c:x val="0.10076775431861804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18E-4FCA-BD57-359299C4607D}"/>
                </c:ext>
              </c:extLst>
            </c:dLbl>
            <c:dLbl>
              <c:idx val="3"/>
              <c:layout>
                <c:manualLayout>
                  <c:x val="0.10796545105566201"/>
                  <c:y val="3.9536352076733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18E-4FCA-BD57-359299C4607D}"/>
                </c:ext>
              </c:extLst>
            </c:dLbl>
            <c:dLbl>
              <c:idx val="4"/>
              <c:layout>
                <c:manualLayout>
                  <c:x val="7.4376199616122754E-2"/>
                  <c:y val="9.344955945409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18E-4FCA-BD57-359299C4607D}"/>
                </c:ext>
              </c:extLst>
            </c:dLbl>
            <c:dLbl>
              <c:idx val="5"/>
              <c:layout>
                <c:manualLayout>
                  <c:x val="4.5585412667946169E-2"/>
                  <c:y val="0.111420628579886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18E-4FCA-BD57-359299C4607D}"/>
                </c:ext>
              </c:extLst>
            </c:dLbl>
            <c:dLbl>
              <c:idx val="6"/>
              <c:layout>
                <c:manualLayout>
                  <c:x val="1.1996161228406821E-2"/>
                  <c:y val="0.129391697705674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18E-4FCA-BD57-359299C4607D}"/>
                </c:ext>
              </c:extLst>
            </c:dLbl>
            <c:dLbl>
              <c:idx val="7"/>
              <c:layout>
                <c:manualLayout>
                  <c:x val="-3.8387715930902198E-2"/>
                  <c:y val="0.125797483880516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18E-4FCA-BD57-359299C4607D}"/>
                </c:ext>
              </c:extLst>
            </c:dLbl>
            <c:dLbl>
              <c:idx val="8"/>
              <c:layout>
                <c:manualLayout>
                  <c:x val="-6.4779270633397307E-2"/>
                  <c:y val="9.7043773279255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18E-4FCA-BD57-359299C4607D}"/>
                </c:ext>
              </c:extLst>
            </c:dLbl>
            <c:dLbl>
              <c:idx val="9"/>
              <c:layout>
                <c:manualLayout>
                  <c:x val="-8.6372360844529747E-2"/>
                  <c:y val="4.3130565901891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18E-4FCA-BD57-359299C4607D}"/>
                </c:ext>
              </c:extLst>
            </c:dLbl>
            <c:dLbl>
              <c:idx val="10"/>
              <c:layout>
                <c:manualLayout>
                  <c:x val="-9.8368522072936754E-2"/>
                  <c:y val="1.79710691257881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18E-4FCA-BD57-359299C4607D}"/>
                </c:ext>
              </c:extLst>
            </c:dLbl>
            <c:dLbl>
              <c:idx val="11"/>
              <c:layout>
                <c:manualLayout>
                  <c:x val="-0.10316698656429943"/>
                  <c:y val="-2.8753710601261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18E-4FCA-BD57-359299C4607D}"/>
                </c:ext>
              </c:extLst>
            </c:dLbl>
            <c:dLbl>
              <c:idx val="12"/>
              <c:layout>
                <c:manualLayout>
                  <c:x val="-9.357005758157394E-2"/>
                  <c:y val="-5.75074212025220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18E-4FCA-BD57-359299C4607D}"/>
                </c:ext>
              </c:extLst>
            </c:dLbl>
            <c:dLbl>
              <c:idx val="13"/>
              <c:layout>
                <c:manualLayout>
                  <c:x val="-7.19769673704415E-2"/>
                  <c:y val="-8.266691797862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18E-4FCA-BD57-359299C4607D}"/>
                </c:ext>
              </c:extLst>
            </c:dLbl>
            <c:dLbl>
              <c:idx val="14"/>
              <c:layout>
                <c:manualLayout>
                  <c:x val="-6.2380038387715928E-2"/>
                  <c:y val="-0.10782641475472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18E-4FCA-BD57-359299C4607D}"/>
                </c:ext>
              </c:extLst>
            </c:dLbl>
            <c:dLbl>
              <c:idx val="15"/>
              <c:layout>
                <c:manualLayout>
                  <c:x val="-3.8387715930902108E-2"/>
                  <c:y val="-0.140174339181147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18E-4FCA-BD57-359299C4607D}"/>
                </c:ext>
              </c:extLst>
            </c:dLbl>
            <c:dLbl>
              <c:idx val="16"/>
              <c:layout>
                <c:manualLayout>
                  <c:x val="2.3992322456813818E-3"/>
                  <c:y val="-0.143768553006305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18E-4FCA-BD57-359299C4607D}"/>
                </c:ext>
              </c:extLst>
            </c:dLbl>
            <c:spPr>
              <a:noFill/>
              <a:ln>
                <a:noFill/>
              </a:ln>
              <a:effectLst>
                <a:outerShdw dist="38100" sx="1000" sy="1000" algn="tl" rotWithShape="0">
                  <a:prstClr val="black"/>
                </a:outerShdw>
              </a:effectLst>
            </c:spPr>
            <c:txPr>
              <a:bodyPr rot="0" spcFirstLastPara="1" vertOverflow="overflow" horzOverflow="overflow" vert="horz" wrap="square" lIns="38100" tIns="19050" rIns="38100" bIns="19050" anchor="ctr" anchorCtr="0">
                <a:spAutoFit/>
              </a:bodyPr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Portfolio!$B$4:$B$20</c:f>
              <c:strCache>
                <c:ptCount val="17"/>
                <c:pt idx="0">
                  <c:v>Bitcoin</c:v>
                </c:pt>
                <c:pt idx="1">
                  <c:v>Ethereum </c:v>
                </c:pt>
                <c:pt idx="2">
                  <c:v>Solana </c:v>
                </c:pt>
                <c:pt idx="3">
                  <c:v>Dogecoin </c:v>
                </c:pt>
                <c:pt idx="4">
                  <c:v>Chainlink </c:v>
                </c:pt>
                <c:pt idx="5">
                  <c:v>Pepe </c:v>
                </c:pt>
                <c:pt idx="6">
                  <c:v>Immutable </c:v>
                </c:pt>
                <c:pt idx="7">
                  <c:v>Beam</c:v>
                </c:pt>
                <c:pt idx="8">
                  <c:v>Heroes Of Mavia</c:v>
                </c:pt>
                <c:pt idx="9">
                  <c:v>Wojak</c:v>
                </c:pt>
                <c:pt idx="10">
                  <c:v>TokenFi</c:v>
                </c:pt>
                <c:pt idx="11">
                  <c:v>Pyth Network</c:v>
                </c:pt>
                <c:pt idx="12">
                  <c:v>Gala </c:v>
                </c:pt>
                <c:pt idx="13">
                  <c:v>Brett</c:v>
                </c:pt>
                <c:pt idx="14">
                  <c:v>GAMEE</c:v>
                </c:pt>
                <c:pt idx="15">
                  <c:v>Pixels</c:v>
                </c:pt>
                <c:pt idx="16">
                  <c:v>Fame AI</c:v>
                </c:pt>
              </c:strCache>
            </c:strRef>
          </c:cat>
          <c:val>
            <c:numRef>
              <c:f>Portfolio!$H$4:$H$20</c:f>
              <c:numCache>
                <c:formatCode>0.00</c:formatCode>
                <c:ptCount val="17"/>
                <c:pt idx="0">
                  <c:v>10.138600614096781</c:v>
                </c:pt>
                <c:pt idx="1">
                  <c:v>9.9163504046539863</c:v>
                </c:pt>
                <c:pt idx="2">
                  <c:v>9.6479109382335206</c:v>
                </c:pt>
                <c:pt idx="3">
                  <c:v>7.4629997164729245</c:v>
                </c:pt>
                <c:pt idx="4">
                  <c:v>7.3374175306314804</c:v>
                </c:pt>
                <c:pt idx="5">
                  <c:v>5.4632152588555858</c:v>
                </c:pt>
                <c:pt idx="6">
                  <c:v>5.2498570447279169</c:v>
                </c:pt>
                <c:pt idx="7">
                  <c:v>4.9878480243161096</c:v>
                </c:pt>
                <c:pt idx="8">
                  <c:v>12.352971611879546</c:v>
                </c:pt>
                <c:pt idx="9">
                  <c:v>2.198769480995614</c:v>
                </c:pt>
                <c:pt idx="10">
                  <c:v>5.6692913385826769</c:v>
                </c:pt>
                <c:pt idx="11">
                  <c:v>5.467402841660304</c:v>
                </c:pt>
                <c:pt idx="12">
                  <c:v>4.1343331894691406</c:v>
                </c:pt>
                <c:pt idx="13">
                  <c:v>5.2954281815080186</c:v>
                </c:pt>
                <c:pt idx="14">
                  <c:v>6.4045307443365704</c:v>
                </c:pt>
                <c:pt idx="15">
                  <c:v>1.9045104895104894</c:v>
                </c:pt>
                <c:pt idx="16">
                  <c:v>3.0030882352941179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8E-4FCA-BD57-359299C460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38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7130557245065573E-2"/>
          <c:y val="4.0728668836213365E-2"/>
          <c:w val="0.19112270342501181"/>
          <c:h val="0.8858615126778707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tx1"/>
                </a:solidFill>
              </a:rPr>
              <a:t>Invested</a:t>
            </a:r>
            <a:r>
              <a:rPr lang="pl-PL" baseline="0">
                <a:solidFill>
                  <a:schemeClr val="tx1"/>
                </a:solidFill>
              </a:rPr>
              <a:t> amount of oney vs. current asset value</a:t>
            </a:r>
            <a:endParaRPr lang="pl-PL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868727128466185"/>
          <c:y val="0.11256251046488408"/>
          <c:w val="0.85188329817250186"/>
          <c:h val="0.64693446205359051"/>
        </c:manualLayout>
      </c:layout>
      <c:lineChart>
        <c:grouping val="standard"/>
        <c:varyColors val="0"/>
        <c:ser>
          <c:idx val="0"/>
          <c:order val="0"/>
          <c:tx>
            <c:v>invested amount</c:v>
          </c:tx>
          <c:spPr>
            <a:ln w="25400" cap="rnd">
              <a:solidFill>
                <a:schemeClr val="accent1"/>
              </a:solidFill>
            </a:ln>
            <a:effectLst>
              <a:glow rad="139700">
                <a:schemeClr val="bg2">
                  <a:lumMod val="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Portfolio!$C$4:$C$20</c:f>
              <c:strCache>
                <c:ptCount val="17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DOGE</c:v>
                </c:pt>
                <c:pt idx="4">
                  <c:v>LINK</c:v>
                </c:pt>
                <c:pt idx="5">
                  <c:v>PEPE</c:v>
                </c:pt>
                <c:pt idx="6">
                  <c:v>IMX</c:v>
                </c:pt>
                <c:pt idx="7">
                  <c:v>BEAM</c:v>
                </c:pt>
                <c:pt idx="8">
                  <c:v>MAVIA</c:v>
                </c:pt>
                <c:pt idx="9">
                  <c:v>WOJAK</c:v>
                </c:pt>
                <c:pt idx="10">
                  <c:v>TOKEN</c:v>
                </c:pt>
                <c:pt idx="11">
                  <c:v>PYTH</c:v>
                </c:pt>
                <c:pt idx="12">
                  <c:v>GALA</c:v>
                </c:pt>
                <c:pt idx="13">
                  <c:v>BRETT</c:v>
                </c:pt>
                <c:pt idx="14">
                  <c:v>GMEE</c:v>
                </c:pt>
                <c:pt idx="15">
                  <c:v>PIXEL</c:v>
                </c:pt>
                <c:pt idx="16">
                  <c:v>$FMC</c:v>
                </c:pt>
              </c:strCache>
            </c:strRef>
          </c:cat>
          <c:val>
            <c:numRef>
              <c:f>Portfolio!$J$4:$J$20</c:f>
              <c:numCache>
                <c:formatCode>0.00</c:formatCode>
                <c:ptCount val="17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1500</c:v>
                </c:pt>
                <c:pt idx="4">
                  <c:v>1500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500</c:v>
                </c:pt>
                <c:pt idx="1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7-453D-9666-263BBA9DC363}"/>
            </c:ext>
          </c:extLst>
        </c:ser>
        <c:ser>
          <c:idx val="1"/>
          <c:order val="1"/>
          <c:tx>
            <c:v>current asset value</c:v>
          </c:tx>
          <c:spPr>
            <a:ln w="25400" cap="rnd">
              <a:solidFill>
                <a:schemeClr val="accent2"/>
              </a:solidFill>
            </a:ln>
            <a:effectLst>
              <a:glow rad="63500">
                <a:schemeClr val="bg2">
                  <a:lumMod val="50000"/>
                  <a:alpha val="40000"/>
                </a:schemeClr>
              </a:glow>
            </a:effectLst>
          </c:spPr>
          <c:marker>
            <c:symbol val="none"/>
          </c:marker>
          <c:cat>
            <c:strRef>
              <c:f>Portfolio!$C$4:$C$20</c:f>
              <c:strCache>
                <c:ptCount val="17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DOGE</c:v>
                </c:pt>
                <c:pt idx="4">
                  <c:v>LINK</c:v>
                </c:pt>
                <c:pt idx="5">
                  <c:v>PEPE</c:v>
                </c:pt>
                <c:pt idx="6">
                  <c:v>IMX</c:v>
                </c:pt>
                <c:pt idx="7">
                  <c:v>BEAM</c:v>
                </c:pt>
                <c:pt idx="8">
                  <c:v>MAVIA</c:v>
                </c:pt>
                <c:pt idx="9">
                  <c:v>WOJAK</c:v>
                </c:pt>
                <c:pt idx="10">
                  <c:v>TOKEN</c:v>
                </c:pt>
                <c:pt idx="11">
                  <c:v>PYTH</c:v>
                </c:pt>
                <c:pt idx="12">
                  <c:v>GALA</c:v>
                </c:pt>
                <c:pt idx="13">
                  <c:v>BRETT</c:v>
                </c:pt>
                <c:pt idx="14">
                  <c:v>GMEE</c:v>
                </c:pt>
                <c:pt idx="15">
                  <c:v>PIXEL</c:v>
                </c:pt>
                <c:pt idx="16">
                  <c:v>$FMC</c:v>
                </c:pt>
              </c:strCache>
            </c:strRef>
          </c:cat>
          <c:val>
            <c:numRef>
              <c:f>Portfolio!$M$4:$M$20</c:f>
              <c:numCache>
                <c:formatCode>#,##0.00</c:formatCode>
                <c:ptCount val="17"/>
                <c:pt idx="0">
                  <c:v>2027.7201228193562</c:v>
                </c:pt>
                <c:pt idx="1">
                  <c:v>1983.2700809307971</c:v>
                </c:pt>
                <c:pt idx="2">
                  <c:v>1929.5821876467039</c:v>
                </c:pt>
                <c:pt idx="3">
                  <c:v>1492.5999432945848</c:v>
                </c:pt>
                <c:pt idx="4">
                  <c:v>1467.4835061262961</c:v>
                </c:pt>
                <c:pt idx="5">
                  <c:v>1092.6430517711171</c:v>
                </c:pt>
                <c:pt idx="6">
                  <c:v>1049.9714089455833</c:v>
                </c:pt>
                <c:pt idx="7">
                  <c:v>997.56960486322191</c:v>
                </c:pt>
                <c:pt idx="8">
                  <c:v>2470.5943223759095</c:v>
                </c:pt>
                <c:pt idx="9">
                  <c:v>439.75389619912278</c:v>
                </c:pt>
                <c:pt idx="10">
                  <c:v>1133.8582677165355</c:v>
                </c:pt>
                <c:pt idx="11">
                  <c:v>1093.4805683320608</c:v>
                </c:pt>
                <c:pt idx="12">
                  <c:v>826.86663789382817</c:v>
                </c:pt>
                <c:pt idx="13">
                  <c:v>1059.0856363016037</c:v>
                </c:pt>
                <c:pt idx="14">
                  <c:v>1280.906148867314</c:v>
                </c:pt>
                <c:pt idx="15">
                  <c:v>380.90209790209786</c:v>
                </c:pt>
                <c:pt idx="16">
                  <c:v>600.61764705882354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7-453D-9666-263BBA9DC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776479"/>
        <c:axId val="2059763039"/>
      </c:lineChart>
      <c:catAx>
        <c:axId val="20597764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Name of cryptocurrency</a:t>
                </a:r>
              </a:p>
            </c:rich>
          </c:tx>
          <c:layout>
            <c:manualLayout>
              <c:xMode val="edge"/>
              <c:yMode val="edge"/>
              <c:x val="0.39792313187227413"/>
              <c:y val="0.872369937784500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9763039"/>
        <c:crosses val="autoZero"/>
        <c:auto val="1"/>
        <c:lblAlgn val="ctr"/>
        <c:lblOffset val="100"/>
        <c:noMultiLvlLbl val="0"/>
      </c:catAx>
      <c:valAx>
        <c:axId val="20597630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Price  in USD</a:t>
                </a:r>
              </a:p>
            </c:rich>
          </c:tx>
          <c:layout>
            <c:manualLayout>
              <c:xMode val="edge"/>
              <c:yMode val="edge"/>
              <c:x val="1.3733734253323594E-2"/>
              <c:y val="0.36587752495917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977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331172394359931"/>
          <c:y val="0.92051579549110307"/>
          <c:w val="0.41408568243527999"/>
          <c:h val="5.75992595095056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/>
        </a:gs>
        <a:gs pos="55000">
          <a:schemeClr val="bg1">
            <a:lumMod val="85000"/>
          </a:schemeClr>
        </a:gs>
        <a:gs pos="83000">
          <a:schemeClr val="bg1">
            <a:lumMod val="65000"/>
          </a:schemeClr>
        </a:gs>
        <a:gs pos="100000">
          <a:schemeClr val="bg1">
            <a:lumMod val="50000"/>
          </a:schemeClr>
        </a:gs>
      </a:gsLst>
      <a:lin ang="4200000" scaled="0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50800" dir="5400000" algn="ctr" rotWithShape="0">
        <a:srgbClr val="000000">
          <a:alpha val="63000"/>
        </a:srgbClr>
      </a:outerShdw>
      <a:softEdge rad="0"/>
    </a:effectLst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</xdr:colOff>
      <xdr:row>1</xdr:row>
      <xdr:rowOff>63818</xdr:rowOff>
    </xdr:from>
    <xdr:to>
      <xdr:col>9</xdr:col>
      <xdr:colOff>409892</xdr:colOff>
      <xdr:row>20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06448-167C-FE07-9256-32D2934BD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71923</xdr:colOff>
      <xdr:row>1</xdr:row>
      <xdr:rowOff>65897</xdr:rowOff>
    </xdr:from>
    <xdr:to>
      <xdr:col>21</xdr:col>
      <xdr:colOff>480137</xdr:colOff>
      <xdr:row>21</xdr:row>
      <xdr:rowOff>54429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D187ED-5462-A2D4-0932-8FC02DC38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5F72863-2955-421B-8C2F-3EAFCC6C476F}" autoFormatId="16" applyNumberFormats="0" applyBorderFormats="0" applyFontFormats="0" applyPatternFormats="0" applyAlignmentFormats="0" applyWidthHeightFormats="0">
  <queryTableRefresh nextId="12">
    <queryTableFields count="8">
      <queryTableField id="3" name="id" tableColumnId="3"/>
      <queryTableField id="4" name="symbol" tableColumnId="4"/>
      <queryTableField id="1" name="Name" tableColumnId="1"/>
      <queryTableField id="5" name="current_price" tableColumnId="5"/>
      <queryTableField id="6" name="market_cap" tableColumnId="6"/>
      <queryTableField id="7" name="market_cap_rank" tableColumnId="7"/>
      <queryTableField id="8" name="price_change_percentage_24h" tableColumnId="8"/>
      <queryTableField id="9" name="last_updated" tableColumnId="9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C0493-0E56-47DD-A566-9E8C2646994C}" name="Table2" displayName="Table2" ref="A3:H20" totalsRowShown="0" headerRowDxfId="27" dataDxfId="26">
  <autoFilter ref="A3:H20" xr:uid="{3EEC0493-0E56-47DD-A566-9E8C2646994C}"/>
  <tableColumns count="8">
    <tableColumn id="1" xr3:uid="{7515EA8C-9E4B-4B33-A46E-92CBFB2B2E68}" name="ID" dataDxfId="25"/>
    <tableColumn id="2" xr3:uid="{0DF44513-8402-4E4B-A559-3898A3EFB976}" name="name" dataDxfId="24"/>
    <tableColumn id="3" xr3:uid="{97A75D0A-ED5E-404F-AD8B-6BFBED1EEB72}" name="symbol" dataDxfId="23"/>
    <tableColumn id="4" xr3:uid="{292C5F09-399E-480C-9A28-4C516C717A32}" name="market_cap " dataDxfId="22">
      <calculatedColumnFormula array="1">_xlfn.XLOOKUP(Table2[[#This Row],[name]],Table2[name],Total_data[market_cap])</calculatedColumnFormula>
    </tableColumn>
    <tableColumn id="9" xr3:uid="{F359492D-33CF-4267-BAE5-39B2E04A7562}" name="current_price  " dataDxfId="21">
      <calculatedColumnFormula array="1">_xlfn.XLOOKUP(Table2[[#This Row],[name]],Table2[name],Total_data[current_price])</calculatedColumnFormula>
    </tableColumn>
    <tableColumn id="12" xr3:uid="{B484739C-200B-4C9B-AE78-B67C73BE8448}" name="last_updated" dataDxfId="20">
      <calculatedColumnFormula array="1">_xlfn.XLOOKUP(Table2[[#This Row],[name]],Table2[name],Total_data[last_updated])</calculatedColumnFormula>
    </tableColumn>
    <tableColumn id="15" xr3:uid="{F45776AA-8379-4D45-B175-35B351870CDA}" name="price_change_percentage_24h" dataDxfId="19">
      <calculatedColumnFormula array="1">_xlfn.XLOOKUP(Table2[[#This Row],[name]],Table2[name],Total_data[price_change_percentage_24h])</calculatedColumnFormula>
    </tableColumn>
    <tableColumn id="5" xr3:uid="{5AC30998-7ABE-4032-8A14-D520BAC02131}" name="percentage_share [%]" dataDxfId="0">
      <calculatedColumnFormula array="1">(Table4[[#This Row],[current_asset_value '[USD']]])/(Table3[total_amount_invested '[USD']])*100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DDA6B6-5FBC-4E83-B3E2-A0CB08CE0D05}" name="Table3" displayName="Table3" ref="P3:R4" totalsRowShown="0" headerRowDxfId="18" dataDxfId="6">
  <autoFilter ref="P3:R4" xr:uid="{62DDA6B6-5FBC-4E83-B3E2-A0CB08CE0D05}"/>
  <tableColumns count="3">
    <tableColumn id="3" xr3:uid="{1D8C5F9B-9410-4C0A-A510-135EA1A1FB36}" name="total_amount_invested [USD]" dataDxfId="9">
      <calculatedColumnFormula>SUM(J4:J20)</calculatedColumnFormula>
    </tableColumn>
    <tableColumn id="1" xr3:uid="{0F423011-5CD1-4DEC-8E69-42B2287B66BC}" name="total profit/loss [%]" dataDxfId="8">
      <calculatedColumnFormula>SUM(Table4[PNL '[%']])</calculatedColumnFormula>
    </tableColumn>
    <tableColumn id="2" xr3:uid="{DF56EAB5-CA47-47AD-A74C-F4A259447410}" name="current_balance [USD]" dataDxfId="7">
      <calculatedColumnFormula>((Table3[[#This Row],[total_amount_invested '[USD']]])+(Table3[[#This Row],[total_amount_invested '[USD']]])*(Table3[[#This Row],[total profit/loss '[%']]]/100))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B6680B-7757-4D43-8770-1251F25EE361}" name="Table4" displayName="Table4" ref="J3:N20" totalsRowShown="0" headerRowDxfId="13" dataDxfId="14">
  <autoFilter ref="J3:N20" xr:uid="{5AB6680B-7757-4D43-8770-1251F25EE361}"/>
  <tableColumns count="5">
    <tableColumn id="1" xr3:uid="{8C4C77AE-BBA1-4666-87B7-4C569731871A}" name="amount_invested [USD]" dataDxfId="16" dataCellStyle="Currency"/>
    <tableColumn id="2" xr3:uid="{EF88D481-8BD2-4C0E-B566-26A3658E35B5}" name="purchase_price [USD]" dataDxfId="15"/>
    <tableColumn id="3" xr3:uid="{957ECC4B-2497-48FE-93AD-774112CF48FB}" name="shares [USD]" dataDxfId="12" dataCellStyle="Currency">
      <calculatedColumnFormula>Table4[[#This Row],[amount_invested '[USD']]]/Table4[[#This Row],[purchase_price '[USD']]]</calculatedColumnFormula>
    </tableColumn>
    <tableColumn id="4" xr3:uid="{B306EFD8-1C3C-4DE7-8128-19BB4E6A72AC}" name="current_asset_value [USD]" dataDxfId="11">
      <calculatedColumnFormula>Table4[[#This Row],[shares '[USD']]]*Table2[[#This Row],[current_price  ]]</calculatedColumnFormula>
    </tableColumn>
    <tableColumn id="5" xr3:uid="{234EE4D3-BA66-4537-B835-C9F10970A1E4}" name="PNL [%]" dataDxfId="10">
      <calculatedColumnFormula>(Table4[[#This Row],[current_asset_value '[USD']]]-Table4[[#This Row],[amount_invested '[USD']]])/100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B113D5-21B3-4890-82C7-6D1FD67DB763}" name="Total_data" displayName="Total_data" ref="A1:H18" tableType="queryTable" totalsRowShown="0">
  <autoFilter ref="A1:H18" xr:uid="{DAB113D5-21B3-4890-82C7-6D1FD67DB763}"/>
  <tableColumns count="8">
    <tableColumn id="3" xr3:uid="{7DD2C346-DCBE-4789-BC0E-9D6F2DB11E8D}" uniqueName="3" name="id" queryTableFieldId="3"/>
    <tableColumn id="4" xr3:uid="{6E41C7C4-5FB4-468C-8492-22A722075678}" uniqueName="4" name="symbol" queryTableFieldId="4"/>
    <tableColumn id="1" xr3:uid="{B0356110-1332-4C2B-9430-D2F260A79802}" uniqueName="1" name="name" queryTableFieldId="1" dataDxfId="17"/>
    <tableColumn id="5" xr3:uid="{A4A30BE2-9D60-416C-98A9-88E1EA55BBCA}" uniqueName="5" name="current_price" queryTableFieldId="5"/>
    <tableColumn id="6" xr3:uid="{EB885425-4680-4F3F-8996-77693A2936B5}" uniqueName="6" name="market_cap" queryTableFieldId="6"/>
    <tableColumn id="7" xr3:uid="{22155D2D-5E62-4C33-9CBD-84EDD20F299F}" uniqueName="7" name="market_cap_rank" queryTableFieldId="7"/>
    <tableColumn id="8" xr3:uid="{D0B7FD2C-74B6-4A6E-8385-F8AFFD178927}" uniqueName="8" name="price_change_percentage_24h" queryTableFieldId="8"/>
    <tableColumn id="9" xr3:uid="{D6A75410-5203-4802-BA0D-CEFEE6D17D1B}" uniqueName="9" name="last_updated" queryTableFieldId="9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42E9-D822-4987-A847-D6D098EA0365}">
  <dimension ref="A1:R99"/>
  <sheetViews>
    <sheetView tabSelected="1" topLeftCell="A2" zoomScale="80" zoomScaleNormal="80" workbookViewId="0">
      <selection activeCell="G23" sqref="G23"/>
    </sheetView>
  </sheetViews>
  <sheetFormatPr defaultRowHeight="15.6" x14ac:dyDescent="0.3"/>
  <cols>
    <col min="1" max="1" width="6.44140625" style="1" customWidth="1"/>
    <col min="2" max="2" width="16.109375" style="2" bestFit="1" customWidth="1"/>
    <col min="3" max="3" width="11.77734375" style="3" bestFit="1" customWidth="1"/>
    <col min="4" max="4" width="23.21875" style="3" bestFit="1" customWidth="1"/>
    <col min="5" max="5" width="19.44140625" style="3" bestFit="1" customWidth="1"/>
    <col min="6" max="6" width="28.5546875" style="3" bestFit="1" customWidth="1"/>
    <col min="7" max="7" width="29.21875" style="3" customWidth="1"/>
    <col min="8" max="8" width="23.44140625" style="3" bestFit="1" customWidth="1"/>
    <col min="9" max="9" width="10.109375" style="3" customWidth="1"/>
    <col min="10" max="10" width="29.6640625" style="4" bestFit="1" customWidth="1"/>
    <col min="11" max="11" width="27.88671875" style="3" bestFit="1" customWidth="1"/>
    <col min="12" max="12" width="17" style="3" customWidth="1"/>
    <col min="13" max="13" width="31.21875" style="3" customWidth="1"/>
    <col min="14" max="14" width="11.77734375" style="3" bestFit="1" customWidth="1"/>
    <col min="15" max="15" width="8.33203125" style="3" customWidth="1"/>
    <col min="16" max="16" width="30" style="3" bestFit="1" customWidth="1"/>
    <col min="17" max="17" width="21.109375" style="3" bestFit="1" customWidth="1"/>
    <col min="18" max="18" width="23.88671875" style="3" bestFit="1" customWidth="1"/>
    <col min="19" max="16384" width="8.88671875" style="3"/>
  </cols>
  <sheetData>
    <row r="1" spans="1:18" ht="20.399999999999999" customHeight="1" thickBot="1" x14ac:dyDescent="0.35"/>
    <row r="2" spans="1:18" s="2" customFormat="1" ht="29.4" customHeight="1" thickBot="1" x14ac:dyDescent="0.35">
      <c r="A2" s="16" t="s">
        <v>94</v>
      </c>
      <c r="B2" s="17"/>
      <c r="C2" s="17"/>
      <c r="D2" s="17"/>
      <c r="E2" s="17"/>
      <c r="F2" s="17"/>
      <c r="G2" s="17"/>
      <c r="H2" s="18"/>
      <c r="I2" s="22"/>
      <c r="J2" s="19" t="s">
        <v>86</v>
      </c>
      <c r="K2" s="20"/>
      <c r="L2" s="20"/>
      <c r="M2" s="20"/>
      <c r="N2" s="21"/>
      <c r="P2" s="16" t="s">
        <v>87</v>
      </c>
      <c r="Q2" s="17"/>
      <c r="R2" s="18"/>
    </row>
    <row r="3" spans="1:18" ht="20.399999999999999" customHeight="1" x14ac:dyDescent="0.3">
      <c r="A3" s="1" t="s">
        <v>43</v>
      </c>
      <c r="B3" s="2" t="s">
        <v>38</v>
      </c>
      <c r="C3" s="3" t="s">
        <v>36</v>
      </c>
      <c r="D3" s="3" t="s">
        <v>92</v>
      </c>
      <c r="E3" s="3" t="s">
        <v>91</v>
      </c>
      <c r="F3" s="3" t="s">
        <v>42</v>
      </c>
      <c r="G3" s="5" t="s">
        <v>41</v>
      </c>
      <c r="H3" s="3" t="s">
        <v>95</v>
      </c>
      <c r="J3" s="3" t="s">
        <v>90</v>
      </c>
      <c r="K3" s="3" t="s">
        <v>89</v>
      </c>
      <c r="L3" s="4" t="s">
        <v>82</v>
      </c>
      <c r="M3" s="3" t="s">
        <v>88</v>
      </c>
      <c r="N3" s="3" t="s">
        <v>83</v>
      </c>
      <c r="P3" s="3" t="s">
        <v>44</v>
      </c>
      <c r="Q3" s="3" t="s">
        <v>45</v>
      </c>
      <c r="R3" s="3" t="s">
        <v>46</v>
      </c>
    </row>
    <row r="4" spans="1:18" ht="20.399999999999999" customHeight="1" x14ac:dyDescent="0.3">
      <c r="A4" s="1">
        <v>1</v>
      </c>
      <c r="B4" s="2" t="s">
        <v>0</v>
      </c>
      <c r="C4" s="3" t="s">
        <v>1</v>
      </c>
      <c r="D4" s="6" cm="1">
        <f t="array" ref="D4">_xlfn.XLOOKUP(Table2[[#This Row],[name]],Table2[name],Total_data[market_cap])</f>
        <v>1165082627353</v>
      </c>
      <c r="E4" s="7" cm="1">
        <f t="array" ref="E4">_xlfn.XLOOKUP(Table2[[#This Row],[name]],Table2[name],Total_data[current_price])</f>
        <v>59105</v>
      </c>
      <c r="F4" s="3" t="str" cm="1">
        <f t="array" ref="F4">_xlfn.XLOOKUP(Table2[[#This Row],[name]],Table2[name],Total_data[last_updated])</f>
        <v>2024-08-12T20:03:01.259Z</v>
      </c>
      <c r="G4" s="8" cm="1">
        <f t="array" ref="G4">_xlfn.XLOOKUP(Table2[[#This Row],[name]],Table2[name],Total_data[price_change_percentage_24h])</f>
        <v>-0.18753</v>
      </c>
      <c r="H4" s="8" cm="1">
        <f t="array" ref="H4">(Table4[[#This Row],[current_asset_value '[USD']]])/(Table3[total_amount_invested '[USD']])*100</f>
        <v>10.138600614096781</v>
      </c>
      <c r="J4" s="9">
        <v>2000</v>
      </c>
      <c r="K4" s="10">
        <v>58297</v>
      </c>
      <c r="L4" s="11">
        <f>Table4[[#This Row],[amount_invested '[USD']]]/Table4[[#This Row],[purchase_price '[USD']]]</f>
        <v>3.4307082697222845E-2</v>
      </c>
      <c r="M4" s="6">
        <f>Table4[[#This Row],[shares '[USD']]]*Table2[[#This Row],[current_price  ]]</f>
        <v>2027.7201228193562</v>
      </c>
      <c r="N4" s="8">
        <f>(Table4[[#This Row],[current_asset_value '[USD']]]-Table4[[#This Row],[amount_invested '[USD']]])/100</f>
        <v>0.27720122819356219</v>
      </c>
      <c r="P4" s="14">
        <f>SUM(J4:J20)</f>
        <v>20000</v>
      </c>
      <c r="Q4" s="15">
        <f>SUM(Table4[PNL '[%']])</f>
        <v>13.269051290449564</v>
      </c>
      <c r="R4" s="15">
        <f>((Table3[[#This Row],[total_amount_invested '[USD']]])+(Table3[[#This Row],[total_amount_invested '[USD']]])*(Table3[[#This Row],[total profit/loss '[%']]]/100))</f>
        <v>22653.810258089914</v>
      </c>
    </row>
    <row r="5" spans="1:18" ht="20.399999999999999" customHeight="1" x14ac:dyDescent="0.3">
      <c r="A5" s="1">
        <v>2</v>
      </c>
      <c r="B5" s="2" t="s">
        <v>8</v>
      </c>
      <c r="C5" s="3" t="s">
        <v>2</v>
      </c>
      <c r="D5" s="6" cm="1">
        <f t="array" ref="D5">_xlfn.XLOOKUP(Table2[[#This Row],[name]],Table2[name],Total_data[market_cap])</f>
        <v>319816665978</v>
      </c>
      <c r="E5" s="7" cm="1">
        <f t="array" ref="E5">_xlfn.XLOOKUP(Table2[[#This Row],[name]],Table2[name],Total_data[current_price])</f>
        <v>2662.55</v>
      </c>
      <c r="F5" s="3" t="str" cm="1">
        <f t="array" ref="F5">_xlfn.XLOOKUP(Table2[[#This Row],[name]],Table2[name],Total_data[last_updated])</f>
        <v>2024-08-12T20:03:02.100Z</v>
      </c>
      <c r="G5" s="8" cm="1">
        <f t="array" ref="G5">_xlfn.XLOOKUP(Table2[[#This Row],[name]],Table2[name],Total_data[price_change_percentage_24h])</f>
        <v>3.1899799999999998</v>
      </c>
      <c r="H5" s="8" cm="1">
        <f t="array" ref="H5">(Table4[[#This Row],[current_asset_value '[USD']]])/(Table3[total_amount_invested '[USD']])*100</f>
        <v>9.9163504046539863</v>
      </c>
      <c r="J5" s="9">
        <v>2000</v>
      </c>
      <c r="K5" s="10">
        <v>2685.01</v>
      </c>
      <c r="L5" s="11">
        <f>Table4[[#This Row],[amount_invested '[USD']]]/Table4[[#This Row],[purchase_price '[USD']]]</f>
        <v>0.74487618295648794</v>
      </c>
      <c r="M5" s="6">
        <f>Table4[[#This Row],[shares '[USD']]]*Table2[[#This Row],[current_price  ]]</f>
        <v>1983.2700809307971</v>
      </c>
      <c r="N5" s="8">
        <f>(Table4[[#This Row],[current_asset_value '[USD']]]-Table4[[#This Row],[amount_invested '[USD']]])/100</f>
        <v>-0.16729919069202878</v>
      </c>
    </row>
    <row r="6" spans="1:18" ht="20.399999999999999" customHeight="1" x14ac:dyDescent="0.3">
      <c r="A6" s="1">
        <v>3</v>
      </c>
      <c r="B6" s="2" t="s">
        <v>9</v>
      </c>
      <c r="C6" s="3" t="s">
        <v>3</v>
      </c>
      <c r="D6" s="6" cm="1">
        <f t="array" ref="D6">_xlfn.XLOOKUP(Table2[[#This Row],[name]],Table2[name],Total_data[market_cap])</f>
        <v>67074060675</v>
      </c>
      <c r="E6" s="7" cm="1">
        <f t="array" ref="E6">_xlfn.XLOOKUP(Table2[[#This Row],[name]],Table2[name],Total_data[current_price])</f>
        <v>143.86000000000001</v>
      </c>
      <c r="F6" s="3" t="str" cm="1">
        <f t="array" ref="F6">_xlfn.XLOOKUP(Table2[[#This Row],[name]],Table2[name],Total_data[last_updated])</f>
        <v>2024-08-12T20:02:35.319Z</v>
      </c>
      <c r="G6" s="8" cm="1">
        <f t="array" ref="G6">_xlfn.XLOOKUP(Table2[[#This Row],[name]],Table2[name],Total_data[price_change_percentage_24h])</f>
        <v>-0.82703000000000004</v>
      </c>
      <c r="H6" s="8" cm="1">
        <f t="array" ref="H6">(Table4[[#This Row],[current_asset_value '[USD']]])/(Table3[total_amount_invested '[USD']])*100</f>
        <v>9.6479109382335206</v>
      </c>
      <c r="J6" s="9">
        <v>2000</v>
      </c>
      <c r="K6" s="10">
        <v>149.11000000000001</v>
      </c>
      <c r="L6" s="11">
        <f>Table4[[#This Row],[amount_invested '[USD']]]/Table4[[#This Row],[purchase_price '[USD']]]</f>
        <v>13.41291663872309</v>
      </c>
      <c r="M6" s="6">
        <f>Table4[[#This Row],[shares '[USD']]]*Table2[[#This Row],[current_price  ]]</f>
        <v>1929.5821876467039</v>
      </c>
      <c r="N6" s="8">
        <f>(Table4[[#This Row],[current_asset_value '[USD']]]-Table4[[#This Row],[amount_invested '[USD']]])/100</f>
        <v>-0.70417812353296083</v>
      </c>
    </row>
    <row r="7" spans="1:18" ht="20.399999999999999" customHeight="1" x14ac:dyDescent="0.3">
      <c r="A7" s="1">
        <v>4</v>
      </c>
      <c r="B7" s="2" t="s">
        <v>10</v>
      </c>
      <c r="C7" s="3" t="s">
        <v>4</v>
      </c>
      <c r="D7" s="6" cm="1">
        <f t="array" ref="D7">_xlfn.XLOOKUP(Table2[[#This Row],[name]],Table2[name],Total_data[market_cap])</f>
        <v>15301001472</v>
      </c>
      <c r="E7" s="7" cm="1">
        <f t="array" ref="E7">_xlfn.XLOOKUP(Table2[[#This Row],[name]],Table2[name],Total_data[current_price])</f>
        <v>0.10528800000000001</v>
      </c>
      <c r="F7" s="3" t="str" cm="1">
        <f t="array" ref="F7">_xlfn.XLOOKUP(Table2[[#This Row],[name]],Table2[name],Total_data[last_updated])</f>
        <v>2024-08-12T20:02:40.012Z</v>
      </c>
      <c r="G7" s="8" cm="1">
        <f t="array" ref="G7">_xlfn.XLOOKUP(Table2[[#This Row],[name]],Table2[name],Total_data[price_change_percentage_24h])</f>
        <v>2.8579500000000002</v>
      </c>
      <c r="H7" s="8" cm="1">
        <f t="array" ref="H7">(Table4[[#This Row],[current_asset_value '[USD']]])/(Table3[total_amount_invested '[USD']])*100</f>
        <v>7.4629997164729245</v>
      </c>
      <c r="J7" s="9">
        <v>1500</v>
      </c>
      <c r="K7" s="10">
        <v>0.10581</v>
      </c>
      <c r="L7" s="11">
        <f>Table4[[#This Row],[amount_invested '[USD']]]/Table4[[#This Row],[purchase_price '[USD']]]</f>
        <v>14176.353841791892</v>
      </c>
      <c r="M7" s="6">
        <f>Table4[[#This Row],[shares '[USD']]]*Table2[[#This Row],[current_price  ]]</f>
        <v>1492.5999432945848</v>
      </c>
      <c r="N7" s="8">
        <f>(Table4[[#This Row],[current_asset_value '[USD']]]-Table4[[#This Row],[amount_invested '[USD']]])/100</f>
        <v>-7.4000567054151811E-2</v>
      </c>
    </row>
    <row r="8" spans="1:18" ht="20.399999999999999" customHeight="1" x14ac:dyDescent="0.3">
      <c r="A8" s="1">
        <v>5</v>
      </c>
      <c r="B8" s="2" t="s">
        <v>11</v>
      </c>
      <c r="C8" s="3" t="s">
        <v>5</v>
      </c>
      <c r="D8" s="6" cm="1">
        <f t="array" ref="D8">_xlfn.XLOOKUP(Table2[[#This Row],[name]],Table2[name],Total_data[market_cap])</f>
        <v>6306218040</v>
      </c>
      <c r="E8" s="7" cm="1">
        <f t="array" ref="E8">_xlfn.XLOOKUP(Table2[[#This Row],[name]],Table2[name],Total_data[current_price])</f>
        <v>10.38</v>
      </c>
      <c r="F8" s="3" t="str" cm="1">
        <f t="array" ref="F8">_xlfn.XLOOKUP(Table2[[#This Row],[name]],Table2[name],Total_data[last_updated])</f>
        <v>2024-08-12T20:02:41.124Z</v>
      </c>
      <c r="G8" s="8" cm="1">
        <f t="array" ref="G8">_xlfn.XLOOKUP(Table2[[#This Row],[name]],Table2[name],Total_data[price_change_percentage_24h])</f>
        <v>2.46007</v>
      </c>
      <c r="H8" s="8" cm="1">
        <f t="array" ref="H8">(Table4[[#This Row],[current_asset_value '[USD']]])/(Table3[total_amount_invested '[USD']])*100</f>
        <v>7.3374175306314804</v>
      </c>
      <c r="J8" s="9">
        <v>1500</v>
      </c>
      <c r="K8" s="10">
        <v>10.61</v>
      </c>
      <c r="L8" s="11">
        <f>Table4[[#This Row],[amount_invested '[USD']]]/Table4[[#This Row],[purchase_price '[USD']]]</f>
        <v>141.37606032045241</v>
      </c>
      <c r="M8" s="6">
        <f>Table4[[#This Row],[shares '[USD']]]*Table2[[#This Row],[current_price  ]]</f>
        <v>1467.4835061262961</v>
      </c>
      <c r="N8" s="8">
        <f>(Table4[[#This Row],[current_asset_value '[USD']]]-Table4[[#This Row],[amount_invested '[USD']]])/100</f>
        <v>-0.32516493873703894</v>
      </c>
    </row>
    <row r="9" spans="1:18" ht="20.399999999999999" customHeight="1" x14ac:dyDescent="0.3">
      <c r="A9" s="1">
        <v>6</v>
      </c>
      <c r="B9" s="2" t="s">
        <v>12</v>
      </c>
      <c r="C9" s="3" t="s">
        <v>6</v>
      </c>
      <c r="D9" s="6" cm="1">
        <f t="array" ref="D9">_xlfn.XLOOKUP(Table2[[#This Row],[name]],Table2[name],Total_data[market_cap])</f>
        <v>3368422539</v>
      </c>
      <c r="E9" s="12" cm="1">
        <f t="array" ref="E9">_xlfn.XLOOKUP(Table2[[#This Row],[name]],Table2[name],Total_data[current_price])</f>
        <v>8.0199999999999994E-6</v>
      </c>
      <c r="F9" s="3" t="str" cm="1">
        <f t="array" ref="F9">_xlfn.XLOOKUP(Table2[[#This Row],[name]],Table2[name],Total_data[last_updated])</f>
        <v>2024-08-12T20:02:08.227Z</v>
      </c>
      <c r="G9" s="8" cm="1">
        <f t="array" ref="G9">_xlfn.XLOOKUP(Table2[[#This Row],[name]],Table2[name],Total_data[price_change_percentage_24h])</f>
        <v>2.6732999999999998</v>
      </c>
      <c r="H9" s="8" cm="1">
        <f t="array" ref="H9">(Table4[[#This Row],[current_asset_value '[USD']]])/(Table3[total_amount_invested '[USD']])*100</f>
        <v>5.4632152588555858</v>
      </c>
      <c r="J9" s="9">
        <v>1000</v>
      </c>
      <c r="K9" s="12">
        <v>7.34E-6</v>
      </c>
      <c r="L9" s="11">
        <f>Table4[[#This Row],[amount_invested '[USD']]]/Table4[[#This Row],[purchase_price '[USD']]]</f>
        <v>136239782.01634878</v>
      </c>
      <c r="M9" s="6">
        <f>Table4[[#This Row],[shares '[USD']]]*Table2[[#This Row],[current_price  ]]</f>
        <v>1092.6430517711171</v>
      </c>
      <c r="N9" s="8">
        <f>(Table4[[#This Row],[current_asset_value '[USD']]]-Table4[[#This Row],[amount_invested '[USD']]])/100</f>
        <v>0.92643051771117146</v>
      </c>
      <c r="P9" s="3" t="s">
        <v>84</v>
      </c>
    </row>
    <row r="10" spans="1:18" ht="20.399999999999999" customHeight="1" x14ac:dyDescent="0.3">
      <c r="A10" s="1">
        <v>7</v>
      </c>
      <c r="B10" s="2" t="s">
        <v>13</v>
      </c>
      <c r="C10" s="3" t="s">
        <v>7</v>
      </c>
      <c r="D10" s="6" cm="1">
        <f t="array" ref="D10">_xlfn.XLOOKUP(Table2[[#This Row],[name]],Table2[name],Total_data[market_cap])</f>
        <v>1056676306</v>
      </c>
      <c r="E10" s="13" cm="1">
        <f t="array" ref="E10">_xlfn.XLOOKUP(Table2[[#This Row],[name]],Table2[name],Total_data[current_price])</f>
        <v>0.29195399999999999</v>
      </c>
      <c r="F10" s="3" t="str" cm="1">
        <f t="array" ref="F10">_xlfn.XLOOKUP(Table2[[#This Row],[name]],Table2[name],Total_data[last_updated])</f>
        <v>2024-08-12T20:02:45.089Z</v>
      </c>
      <c r="G10" s="8" cm="1">
        <f t="array" ref="G10">_xlfn.XLOOKUP(Table2[[#This Row],[name]],Table2[name],Total_data[price_change_percentage_24h])</f>
        <v>4.5797999999999996</v>
      </c>
      <c r="H10" s="8" cm="1">
        <f t="array" ref="H10">(Table4[[#This Row],[current_asset_value '[USD']]])/(Table3[total_amount_invested '[USD']])*100</f>
        <v>5.2498570447279169</v>
      </c>
      <c r="J10" s="9">
        <v>1000</v>
      </c>
      <c r="K10" s="13">
        <v>0.278059</v>
      </c>
      <c r="L10" s="11">
        <f>Table4[[#This Row],[amount_invested '[USD']]]/Table4[[#This Row],[purchase_price '[USD']]]</f>
        <v>3596.3590461017266</v>
      </c>
      <c r="M10" s="6">
        <f>Table4[[#This Row],[shares '[USD']]]*Table2[[#This Row],[current_price  ]]</f>
        <v>1049.9714089455833</v>
      </c>
      <c r="N10" s="8">
        <f>(Table4[[#This Row],[current_asset_value '[USD']]]-Table4[[#This Row],[amount_invested '[USD']]])/100</f>
        <v>0.49971408945583334</v>
      </c>
    </row>
    <row r="11" spans="1:18" ht="20.399999999999999" customHeight="1" x14ac:dyDescent="0.3">
      <c r="A11" s="1">
        <v>8</v>
      </c>
      <c r="B11" s="2" t="s">
        <v>14</v>
      </c>
      <c r="C11" s="3" t="s">
        <v>15</v>
      </c>
      <c r="D11" s="6" cm="1">
        <f t="array" ref="D11">_xlfn.XLOOKUP(Table2[[#This Row],[name]],Table2[name],Total_data[market_cap])</f>
        <v>623124644</v>
      </c>
      <c r="E11" s="13" cm="1">
        <f t="array" ref="E11">_xlfn.XLOOKUP(Table2[[#This Row],[name]],Table2[name],Total_data[current_price])</f>
        <v>1.6410020000000001E-2</v>
      </c>
      <c r="F11" s="3" t="str" cm="1">
        <f t="array" ref="F11">_xlfn.XLOOKUP(Table2[[#This Row],[name]],Table2[name],Total_data[last_updated])</f>
        <v>2024-08-12T20:02:39.675Z</v>
      </c>
      <c r="G11" s="8" cm="1">
        <f t="array" ref="G11">_xlfn.XLOOKUP(Table2[[#This Row],[name]],Table2[name],Total_data[price_change_percentage_24h])</f>
        <v>4.6649500000000002</v>
      </c>
      <c r="H11" s="8" cm="1">
        <f t="array" ref="H11">(Table4[[#This Row],[current_asset_value '[USD']]])/(Table3[total_amount_invested '[USD']])*100</f>
        <v>4.9878480243161096</v>
      </c>
      <c r="J11" s="9">
        <v>1000</v>
      </c>
      <c r="K11" s="13">
        <v>1.6449999999999999E-2</v>
      </c>
      <c r="L11" s="11">
        <f>Table4[[#This Row],[amount_invested '[USD']]]/Table4[[#This Row],[purchase_price '[USD']]]</f>
        <v>60790.273556231004</v>
      </c>
      <c r="M11" s="6">
        <f>Table4[[#This Row],[shares '[USD']]]*Table2[[#This Row],[current_price  ]]</f>
        <v>997.56960486322191</v>
      </c>
      <c r="N11" s="8">
        <f>(Table4[[#This Row],[current_asset_value '[USD']]]-Table4[[#This Row],[amount_invested '[USD']]])/100</f>
        <v>-2.4303951367780883E-2</v>
      </c>
    </row>
    <row r="12" spans="1:18" ht="20.399999999999999" customHeight="1" x14ac:dyDescent="0.3">
      <c r="A12" s="1">
        <v>9</v>
      </c>
      <c r="B12" s="2" t="s">
        <v>16</v>
      </c>
      <c r="C12" s="3" t="s">
        <v>17</v>
      </c>
      <c r="D12" s="6" cm="1">
        <f t="array" ref="D12">_xlfn.XLOOKUP(Table2[[#This Row],[name]],Table2[name],Total_data[market_cap])</f>
        <v>110451757</v>
      </c>
      <c r="E12" s="13" cm="1">
        <f t="array" ref="E12">_xlfn.XLOOKUP(Table2[[#This Row],[name]],Table2[name],Total_data[current_price])</f>
        <v>0.14324999999999999</v>
      </c>
      <c r="F12" s="3" t="str" cm="1">
        <f t="array" ref="F12">_xlfn.XLOOKUP(Table2[[#This Row],[name]],Table2[name],Total_data[last_updated])</f>
        <v>2024-08-12T20:01:44.368Z</v>
      </c>
      <c r="G12" s="8" cm="1">
        <f t="array" ref="G12">_xlfn.XLOOKUP(Table2[[#This Row],[name]],Table2[name],Total_data[price_change_percentage_24h])</f>
        <v>16.896830000000001</v>
      </c>
      <c r="H12" s="8" cm="1">
        <f t="array" ref="H12">(Table4[[#This Row],[current_asset_value '[USD']]])/(Table3[total_amount_invested '[USD']])*100</f>
        <v>12.352971611879546</v>
      </c>
      <c r="J12" s="9">
        <v>1000</v>
      </c>
      <c r="K12" s="13">
        <v>5.7981999999999999E-2</v>
      </c>
      <c r="L12" s="11">
        <f>Table4[[#This Row],[amount_invested '[USD']]]/Table4[[#This Row],[purchase_price '[USD']]]</f>
        <v>17246.731744334447</v>
      </c>
      <c r="M12" s="6">
        <f>Table4[[#This Row],[shares '[USD']]]*Table2[[#This Row],[current_price  ]]</f>
        <v>2470.5943223759095</v>
      </c>
      <c r="N12" s="8">
        <f>(Table4[[#This Row],[current_asset_value '[USD']]]-Table4[[#This Row],[amount_invested '[USD']]])/100</f>
        <v>14.705943223759096</v>
      </c>
    </row>
    <row r="13" spans="1:18" ht="20.399999999999999" customHeight="1" x14ac:dyDescent="0.3">
      <c r="A13" s="1">
        <v>10</v>
      </c>
      <c r="B13" s="2" t="s">
        <v>18</v>
      </c>
      <c r="C13" s="3" t="s">
        <v>19</v>
      </c>
      <c r="D13" s="6" cm="1">
        <f t="array" ref="D13">_xlfn.XLOOKUP(Table2[[#This Row],[name]],Table2[name],Total_data[market_cap])</f>
        <v>108760238</v>
      </c>
      <c r="E13" s="13" cm="1">
        <f t="array" ref="E13">_xlfn.XLOOKUP(Table2[[#This Row],[name]],Table2[name],Total_data[current_price])</f>
        <v>6.5971000000000002E-2</v>
      </c>
      <c r="F13" s="3" t="str" cm="1">
        <f t="array" ref="F13">_xlfn.XLOOKUP(Table2[[#This Row],[name]],Table2[name],Total_data[last_updated])</f>
        <v>2024-08-12T20:01:51.403Z</v>
      </c>
      <c r="G13" s="8" cm="1">
        <f t="array" ref="G13">_xlfn.XLOOKUP(Table2[[#This Row],[name]],Table2[name],Total_data[price_change_percentage_24h])</f>
        <v>-4.0492400000000002</v>
      </c>
      <c r="H13" s="8" cm="1">
        <f t="array" ref="H13">(Table4[[#This Row],[current_asset_value '[USD']]])/(Table3[total_amount_invested '[USD']])*100</f>
        <v>2.198769480995614</v>
      </c>
      <c r="J13" s="9">
        <v>1000</v>
      </c>
      <c r="K13" s="13">
        <v>0.15001800000000001</v>
      </c>
      <c r="L13" s="11">
        <f>Table4[[#This Row],[amount_invested '[USD']]]/Table4[[#This Row],[purchase_price '[USD']]]</f>
        <v>6665.8667626551478</v>
      </c>
      <c r="M13" s="6">
        <f>Table4[[#This Row],[shares '[USD']]]*Table2[[#This Row],[current_price  ]]</f>
        <v>439.75389619912278</v>
      </c>
      <c r="N13" s="8">
        <f>(Table4[[#This Row],[current_asset_value '[USD']]]-Table4[[#This Row],[amount_invested '[USD']]])/100</f>
        <v>-5.602461038008772</v>
      </c>
    </row>
    <row r="14" spans="1:18" ht="20.399999999999999" customHeight="1" x14ac:dyDescent="0.3">
      <c r="A14" s="1">
        <v>11</v>
      </c>
      <c r="B14" s="2" t="s">
        <v>20</v>
      </c>
      <c r="C14" s="3" t="s">
        <v>21</v>
      </c>
      <c r="D14" s="6" cm="1">
        <f t="array" ref="D14">_xlfn.XLOOKUP(Table2[[#This Row],[name]],Table2[name],Total_data[market_cap])</f>
        <v>45445932</v>
      </c>
      <c r="E14" s="13" cm="1">
        <f t="array" ref="E14">_xlfn.XLOOKUP(Table2[[#This Row],[name]],Table2[name],Total_data[current_price])</f>
        <v>1.44</v>
      </c>
      <c r="F14" s="3" t="str" cm="1">
        <f t="array" ref="F14">_xlfn.XLOOKUP(Table2[[#This Row],[name]],Table2[name],Total_data[last_updated])</f>
        <v>2024-08-12T20:02:59.991Z</v>
      </c>
      <c r="G14" s="8" cm="1">
        <f t="array" ref="G14">_xlfn.XLOOKUP(Table2[[#This Row],[name]],Table2[name],Total_data[price_change_percentage_24h])</f>
        <v>8.7768099999999993</v>
      </c>
      <c r="H14" s="8" cm="1">
        <f t="array" ref="H14">(Table4[[#This Row],[current_asset_value '[USD']]])/(Table3[total_amount_invested '[USD']])*100</f>
        <v>5.6692913385826769</v>
      </c>
      <c r="J14" s="9">
        <v>1000</v>
      </c>
      <c r="K14" s="13">
        <v>1.27</v>
      </c>
      <c r="L14" s="11">
        <f>Table4[[#This Row],[amount_invested '[USD']]]/Table4[[#This Row],[purchase_price '[USD']]]</f>
        <v>787.40157480314963</v>
      </c>
      <c r="M14" s="6">
        <f>Table4[[#This Row],[shares '[USD']]]*Table2[[#This Row],[current_price  ]]</f>
        <v>1133.8582677165355</v>
      </c>
      <c r="N14" s="8">
        <f>(Table4[[#This Row],[current_asset_value '[USD']]]-Table4[[#This Row],[amount_invested '[USD']]])/100</f>
        <v>1.3385826771653546</v>
      </c>
    </row>
    <row r="15" spans="1:18" ht="20.399999999999999" customHeight="1" x14ac:dyDescent="0.3">
      <c r="A15" s="1">
        <v>12</v>
      </c>
      <c r="B15" s="2" t="s">
        <v>22</v>
      </c>
      <c r="C15" s="3" t="s">
        <v>23</v>
      </c>
      <c r="D15" s="6" cm="1">
        <f t="array" ref="D15">_xlfn.XLOOKUP(Table2[[#This Row],[name]],Table2[name],Total_data[market_cap])</f>
        <v>40769294</v>
      </c>
      <c r="E15" s="13" cm="1">
        <f t="array" ref="E15">_xlfn.XLOOKUP(Table2[[#This Row],[name]],Table2[name],Total_data[current_price])</f>
        <v>5.8721000000000001E-4</v>
      </c>
      <c r="F15" s="3" t="str" cm="1">
        <f t="array" ref="F15">_xlfn.XLOOKUP(Table2[[#This Row],[name]],Table2[name],Total_data[last_updated])</f>
        <v>2024-08-12T20:02:43.441Z</v>
      </c>
      <c r="G15" s="8" cm="1">
        <f t="array" ref="G15">_xlfn.XLOOKUP(Table2[[#This Row],[name]],Table2[name],Total_data[price_change_percentage_24h])</f>
        <v>-1.07857</v>
      </c>
      <c r="H15" s="8" cm="1">
        <f t="array" ref="H15">(Table4[[#This Row],[current_asset_value '[USD']]])/(Table3[total_amount_invested '[USD']])*100</f>
        <v>5.467402841660304</v>
      </c>
      <c r="J15" s="9">
        <v>1000</v>
      </c>
      <c r="K15" s="13">
        <v>5.3700999999999998E-4</v>
      </c>
      <c r="L15" s="11">
        <f>Table4[[#This Row],[amount_invested '[USD']]]/Table4[[#This Row],[purchase_price '[USD']]]</f>
        <v>1862162.7157781047</v>
      </c>
      <c r="M15" s="6">
        <f>Table4[[#This Row],[shares '[USD']]]*Table2[[#This Row],[current_price  ]]</f>
        <v>1093.4805683320608</v>
      </c>
      <c r="N15" s="8">
        <f>(Table4[[#This Row],[current_asset_value '[USD']]]-Table4[[#This Row],[amount_invested '[USD']]])/100</f>
        <v>0.93480568332060787</v>
      </c>
    </row>
    <row r="16" spans="1:18" ht="20.399999999999999" customHeight="1" x14ac:dyDescent="0.3">
      <c r="A16" s="1">
        <v>13</v>
      </c>
      <c r="B16" s="2" t="s">
        <v>24</v>
      </c>
      <c r="C16" s="3" t="s">
        <v>25</v>
      </c>
      <c r="D16" s="6" cm="1">
        <f t="array" ref="D16">_xlfn.XLOOKUP(Table2[[#This Row],[name]],Table2[name],Total_data[market_cap])</f>
        <v>23130092</v>
      </c>
      <c r="E16" s="13" cm="1">
        <f t="array" ref="E16">_xlfn.XLOOKUP(Table2[[#This Row],[name]],Table2[name],Total_data[current_price])</f>
        <v>1.9158499999999998E-2</v>
      </c>
      <c r="F16" s="3" t="str" cm="1">
        <f t="array" ref="F16">_xlfn.XLOOKUP(Table2[[#This Row],[name]],Table2[name],Total_data[last_updated])</f>
        <v>2024-08-12T20:02:20.326Z</v>
      </c>
      <c r="G16" s="8" cm="1">
        <f t="array" ref="G16">_xlfn.XLOOKUP(Table2[[#This Row],[name]],Table2[name],Total_data[price_change_percentage_24h])</f>
        <v>5.63239</v>
      </c>
      <c r="H16" s="8" cm="1">
        <f t="array" ref="H16">(Table4[[#This Row],[current_asset_value '[USD']]])/(Table3[total_amount_invested '[USD']])*100</f>
        <v>4.1343331894691406</v>
      </c>
      <c r="J16" s="9">
        <v>1000</v>
      </c>
      <c r="K16" s="13">
        <v>2.317E-2</v>
      </c>
      <c r="L16" s="11">
        <f>Table4[[#This Row],[amount_invested '[USD']]]/Table4[[#This Row],[purchase_price '[USD']]]</f>
        <v>43159.257660768235</v>
      </c>
      <c r="M16" s="6">
        <f>Table4[[#This Row],[shares '[USD']]]*Table2[[#This Row],[current_price  ]]</f>
        <v>826.86663789382817</v>
      </c>
      <c r="N16" s="8">
        <f>(Table4[[#This Row],[current_asset_value '[USD']]]-Table4[[#This Row],[amount_invested '[USD']]])/100</f>
        <v>-1.7313336210617183</v>
      </c>
    </row>
    <row r="17" spans="1:17" ht="20.399999999999999" customHeight="1" x14ac:dyDescent="0.3">
      <c r="A17" s="1">
        <v>14</v>
      </c>
      <c r="B17" s="2" t="s">
        <v>26</v>
      </c>
      <c r="C17" s="3" t="s">
        <v>27</v>
      </c>
      <c r="D17" s="6" cm="1">
        <f t="array" ref="D17">_xlfn.XLOOKUP(Table2[[#This Row],[name]],Table2[name],Total_data[market_cap])</f>
        <v>4596863</v>
      </c>
      <c r="E17" s="13" cm="1">
        <f t="array" ref="E17">_xlfn.XLOOKUP(Table2[[#This Row],[name]],Table2[name],Total_data[current_price])</f>
        <v>3.1041800000000001E-2</v>
      </c>
      <c r="F17" s="3" t="str" cm="1">
        <f t="array" ref="F17">_xlfn.XLOOKUP(Table2[[#This Row],[name]],Table2[name],Total_data[last_updated])</f>
        <v>2024-08-12T20:02:40.033Z</v>
      </c>
      <c r="G17" s="8" cm="1">
        <f t="array" ref="G17">_xlfn.XLOOKUP(Table2[[#This Row],[name]],Table2[name],Total_data[price_change_percentage_24h])</f>
        <v>-0.64198999999999995</v>
      </c>
      <c r="H17" s="8" cm="1">
        <f t="array" ref="H17">(Table4[[#This Row],[current_asset_value '[USD']]])/(Table3[total_amount_invested '[USD']])*100</f>
        <v>5.2954281815080186</v>
      </c>
      <c r="J17" s="9">
        <v>1000</v>
      </c>
      <c r="K17" s="13">
        <v>2.9309999999999999E-2</v>
      </c>
      <c r="L17" s="11">
        <f>Table4[[#This Row],[amount_invested '[USD']]]/Table4[[#This Row],[purchase_price '[USD']]]</f>
        <v>34118.048447628797</v>
      </c>
      <c r="M17" s="6">
        <f>Table4[[#This Row],[shares '[USD']]]*Table2[[#This Row],[current_price  ]]</f>
        <v>1059.0856363016037</v>
      </c>
      <c r="N17" s="8">
        <f>(Table4[[#This Row],[current_asset_value '[USD']]]-Table4[[#This Row],[amount_invested '[USD']]])/100</f>
        <v>0.59085636301603695</v>
      </c>
    </row>
    <row r="18" spans="1:17" ht="20.399999999999999" customHeight="1" x14ac:dyDescent="0.3">
      <c r="A18" s="1">
        <v>15</v>
      </c>
      <c r="B18" s="2" t="s">
        <v>31</v>
      </c>
      <c r="C18" s="3" t="s">
        <v>28</v>
      </c>
      <c r="D18" s="6" cm="1">
        <f t="array" ref="D18">_xlfn.XLOOKUP(Table2[[#This Row],[name]],Table2[name],Total_data[market_cap])</f>
        <v>978085</v>
      </c>
      <c r="E18" s="13" cm="1">
        <f t="array" ref="E18">_xlfn.XLOOKUP(Table2[[#This Row],[name]],Table2[name],Total_data[current_price])</f>
        <v>3.7601000000000003E-4</v>
      </c>
      <c r="F18" s="3" t="str" cm="1">
        <f t="array" ref="F18">_xlfn.XLOOKUP(Table2[[#This Row],[name]],Table2[name],Total_data[last_updated])</f>
        <v>2024-08-12T20:01:30.334Z</v>
      </c>
      <c r="G18" s="8" cm="1">
        <f t="array" ref="G18">_xlfn.XLOOKUP(Table2[[#This Row],[name]],Table2[name],Total_data[price_change_percentage_24h])</f>
        <v>-4.8292099999999998</v>
      </c>
      <c r="H18" s="8" cm="1">
        <f t="array" ref="H18">(Table4[[#This Row],[current_asset_value '[USD']]])/(Table3[total_amount_invested '[USD']])*100</f>
        <v>6.4045307443365704</v>
      </c>
      <c r="J18" s="9">
        <v>1000</v>
      </c>
      <c r="K18" s="13">
        <v>2.9355000000000001E-4</v>
      </c>
      <c r="L18" s="11">
        <f>Table4[[#This Row],[amount_invested '[USD']]]/Table4[[#This Row],[purchase_price '[USD']]]</f>
        <v>3406574.6891500596</v>
      </c>
      <c r="M18" s="6">
        <f>Table4[[#This Row],[shares '[USD']]]*Table2[[#This Row],[current_price  ]]</f>
        <v>1280.906148867314</v>
      </c>
      <c r="N18" s="8">
        <f>(Table4[[#This Row],[current_asset_value '[USD']]]-Table4[[#This Row],[amount_invested '[USD']]])/100</f>
        <v>2.8090614886731395</v>
      </c>
    </row>
    <row r="19" spans="1:17" ht="20.399999999999999" customHeight="1" x14ac:dyDescent="0.3">
      <c r="A19" s="1">
        <v>16</v>
      </c>
      <c r="B19" s="2" t="s">
        <v>32</v>
      </c>
      <c r="C19" s="3" t="s">
        <v>33</v>
      </c>
      <c r="D19" s="6" cm="1">
        <f t="array" ref="D19">_xlfn.XLOOKUP(Table2[[#This Row],[name]],Table2[name],Total_data[market_cap])</f>
        <v>0</v>
      </c>
      <c r="E19" s="13" cm="1">
        <f t="array" ref="E19">_xlfn.XLOOKUP(Table2[[#This Row],[name]],Table2[name],Total_data[current_price])</f>
        <v>3.2681400000000001E-3</v>
      </c>
      <c r="F19" s="3" t="str" cm="1">
        <f t="array" ref="F19">_xlfn.XLOOKUP(Table2[[#This Row],[name]],Table2[name],Total_data[last_updated])</f>
        <v>2024-08-12T20:03:09.446Z</v>
      </c>
      <c r="G19" s="8" cm="1">
        <f t="array" ref="G19">_xlfn.XLOOKUP(Table2[[#This Row],[name]],Table2[name],Total_data[price_change_percentage_24h])</f>
        <v>0.90329000000000004</v>
      </c>
      <c r="H19" s="8" cm="1">
        <f t="array" ref="H19">(Table4[[#This Row],[current_asset_value '[USD']]])/(Table3[total_amount_invested '[USD']])*100</f>
        <v>1.9045104895104894</v>
      </c>
      <c r="J19" s="9">
        <v>500</v>
      </c>
      <c r="K19" s="13">
        <v>4.2900000000000004E-3</v>
      </c>
      <c r="L19" s="11">
        <f>Table4[[#This Row],[amount_invested '[USD']]]/Table4[[#This Row],[purchase_price '[USD']]]</f>
        <v>116550.11655011654</v>
      </c>
      <c r="M19" s="6">
        <f>Table4[[#This Row],[shares '[USD']]]*Table2[[#This Row],[current_price  ]]</f>
        <v>380.90209790209786</v>
      </c>
      <c r="N19" s="8">
        <f>(Table4[[#This Row],[current_asset_value '[USD']]]-Table4[[#This Row],[amount_invested '[USD']]])/100</f>
        <v>-1.1909790209790214</v>
      </c>
    </row>
    <row r="20" spans="1:17" ht="20.399999999999999" customHeight="1" x14ac:dyDescent="0.3">
      <c r="A20" s="1">
        <v>17</v>
      </c>
      <c r="B20" s="2" t="s">
        <v>30</v>
      </c>
      <c r="C20" s="3" t="s">
        <v>29</v>
      </c>
      <c r="D20" s="6" cm="1">
        <f t="array" ref="D20">_xlfn.XLOOKUP(Table2[[#This Row],[name]],Table2[name],Total_data[market_cap])</f>
        <v>0</v>
      </c>
      <c r="E20" s="13" cm="1">
        <f t="array" ref="E20">_xlfn.XLOOKUP(Table2[[#This Row],[name]],Table2[name],Total_data[current_price])</f>
        <v>1.63368E-3</v>
      </c>
      <c r="F20" s="3" t="str" cm="1">
        <f t="array" ref="F20">_xlfn.XLOOKUP(Table2[[#This Row],[name]],Table2[name],Total_data[last_updated])</f>
        <v>2024-08-12T20:00:58.956Z</v>
      </c>
      <c r="G20" s="8" cm="1">
        <f t="array" ref="G20">_xlfn.XLOOKUP(Table2[[#This Row],[name]],Table2[name],Total_data[price_change_percentage_24h])</f>
        <v>-1.3211999999999999</v>
      </c>
      <c r="H20" s="8" cm="1">
        <f t="array" ref="H20">(Table4[[#This Row],[current_asset_value '[USD']]])/(Table3[total_amount_invested '[USD']])*100</f>
        <v>3.0030882352941179</v>
      </c>
      <c r="J20" s="9">
        <v>500</v>
      </c>
      <c r="K20" s="13">
        <v>1.3600000000000001E-3</v>
      </c>
      <c r="L20" s="11">
        <f>Table4[[#This Row],[amount_invested '[USD']]]/Table4[[#This Row],[purchase_price '[USD']]]</f>
        <v>367647.0588235294</v>
      </c>
      <c r="M20" s="6">
        <f>Table4[[#This Row],[shares '[USD']]]*Table2[[#This Row],[current_price  ]]</f>
        <v>600.61764705882354</v>
      </c>
      <c r="N20" s="8">
        <f>(Table4[[#This Row],[current_asset_value '[USD']]]-Table4[[#This Row],[amount_invested '[USD']]])/100</f>
        <v>1.0061764705882354</v>
      </c>
    </row>
    <row r="23" spans="1:17" x14ac:dyDescent="0.3">
      <c r="Q23" s="4"/>
    </row>
    <row r="26" spans="1:17" x14ac:dyDescent="0.3">
      <c r="Q26" s="4"/>
    </row>
    <row r="27" spans="1:17" x14ac:dyDescent="0.3">
      <c r="Q27" s="4"/>
    </row>
    <row r="28" spans="1:17" x14ac:dyDescent="0.3">
      <c r="Q28" s="4"/>
    </row>
    <row r="29" spans="1:17" x14ac:dyDescent="0.3">
      <c r="Q29" s="4"/>
    </row>
    <row r="53" spans="14:14" x14ac:dyDescent="0.3">
      <c r="N53" s="3" t="s">
        <v>85</v>
      </c>
    </row>
    <row r="99" spans="14:14" x14ac:dyDescent="0.3">
      <c r="N99" s="3">
        <f>+O144</f>
        <v>0</v>
      </c>
    </row>
  </sheetData>
  <mergeCells count="3">
    <mergeCell ref="J2:N2"/>
    <mergeCell ref="P2:R2"/>
    <mergeCell ref="A2:H2"/>
  </mergeCells>
  <phoneticPr fontId="2" type="noConversion"/>
  <conditionalFormatting sqref="G4:G20">
    <cfRule type="cellIs" dxfId="5" priority="4" operator="lessThan">
      <formula>0</formula>
    </cfRule>
    <cfRule type="cellIs" dxfId="4" priority="5" operator="greaterThan">
      <formula>0</formula>
    </cfRule>
  </conditionalFormatting>
  <conditionalFormatting sqref="N4:N20">
    <cfRule type="cellIs" dxfId="3" priority="2" operator="lessThan">
      <formula>0</formula>
    </cfRule>
    <cfRule type="cellIs" dxfId="2" priority="3" operator="greaterThan">
      <formula>0</formula>
    </cfRule>
  </conditionalFormatting>
  <conditionalFormatting sqref="Q4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7385-20B1-43D6-9B22-FEF2AEBC7BE5}">
  <dimension ref="A1"/>
  <sheetViews>
    <sheetView zoomScale="98" zoomScaleNormal="98" workbookViewId="0">
      <selection activeCell="I26" sqref="I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1F44-6B06-494E-97EA-A0D5605AE57C}">
  <dimension ref="A1:H18"/>
  <sheetViews>
    <sheetView workbookViewId="0">
      <selection activeCell="D22" sqref="D22"/>
    </sheetView>
  </sheetViews>
  <sheetFormatPr defaultRowHeight="14.4" x14ac:dyDescent="0.3"/>
  <cols>
    <col min="1" max="1" width="14.33203125" bestFit="1" customWidth="1"/>
    <col min="2" max="2" width="9.33203125" bestFit="1" customWidth="1"/>
    <col min="3" max="3" width="13.88671875" bestFit="1" customWidth="1"/>
    <col min="4" max="4" width="14.33203125" bestFit="1" customWidth="1"/>
    <col min="5" max="5" width="13.109375" bestFit="1" customWidth="1"/>
    <col min="6" max="6" width="17.6640625" bestFit="1" customWidth="1"/>
    <col min="7" max="7" width="28.5546875" bestFit="1" customWidth="1"/>
    <col min="8" max="9" width="23.109375" bestFit="1" customWidth="1"/>
  </cols>
  <sheetData>
    <row r="1" spans="1:8" x14ac:dyDescent="0.3">
      <c r="A1" t="s">
        <v>34</v>
      </c>
      <c r="B1" t="s">
        <v>36</v>
      </c>
      <c r="C1" t="s">
        <v>38</v>
      </c>
      <c r="D1" t="s">
        <v>93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">
      <c r="A2" t="s">
        <v>35</v>
      </c>
      <c r="B2" t="s">
        <v>37</v>
      </c>
      <c r="C2" t="s">
        <v>0</v>
      </c>
      <c r="D2">
        <v>59105</v>
      </c>
      <c r="E2">
        <v>1165082627353</v>
      </c>
      <c r="F2">
        <v>1</v>
      </c>
      <c r="G2">
        <v>-0.18753</v>
      </c>
      <c r="H2" t="s">
        <v>96</v>
      </c>
    </row>
    <row r="3" spans="1:8" x14ac:dyDescent="0.3">
      <c r="A3" t="s">
        <v>79</v>
      </c>
      <c r="B3" t="s">
        <v>80</v>
      </c>
      <c r="C3" t="s">
        <v>81</v>
      </c>
      <c r="D3">
        <v>2662.55</v>
      </c>
      <c r="E3">
        <v>319816665978</v>
      </c>
      <c r="F3">
        <v>2</v>
      </c>
      <c r="G3">
        <v>3.1899799999999998</v>
      </c>
      <c r="H3" t="s">
        <v>97</v>
      </c>
    </row>
    <row r="4" spans="1:8" x14ac:dyDescent="0.3">
      <c r="A4" t="s">
        <v>47</v>
      </c>
      <c r="B4" t="s">
        <v>48</v>
      </c>
      <c r="C4" t="s">
        <v>49</v>
      </c>
      <c r="D4">
        <v>143.86000000000001</v>
      </c>
      <c r="E4">
        <v>67074060675</v>
      </c>
      <c r="F4">
        <v>5</v>
      </c>
      <c r="G4">
        <v>-0.82703000000000004</v>
      </c>
      <c r="H4" t="s">
        <v>98</v>
      </c>
    </row>
    <row r="5" spans="1:8" x14ac:dyDescent="0.3">
      <c r="A5" t="s">
        <v>50</v>
      </c>
      <c r="B5" t="s">
        <v>51</v>
      </c>
      <c r="C5" t="s">
        <v>52</v>
      </c>
      <c r="D5">
        <v>0.10528800000000001</v>
      </c>
      <c r="E5">
        <v>15301001472</v>
      </c>
      <c r="F5">
        <v>10</v>
      </c>
      <c r="G5">
        <v>2.8579500000000002</v>
      </c>
      <c r="H5" t="s">
        <v>99</v>
      </c>
    </row>
    <row r="6" spans="1:8" x14ac:dyDescent="0.3">
      <c r="A6" t="s">
        <v>53</v>
      </c>
      <c r="B6" t="s">
        <v>54</v>
      </c>
      <c r="C6" t="s">
        <v>55</v>
      </c>
      <c r="D6">
        <v>10.38</v>
      </c>
      <c r="E6">
        <v>6306218040</v>
      </c>
      <c r="F6">
        <v>18</v>
      </c>
      <c r="G6">
        <v>2.46007</v>
      </c>
      <c r="H6" t="s">
        <v>100</v>
      </c>
    </row>
    <row r="7" spans="1:8" x14ac:dyDescent="0.3">
      <c r="A7" t="s">
        <v>56</v>
      </c>
      <c r="B7" t="s">
        <v>56</v>
      </c>
      <c r="C7" t="s">
        <v>57</v>
      </c>
      <c r="D7">
        <v>8.0199999999999994E-6</v>
      </c>
      <c r="E7">
        <v>3368422539</v>
      </c>
      <c r="F7">
        <v>27</v>
      </c>
      <c r="G7">
        <v>2.6732999999999998</v>
      </c>
      <c r="H7" t="s">
        <v>101</v>
      </c>
    </row>
    <row r="8" spans="1:8" x14ac:dyDescent="0.3">
      <c r="A8" t="s">
        <v>58</v>
      </c>
      <c r="B8" t="s">
        <v>59</v>
      </c>
      <c r="C8" t="s">
        <v>22</v>
      </c>
      <c r="D8">
        <v>0.29195399999999999</v>
      </c>
      <c r="E8">
        <v>1056676306</v>
      </c>
      <c r="F8">
        <v>69</v>
      </c>
      <c r="G8">
        <v>4.5797999999999996</v>
      </c>
      <c r="H8" t="s">
        <v>102</v>
      </c>
    </row>
    <row r="9" spans="1:8" x14ac:dyDescent="0.3">
      <c r="A9" t="s">
        <v>60</v>
      </c>
      <c r="B9" t="s">
        <v>60</v>
      </c>
      <c r="C9" t="s">
        <v>25</v>
      </c>
      <c r="D9">
        <v>1.6410020000000001E-2</v>
      </c>
      <c r="E9">
        <v>623124644</v>
      </c>
      <c r="F9">
        <v>107</v>
      </c>
      <c r="G9">
        <v>4.6649500000000002</v>
      </c>
      <c r="H9" t="s">
        <v>103</v>
      </c>
    </row>
    <row r="10" spans="1:8" x14ac:dyDescent="0.3">
      <c r="A10" t="s">
        <v>63</v>
      </c>
      <c r="B10" t="s">
        <v>64</v>
      </c>
      <c r="C10" t="s">
        <v>32</v>
      </c>
      <c r="D10">
        <v>0.14324999999999999</v>
      </c>
      <c r="E10">
        <v>110451757</v>
      </c>
      <c r="F10">
        <v>343</v>
      </c>
      <c r="G10">
        <v>16.896830000000001</v>
      </c>
      <c r="H10" t="s">
        <v>104</v>
      </c>
    </row>
    <row r="11" spans="1:8" x14ac:dyDescent="0.3">
      <c r="A11" t="s">
        <v>61</v>
      </c>
      <c r="B11" t="s">
        <v>62</v>
      </c>
      <c r="C11" t="s">
        <v>20</v>
      </c>
      <c r="D11">
        <v>6.5971000000000002E-2</v>
      </c>
      <c r="E11">
        <v>108760238</v>
      </c>
      <c r="F11">
        <v>345</v>
      </c>
      <c r="G11">
        <v>-4.0492400000000002</v>
      </c>
      <c r="H11" t="s">
        <v>105</v>
      </c>
    </row>
    <row r="12" spans="1:8" x14ac:dyDescent="0.3">
      <c r="A12" t="s">
        <v>65</v>
      </c>
      <c r="B12" t="s">
        <v>66</v>
      </c>
      <c r="C12" t="s">
        <v>67</v>
      </c>
      <c r="D12">
        <v>1.44</v>
      </c>
      <c r="E12">
        <v>45445932</v>
      </c>
      <c r="F12">
        <v>594</v>
      </c>
      <c r="G12">
        <v>8.7768099999999993</v>
      </c>
      <c r="H12" t="s">
        <v>106</v>
      </c>
    </row>
    <row r="13" spans="1:8" x14ac:dyDescent="0.3">
      <c r="A13" t="s">
        <v>68</v>
      </c>
      <c r="B13" t="s">
        <v>68</v>
      </c>
      <c r="C13" t="s">
        <v>18</v>
      </c>
      <c r="D13">
        <v>5.8721000000000001E-4</v>
      </c>
      <c r="E13">
        <v>40769294</v>
      </c>
      <c r="F13">
        <v>624</v>
      </c>
      <c r="G13">
        <v>-1.07857</v>
      </c>
      <c r="H13" t="s">
        <v>107</v>
      </c>
    </row>
    <row r="14" spans="1:8" x14ac:dyDescent="0.3">
      <c r="A14" t="s">
        <v>69</v>
      </c>
      <c r="B14" t="s">
        <v>70</v>
      </c>
      <c r="C14" t="s">
        <v>31</v>
      </c>
      <c r="D14">
        <v>1.9158499999999998E-2</v>
      </c>
      <c r="E14">
        <v>23130092</v>
      </c>
      <c r="F14">
        <v>852</v>
      </c>
      <c r="G14">
        <v>5.63239</v>
      </c>
      <c r="H14" t="s">
        <v>108</v>
      </c>
    </row>
    <row r="15" spans="1:8" x14ac:dyDescent="0.3">
      <c r="A15" t="s">
        <v>71</v>
      </c>
      <c r="B15" t="s">
        <v>71</v>
      </c>
      <c r="C15" t="s">
        <v>15</v>
      </c>
      <c r="D15">
        <v>3.1041800000000001E-2</v>
      </c>
      <c r="E15">
        <v>4596863</v>
      </c>
      <c r="F15">
        <v>1690</v>
      </c>
      <c r="G15">
        <v>-0.64198999999999995</v>
      </c>
      <c r="H15" t="s">
        <v>109</v>
      </c>
    </row>
    <row r="16" spans="1:8" x14ac:dyDescent="0.3">
      <c r="A16" t="s">
        <v>72</v>
      </c>
      <c r="B16" t="s">
        <v>73</v>
      </c>
      <c r="C16" t="s">
        <v>74</v>
      </c>
      <c r="D16">
        <v>3.7601000000000003E-4</v>
      </c>
      <c r="E16">
        <v>978085</v>
      </c>
      <c r="F16">
        <v>2699</v>
      </c>
      <c r="G16">
        <v>-4.8292099999999998</v>
      </c>
      <c r="H16" t="s">
        <v>110</v>
      </c>
    </row>
    <row r="17" spans="1:8" x14ac:dyDescent="0.3">
      <c r="A17" t="s">
        <v>75</v>
      </c>
      <c r="B17" t="s">
        <v>76</v>
      </c>
      <c r="C17" t="s">
        <v>77</v>
      </c>
      <c r="D17">
        <v>3.2681400000000001E-3</v>
      </c>
      <c r="E17">
        <v>0</v>
      </c>
      <c r="G17">
        <v>0.90329000000000004</v>
      </c>
      <c r="H17" t="s">
        <v>111</v>
      </c>
    </row>
    <row r="18" spans="1:8" x14ac:dyDescent="0.3">
      <c r="A18" t="s">
        <v>78</v>
      </c>
      <c r="B18" t="s">
        <v>78</v>
      </c>
      <c r="C18" t="s">
        <v>26</v>
      </c>
      <c r="D18">
        <v>1.63368E-3</v>
      </c>
      <c r="E18">
        <v>0</v>
      </c>
      <c r="G18">
        <v>-1.3211999999999999</v>
      </c>
      <c r="H18" t="s">
        <v>112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041EF-0A72-4F61-A2CD-038C98CEE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Graphics</vt:lpstr>
      <vt:lpstr>Crypto_API_data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Kożuch</dc:creator>
  <cp:lastModifiedBy>Tomasz Kożuch</cp:lastModifiedBy>
  <dcterms:created xsi:type="dcterms:W3CDTF">2024-08-06T18:15:42Z</dcterms:created>
  <dcterms:modified xsi:type="dcterms:W3CDTF">2024-08-12T20:04:27Z</dcterms:modified>
</cp:coreProperties>
</file>