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assan\Documents\"/>
    </mc:Choice>
  </mc:AlternateContent>
  <workbookProtection workbookPassword="EB0B" lockStructure="1"/>
  <bookViews>
    <workbookView xWindow="0" yWindow="450" windowWidth="28800" windowHeight="12510"/>
  </bookViews>
  <sheets>
    <sheet name="Price Sheet" sheetId="8" r:id="rId1"/>
    <sheet name="Sheet2" sheetId="10" state="hidden" r:id="rId2"/>
    <sheet name="Improvements" sheetId="11" state="hidden" r:id="rId3"/>
  </sheets>
  <definedNames>
    <definedName name="Parent_Sheet_Size">#REF!</definedName>
    <definedName name="Run_Sheet_Size" localSheetId="0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0" l="1"/>
  <c r="D16" i="10"/>
  <c r="C3" i="10"/>
  <c r="C4" i="10"/>
  <c r="C24" i="10"/>
  <c r="A2" i="8" s="1"/>
  <c r="C17" i="10"/>
  <c r="D17" i="10"/>
  <c r="F55" i="8"/>
  <c r="F49" i="8"/>
  <c r="F50" i="8"/>
  <c r="F51" i="8"/>
  <c r="F52" i="8"/>
  <c r="F53" i="8"/>
  <c r="F54" i="8"/>
  <c r="E55" i="8"/>
  <c r="E49" i="8"/>
  <c r="E50" i="8"/>
  <c r="E51" i="8"/>
  <c r="E52" i="8"/>
  <c r="E53" i="8"/>
  <c r="E54" i="8"/>
  <c r="D55" i="8"/>
  <c r="D49" i="8"/>
  <c r="D50" i="8"/>
  <c r="D51" i="8"/>
  <c r="D52" i="8"/>
  <c r="D53" i="8"/>
  <c r="D54" i="8"/>
  <c r="E9" i="8"/>
  <c r="I54" i="8"/>
  <c r="J54" i="8"/>
  <c r="I55" i="8"/>
  <c r="J55" i="8"/>
  <c r="I50" i="8"/>
  <c r="J50" i="8"/>
  <c r="H50" i="8"/>
  <c r="E63" i="8"/>
  <c r="I48" i="8" s="1"/>
  <c r="F63" i="8"/>
  <c r="J48" i="8" s="1"/>
  <c r="D63" i="8"/>
  <c r="H48" i="8" s="1"/>
  <c r="H55" i="8"/>
  <c r="H54" i="8"/>
  <c r="F24" i="8"/>
  <c r="E24" i="8"/>
  <c r="D24" i="8"/>
  <c r="D9" i="10" l="1"/>
  <c r="D10" i="10"/>
  <c r="D7" i="10"/>
  <c r="D21" i="8"/>
  <c r="D20" i="8"/>
  <c r="E25" i="8" s="1"/>
  <c r="D8" i="10"/>
  <c r="D33" i="8" l="1"/>
  <c r="F25" i="8"/>
  <c r="F26" i="8" s="1"/>
  <c r="D25" i="8"/>
  <c r="D36" i="8" s="1"/>
  <c r="D38" i="8" s="1"/>
  <c r="E48" i="8"/>
  <c r="E36" i="8"/>
  <c r="E38" i="8" s="1"/>
  <c r="E35" i="8"/>
  <c r="E26" i="8"/>
  <c r="F48" i="8" l="1"/>
  <c r="F35" i="8"/>
  <c r="F36" i="8"/>
  <c r="F38" i="8" s="1"/>
  <c r="D26" i="8"/>
  <c r="D28" i="8" s="1"/>
  <c r="D48" i="8"/>
  <c r="D35" i="8"/>
  <c r="D37" i="8" s="1"/>
  <c r="D40" i="8" s="1"/>
  <c r="E28" i="8"/>
  <c r="E47" i="8"/>
  <c r="E59" i="8" s="1"/>
  <c r="E37" i="8"/>
  <c r="E40" i="8" s="1"/>
  <c r="E42" i="8"/>
  <c r="E43" i="8" s="1"/>
  <c r="E45" i="8" s="1"/>
  <c r="F28" i="8"/>
  <c r="F47" i="8"/>
  <c r="F42" i="8" l="1"/>
  <c r="F43" i="8" s="1"/>
  <c r="F45" i="8" s="1"/>
  <c r="F59" i="8"/>
  <c r="F37" i="8"/>
  <c r="F40" i="8" s="1"/>
  <c r="D42" i="8"/>
  <c r="D43" i="8" s="1"/>
  <c r="D45" i="8" s="1"/>
  <c r="D61" i="8" s="1"/>
  <c r="D47" i="8"/>
  <c r="D59" i="8" s="1"/>
  <c r="E61" i="8"/>
  <c r="E72" i="8" s="1"/>
  <c r="F61" i="8" l="1"/>
  <c r="F67" i="8" s="1"/>
  <c r="J67" i="8" s="1"/>
  <c r="D64" i="8"/>
  <c r="H64" i="8" s="1"/>
  <c r="D71" i="8"/>
  <c r="D65" i="8"/>
  <c r="H65" i="8" s="1"/>
  <c r="D67" i="8"/>
  <c r="H67" i="8" s="1"/>
  <c r="E66" i="8"/>
  <c r="I66" i="8" s="1"/>
  <c r="E65" i="8"/>
  <c r="I65" i="8" s="1"/>
  <c r="D72" i="8"/>
  <c r="D66" i="8"/>
  <c r="H66" i="8" s="1"/>
  <c r="E64" i="8"/>
  <c r="I64" i="8" s="1"/>
  <c r="D70" i="8"/>
  <c r="E70" i="8"/>
  <c r="E67" i="8"/>
  <c r="I67" i="8" s="1"/>
  <c r="E71" i="8"/>
  <c r="F70" i="8" l="1"/>
  <c r="F71" i="8"/>
  <c r="F72" i="8"/>
  <c r="F66" i="8"/>
  <c r="J66" i="8" s="1"/>
  <c r="F65" i="8"/>
  <c r="J65" i="8" s="1"/>
  <c r="F64" i="8"/>
  <c r="J64" i="8" s="1"/>
</calcChain>
</file>

<file path=xl/sharedStrings.xml><?xml version="1.0" encoding="utf-8"?>
<sst xmlns="http://schemas.openxmlformats.org/spreadsheetml/2006/main" count="98" uniqueCount="87">
  <si>
    <t>Paper Cost:</t>
  </si>
  <si>
    <t>Stitch</t>
  </si>
  <si>
    <t>Run sheet size</t>
  </si>
  <si>
    <t>Parent Sheet Size</t>
  </si>
  <si>
    <t>Finished Sheet Size</t>
  </si>
  <si>
    <t>Width</t>
  </si>
  <si>
    <t>Height</t>
  </si>
  <si>
    <t># Parent Sheets</t>
  </si>
  <si>
    <t>$/M Parent Sheets</t>
  </si>
  <si>
    <t>Large Sheet</t>
  </si>
  <si>
    <t>Print Speed</t>
  </si>
  <si>
    <t>Small sheet 1 side</t>
  </si>
  <si>
    <t>Small Sheet 2 Side</t>
  </si>
  <si>
    <t>Large Sheet 1 Side</t>
  </si>
  <si>
    <t>Large Sheet 2 side</t>
  </si>
  <si>
    <t>Checks if print 2 sides</t>
  </si>
  <si>
    <t>Checks if Large Sheet</t>
  </si>
  <si>
    <t>Checks the sheet size and no printed sides and sets print speed</t>
  </si>
  <si>
    <t>Printed Sides</t>
  </si>
  <si>
    <t>Sides Color</t>
  </si>
  <si>
    <t>Sides B&amp;W</t>
  </si>
  <si>
    <t>Color Clicks</t>
  </si>
  <si>
    <t>B&amp;W Clicks</t>
  </si>
  <si>
    <t xml:space="preserve">#Run/Parent Sheets </t>
  </si>
  <si>
    <t># Run Sheets</t>
  </si>
  <si>
    <t>Click Cost</t>
  </si>
  <si>
    <t>Small Sheet</t>
  </si>
  <si>
    <t>B&amp;W Cost</t>
  </si>
  <si>
    <t>Error Message</t>
  </si>
  <si>
    <t>Job Run Time</t>
  </si>
  <si>
    <t>Estimated Labor</t>
  </si>
  <si>
    <t>Client Name</t>
  </si>
  <si>
    <t>Date</t>
  </si>
  <si>
    <t>Parent Sheet Cut</t>
  </si>
  <si>
    <t>Finish Sheet Cut</t>
  </si>
  <si>
    <t>Collate</t>
  </si>
  <si>
    <t>Pad</t>
  </si>
  <si>
    <t>Glue</t>
  </si>
  <si>
    <t>Staple</t>
  </si>
  <si>
    <t>Numbering</t>
  </si>
  <si>
    <t>Other</t>
  </si>
  <si>
    <t>Finishing Charge</t>
  </si>
  <si>
    <t>Job Description</t>
  </si>
  <si>
    <t>Cost</t>
  </si>
  <si>
    <t>Multiplier</t>
  </si>
  <si>
    <t>Gross Cost +GP</t>
  </si>
  <si>
    <t>Fold</t>
  </si>
  <si>
    <t>Quantity Breakdown</t>
  </si>
  <si>
    <t># Up/Run Sheet</t>
  </si>
  <si>
    <t>Calculate max up per run sheets</t>
  </si>
  <si>
    <t>calculate max run sheets per parent sheet</t>
  </si>
  <si>
    <t>Total Click Cost:</t>
  </si>
  <si>
    <t>P1:</t>
  </si>
  <si>
    <t>P2:</t>
  </si>
  <si>
    <t>P3:</t>
  </si>
  <si>
    <t>P4:</t>
  </si>
  <si>
    <t>Check ;the sheet size and No of printed pages</t>
  </si>
  <si>
    <t>Checked</t>
  </si>
  <si>
    <t>Rate</t>
  </si>
  <si>
    <t>per 1000 books</t>
  </si>
  <si>
    <t>per 1000 sheets</t>
  </si>
  <si>
    <t>per pad</t>
  </si>
  <si>
    <t>per 1000</t>
  </si>
  <si>
    <t>Min $25 + $2 per 1000</t>
  </si>
  <si>
    <t>Completed By</t>
  </si>
  <si>
    <t>Labor Charge</t>
  </si>
  <si>
    <t>No of Pieces to Finish</t>
  </si>
  <si>
    <t>Desired %GP</t>
  </si>
  <si>
    <t>Pricing Override</t>
  </si>
  <si>
    <t>Color Cost</t>
  </si>
  <si>
    <t>NCR</t>
  </si>
  <si>
    <t>Booklet</t>
  </si>
  <si>
    <t>P1</t>
  </si>
  <si>
    <t>P2</t>
  </si>
  <si>
    <t>P3</t>
  </si>
  <si>
    <t>P4</t>
  </si>
  <si>
    <t>Parts</t>
  </si>
  <si>
    <t>Signitures</t>
  </si>
  <si>
    <t>Add paper selection table</t>
  </si>
  <si>
    <t>add bleeds</t>
  </si>
  <si>
    <t>Pages</t>
  </si>
  <si>
    <t>Type</t>
  </si>
  <si>
    <t>Data Validation</t>
  </si>
  <si>
    <t>Half Fold</t>
  </si>
  <si>
    <t>Bound</t>
  </si>
  <si>
    <t>Unit Price Digital</t>
  </si>
  <si>
    <t>abx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</si>
</sst>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Calibri"/>
      <family val="2"/>
      <scheme val="minor"/>
    </font>
    <font>
      <b/>
      <sz val="10"/>
      <color theme="0"/>
      <name val="Arial"/>
    </font>
    <font>
      <sz val="10"/>
      <color theme="1"/>
      <name val="Arial"/>
      <family val="2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8">
    <xf numFmtId="0" fontId="0" fillId="0" borderId="0"/>
    <xf numFmtId="44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3">
    <xf numFmtId="0" fontId="0" fillId="0" borderId="0" xfId="0"/>
    <xf numFmtId="0" fontId="3" fillId="0" borderId="0" xfId="2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0" fontId="0" fillId="0" borderId="0" xfId="0" applyFill="1" applyBorder="1" applyAlignment="1" applyProtection="1">
      <alignment vertical="center"/>
    </xf>
    <xf numFmtId="0" fontId="0" fillId="5" borderId="4" xfId="0" applyFill="1" applyBorder="1" applyAlignment="1" applyProtection="1">
      <alignment horizontal="right"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2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2" applyFont="1" applyFill="1" applyBorder="1" applyAlignment="1" applyProtection="1">
      <alignment horizontal="right" vertical="center"/>
    </xf>
    <xf numFmtId="0" fontId="0" fillId="5" borderId="2" xfId="0" applyFill="1" applyBorder="1" applyAlignment="1" applyProtection="1">
      <alignment horizontal="right" vertical="center"/>
    </xf>
    <xf numFmtId="0" fontId="0" fillId="5" borderId="8" xfId="0" applyFill="1" applyBorder="1" applyAlignment="1" applyProtection="1">
      <alignment horizontal="right" vertical="center"/>
    </xf>
    <xf numFmtId="0" fontId="0" fillId="5" borderId="5" xfId="0" applyFill="1" applyBorder="1" applyAlignment="1" applyProtection="1">
      <alignment horizontal="right" vertical="center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right" vertical="center"/>
    </xf>
    <xf numFmtId="0" fontId="3" fillId="5" borderId="11" xfId="2" applyFont="1" applyFill="1" applyBorder="1" applyAlignment="1" applyProtection="1">
      <alignment horizontal="center" vertical="center" wrapText="1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right" vertical="center"/>
    </xf>
    <xf numFmtId="0" fontId="3" fillId="5" borderId="2" xfId="0" applyFont="1" applyFill="1" applyBorder="1" applyAlignment="1" applyProtection="1">
      <alignment horizontal="right" vertical="center"/>
    </xf>
    <xf numFmtId="0" fontId="3" fillId="5" borderId="5" xfId="0" applyFont="1" applyFill="1" applyBorder="1" applyAlignment="1" applyProtection="1">
      <alignment horizontal="right" vertical="center"/>
    </xf>
    <xf numFmtId="0" fontId="3" fillId="5" borderId="4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/>
    </xf>
    <xf numFmtId="164" fontId="0" fillId="0" borderId="0" xfId="0" applyNumberFormat="1" applyFill="1" applyBorder="1" applyAlignment="1" applyProtection="1">
      <alignment vertical="center"/>
    </xf>
    <xf numFmtId="0" fontId="3" fillId="0" borderId="0" xfId="2" applyFont="1" applyFill="1" applyBorder="1" applyAlignment="1" applyProtection="1">
      <alignment horizontal="center" vertical="center" wrapText="1"/>
    </xf>
    <xf numFmtId="0" fontId="3" fillId="5" borderId="12" xfId="0" applyFont="1" applyFill="1" applyBorder="1" applyAlignment="1" applyProtection="1">
      <alignment horizontal="center" vertical="center"/>
    </xf>
    <xf numFmtId="0" fontId="3" fillId="5" borderId="7" xfId="0" applyFont="1" applyFill="1" applyBorder="1" applyAlignment="1" applyProtection="1">
      <alignment horizontal="center" vertical="center"/>
    </xf>
    <xf numFmtId="0" fontId="3" fillId="5" borderId="5" xfId="0" applyFont="1" applyFill="1" applyBorder="1" applyAlignment="1" applyProtection="1">
      <alignment horizontal="center" vertical="center"/>
    </xf>
    <xf numFmtId="0" fontId="5" fillId="4" borderId="2" xfId="0" applyFont="1" applyFill="1" applyBorder="1" applyAlignment="1" applyProtection="1">
      <alignment horizontal="right" vertical="center"/>
    </xf>
    <xf numFmtId="0" fontId="8" fillId="0" borderId="2" xfId="0" applyFont="1" applyFill="1" applyBorder="1" applyAlignment="1" applyProtection="1">
      <alignment horizontal="left" vertical="center"/>
    </xf>
    <xf numFmtId="0" fontId="4" fillId="5" borderId="3" xfId="4" applyFill="1" applyAlignment="1" applyProtection="1">
      <alignment horizontal="right" vertical="center"/>
    </xf>
    <xf numFmtId="164" fontId="4" fillId="0" borderId="3" xfId="4" applyNumberFormat="1" applyAlignment="1" applyProtection="1">
      <alignment vertical="center"/>
    </xf>
    <xf numFmtId="44" fontId="3" fillId="0" borderId="0" xfId="1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right" vertical="center"/>
    </xf>
    <xf numFmtId="0" fontId="3" fillId="0" borderId="0" xfId="3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left" vertical="center"/>
    </xf>
    <xf numFmtId="0" fontId="3" fillId="5" borderId="2" xfId="0" applyFont="1" applyFill="1" applyBorder="1" applyAlignment="1" applyProtection="1">
      <alignment horizontal="center" vertical="center"/>
    </xf>
    <xf numFmtId="44" fontId="3" fillId="5" borderId="2" xfId="1" applyFont="1" applyFill="1" applyBorder="1" applyAlignment="1" applyProtection="1">
      <alignment horizontal="center" vertical="center"/>
    </xf>
    <xf numFmtId="44" fontId="3" fillId="5" borderId="5" xfId="1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64" fontId="4" fillId="0" borderId="3" xfId="4" applyNumberFormat="1" applyAlignment="1" applyProtection="1">
      <alignment horizontal="center" vertical="center"/>
    </xf>
    <xf numFmtId="0" fontId="0" fillId="5" borderId="4" xfId="0" applyNumberFormat="1" applyFill="1" applyBorder="1" applyAlignment="1" applyProtection="1">
      <alignment horizontal="center" vertical="center"/>
    </xf>
    <xf numFmtId="0" fontId="0" fillId="5" borderId="5" xfId="0" applyFill="1" applyBorder="1" applyAlignment="1" applyProtection="1">
      <alignment horizontal="center" vertical="center"/>
    </xf>
    <xf numFmtId="0" fontId="0" fillId="5" borderId="4" xfId="0" applyFont="1" applyFill="1" applyBorder="1" applyAlignment="1" applyProtection="1">
      <alignment horizontal="center" vertical="center"/>
    </xf>
    <xf numFmtId="0" fontId="0" fillId="5" borderId="2" xfId="0" applyFont="1" applyFill="1" applyBorder="1" applyAlignment="1" applyProtection="1">
      <alignment horizontal="center" vertical="center"/>
    </xf>
    <xf numFmtId="0" fontId="0" fillId="5" borderId="2" xfId="0" applyFill="1" applyBorder="1" applyAlignment="1" applyProtection="1">
      <alignment horizontal="center" vertical="center"/>
    </xf>
    <xf numFmtId="0" fontId="10" fillId="5" borderId="6" xfId="0" applyFont="1" applyFill="1" applyBorder="1" applyAlignment="1" applyProtection="1">
      <alignment horizontal="center" vertical="center"/>
    </xf>
    <xf numFmtId="0" fontId="10" fillId="5" borderId="17" xfId="0" applyFont="1" applyFill="1" applyBorder="1" applyAlignment="1" applyProtection="1">
      <alignment horizontal="center" vertical="center"/>
    </xf>
    <xf numFmtId="0" fontId="10" fillId="5" borderId="13" xfId="0" applyFont="1" applyFill="1" applyBorder="1" applyAlignment="1" applyProtection="1">
      <alignment horizontal="center" vertical="center"/>
    </xf>
    <xf numFmtId="0" fontId="0" fillId="5" borderId="6" xfId="0" applyFill="1" applyBorder="1" applyAlignment="1" applyProtection="1">
      <alignment horizontal="center" vertical="center"/>
    </xf>
    <xf numFmtId="0" fontId="0" fillId="5" borderId="17" xfId="0" applyFill="1" applyBorder="1" applyAlignment="1" applyProtection="1">
      <alignment horizontal="center" vertical="center"/>
    </xf>
    <xf numFmtId="0" fontId="0" fillId="5" borderId="13" xfId="0" applyFill="1" applyBorder="1" applyAlignment="1" applyProtection="1">
      <alignment horizontal="center" vertical="center"/>
    </xf>
    <xf numFmtId="0" fontId="0" fillId="5" borderId="8" xfId="0" applyFill="1" applyBorder="1" applyAlignment="1" applyProtection="1">
      <alignment horizontal="center" vertical="center"/>
    </xf>
    <xf numFmtId="0" fontId="0" fillId="5" borderId="9" xfId="0" applyFill="1" applyBorder="1" applyAlignment="1" applyProtection="1">
      <alignment horizontal="center" vertical="center"/>
    </xf>
    <xf numFmtId="0" fontId="0" fillId="5" borderId="22" xfId="0" applyFill="1" applyBorder="1" applyAlignment="1" applyProtection="1">
      <alignment horizontal="center" vertical="center"/>
    </xf>
    <xf numFmtId="0" fontId="0" fillId="5" borderId="14" xfId="0" applyFill="1" applyBorder="1" applyAlignment="1" applyProtection="1">
      <alignment horizontal="center" vertical="center"/>
    </xf>
    <xf numFmtId="0" fontId="0" fillId="5" borderId="11" xfId="0" applyFill="1" applyBorder="1" applyAlignment="1" applyProtection="1">
      <alignment horizontal="center" vertical="center"/>
    </xf>
    <xf numFmtId="0" fontId="0" fillId="5" borderId="18" xfId="0" applyFill="1" applyBorder="1" applyAlignment="1" applyProtection="1">
      <alignment horizontal="center" vertical="center"/>
    </xf>
    <xf numFmtId="0" fontId="0" fillId="5" borderId="15" xfId="0" applyFill="1" applyBorder="1" applyAlignment="1" applyProtection="1">
      <alignment horizontal="center" vertical="center"/>
    </xf>
    <xf numFmtId="164" fontId="4" fillId="0" borderId="10" xfId="4" applyNumberFormat="1" applyFill="1" applyBorder="1" applyAlignment="1" applyProtection="1">
      <alignment horizontal="center" vertical="center"/>
    </xf>
    <xf numFmtId="164" fontId="4" fillId="0" borderId="23" xfId="4" applyNumberFormat="1" applyFill="1" applyBorder="1" applyAlignment="1" applyProtection="1">
      <alignment horizontal="center" vertical="center"/>
    </xf>
    <xf numFmtId="164" fontId="4" fillId="0" borderId="16" xfId="4" applyNumberFormat="1" applyFill="1" applyBorder="1" applyAlignment="1" applyProtection="1">
      <alignment horizontal="center" vertical="center"/>
    </xf>
    <xf numFmtId="164" fontId="4" fillId="0" borderId="6" xfId="4" applyNumberFormat="1" applyFill="1" applyBorder="1" applyAlignment="1" applyProtection="1">
      <alignment horizontal="center" vertical="center"/>
    </xf>
    <xf numFmtId="164" fontId="4" fillId="0" borderId="17" xfId="4" applyNumberFormat="1" applyFill="1" applyBorder="1" applyAlignment="1" applyProtection="1">
      <alignment horizontal="center" vertical="center"/>
    </xf>
    <xf numFmtId="164" fontId="4" fillId="0" borderId="13" xfId="4" applyNumberFormat="1" applyFill="1" applyBorder="1" applyAlignment="1" applyProtection="1">
      <alignment horizontal="center" vertical="center"/>
    </xf>
    <xf numFmtId="164" fontId="4" fillId="0" borderId="9" xfId="4" applyNumberFormat="1" applyFill="1" applyBorder="1" applyAlignment="1" applyProtection="1">
      <alignment horizontal="center" vertical="center"/>
    </xf>
    <xf numFmtId="164" fontId="4" fillId="0" borderId="22" xfId="4" applyNumberFormat="1" applyFill="1" applyBorder="1" applyAlignment="1" applyProtection="1">
      <alignment horizontal="center" vertical="center"/>
    </xf>
    <xf numFmtId="164" fontId="4" fillId="0" borderId="14" xfId="4" applyNumberFormat="1" applyFill="1" applyBorder="1" applyAlignment="1" applyProtection="1">
      <alignment horizontal="center" vertical="center"/>
    </xf>
    <xf numFmtId="0" fontId="11" fillId="5" borderId="24" xfId="0" applyFont="1" applyFill="1" applyBorder="1" applyAlignment="1" applyProtection="1">
      <alignment horizontal="right" vertical="center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18" xfId="0" applyFill="1" applyBorder="1" applyAlignment="1" applyProtection="1">
      <alignment horizontal="center" vertical="center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 applyProtection="1">
      <alignment horizontal="center" vertical="center"/>
      <protection locked="0"/>
    </xf>
    <xf numFmtId="0" fontId="3" fillId="6" borderId="10" xfId="2" applyFont="1" applyFill="1" applyBorder="1" applyAlignment="1" applyProtection="1">
      <alignment horizontal="center" vertical="center"/>
      <protection locked="0"/>
    </xf>
    <xf numFmtId="0" fontId="3" fillId="6" borderId="16" xfId="2" applyFont="1" applyFill="1" applyBorder="1" applyAlignment="1" applyProtection="1">
      <alignment horizontal="center" vertical="center"/>
      <protection locked="0"/>
    </xf>
    <xf numFmtId="0" fontId="3" fillId="6" borderId="6" xfId="2" applyFont="1" applyFill="1" applyBorder="1" applyAlignment="1" applyProtection="1">
      <alignment horizontal="center" vertical="center"/>
      <protection locked="0"/>
    </xf>
    <xf numFmtId="0" fontId="3" fillId="6" borderId="13" xfId="2" applyFont="1" applyFill="1" applyBorder="1" applyAlignment="1" applyProtection="1">
      <alignment horizontal="center" vertical="center"/>
      <protection locked="0"/>
    </xf>
    <xf numFmtId="0" fontId="3" fillId="6" borderId="9" xfId="2" applyFont="1" applyFill="1" applyBorder="1" applyAlignment="1" applyProtection="1">
      <alignment horizontal="center" vertical="center"/>
      <protection locked="0"/>
    </xf>
    <xf numFmtId="0" fontId="3" fillId="6" borderId="14" xfId="2" applyFont="1" applyFill="1" applyBorder="1" applyAlignment="1" applyProtection="1">
      <alignment horizontal="center" vertical="center"/>
      <protection locked="0"/>
    </xf>
    <xf numFmtId="44" fontId="3" fillId="6" borderId="1" xfId="1" applyFont="1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6" borderId="17" xfId="0" applyFill="1" applyBorder="1" applyAlignment="1" applyProtection="1">
      <alignment horizontal="center" vertical="center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right" vertical="center"/>
    </xf>
    <xf numFmtId="44" fontId="0" fillId="5" borderId="10" xfId="1" applyFont="1" applyFill="1" applyBorder="1" applyAlignment="1" applyProtection="1">
      <alignment vertical="center"/>
    </xf>
    <xf numFmtId="44" fontId="0" fillId="5" borderId="23" xfId="1" applyFont="1" applyFill="1" applyBorder="1" applyAlignment="1" applyProtection="1">
      <alignment vertical="center"/>
    </xf>
    <xf numFmtId="44" fontId="0" fillId="5" borderId="16" xfId="1" applyFont="1" applyFill="1" applyBorder="1" applyAlignment="1" applyProtection="1">
      <alignment vertical="center"/>
    </xf>
    <xf numFmtId="9" fontId="0" fillId="6" borderId="4" xfId="51" applyFont="1" applyFill="1" applyBorder="1" applyAlignment="1" applyProtection="1">
      <alignment vertical="center"/>
      <protection locked="0"/>
    </xf>
    <xf numFmtId="9" fontId="0" fillId="6" borderId="2" xfId="51" applyFont="1" applyFill="1" applyBorder="1" applyAlignment="1" applyProtection="1">
      <alignment vertical="center"/>
      <protection locked="0"/>
    </xf>
    <xf numFmtId="9" fontId="0" fillId="6" borderId="5" xfId="51" applyFont="1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 applyProtection="1">
      <alignment horizontal="right" vertical="center" indent="4"/>
    </xf>
    <xf numFmtId="0" fontId="0" fillId="5" borderId="2" xfId="0" applyFill="1" applyBorder="1" applyAlignment="1" applyProtection="1">
      <alignment horizontal="right" vertical="center" indent="4"/>
      <protection locked="0"/>
    </xf>
    <xf numFmtId="0" fontId="0" fillId="5" borderId="5" xfId="0" applyFill="1" applyBorder="1" applyAlignment="1" applyProtection="1">
      <alignment horizontal="right" vertical="center" indent="4"/>
      <protection locked="0"/>
    </xf>
    <xf numFmtId="0" fontId="0" fillId="5" borderId="4" xfId="0" applyFill="1" applyBorder="1" applyAlignment="1" applyProtection="1">
      <alignment horizontal="right" vertical="center" indent="4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6" borderId="26" xfId="0" applyFill="1" applyBorder="1" applyAlignment="1" applyProtection="1">
      <alignment horizontal="center" vertical="center"/>
      <protection locked="0"/>
    </xf>
    <xf numFmtId="0" fontId="0" fillId="6" borderId="27" xfId="0" applyFill="1" applyBorder="1" applyAlignment="1" applyProtection="1">
      <alignment horizontal="center" vertical="center"/>
      <protection locked="0"/>
    </xf>
    <xf numFmtId="0" fontId="0" fillId="5" borderId="28" xfId="0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  <protection locked="0"/>
    </xf>
    <xf numFmtId="164" fontId="4" fillId="0" borderId="19" xfId="4" applyNumberFormat="1" applyFill="1" applyBorder="1" applyAlignment="1" applyProtection="1">
      <alignment horizontal="center" vertical="center"/>
    </xf>
    <xf numFmtId="164" fontId="4" fillId="0" borderId="20" xfId="4" applyNumberFormat="1" applyFill="1" applyBorder="1" applyAlignment="1" applyProtection="1">
      <alignment horizontal="center" vertical="center"/>
    </xf>
    <xf numFmtId="164" fontId="4" fillId="0" borderId="21" xfId="4" applyNumberFormat="1" applyFill="1" applyBorder="1" applyAlignment="1" applyProtection="1">
      <alignment horizontal="center" vertical="center"/>
    </xf>
    <xf numFmtId="164" fontId="4" fillId="0" borderId="0" xfId="4" applyNumberFormat="1" applyFill="1" applyBorder="1" applyAlignment="1" applyProtection="1">
      <alignment horizontal="center" vertical="center"/>
    </xf>
    <xf numFmtId="0" fontId="0" fillId="0" borderId="0" xfId="0" applyBorder="1"/>
    <xf numFmtId="0" fontId="9" fillId="0" borderId="0" xfId="0" applyFont="1" applyBorder="1" applyAlignment="1" applyProtection="1">
      <alignment horizontal="center" vertical="center" textRotation="255"/>
    </xf>
    <xf numFmtId="0" fontId="0" fillId="0" borderId="0" xfId="0" applyFill="1" applyBorder="1" applyAlignment="1" applyProtection="1">
      <alignment horizontal="left" vertical="center"/>
    </xf>
    <xf numFmtId="0" fontId="9" fillId="4" borderId="11" xfId="0" applyFont="1" applyFill="1" applyBorder="1" applyAlignment="1" applyProtection="1">
      <alignment horizontal="center" vertical="center"/>
    </xf>
    <xf numFmtId="0" fontId="9" fillId="4" borderId="18" xfId="0" applyFont="1" applyFill="1" applyBorder="1" applyAlignment="1" applyProtection="1">
      <alignment horizontal="center" vertical="center"/>
    </xf>
    <xf numFmtId="0" fontId="9" fillId="4" borderId="15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6" borderId="19" xfId="0" applyFill="1" applyBorder="1" applyAlignment="1" applyProtection="1">
      <alignment horizontal="left" vertical="center"/>
      <protection locked="0"/>
    </xf>
    <xf numFmtId="0" fontId="0" fillId="6" borderId="20" xfId="0" applyFill="1" applyBorder="1" applyAlignment="1" applyProtection="1">
      <alignment horizontal="left" vertical="center"/>
      <protection locked="0"/>
    </xf>
    <xf numFmtId="0" fontId="0" fillId="6" borderId="21" xfId="0" applyFill="1" applyBorder="1" applyAlignment="1" applyProtection="1">
      <alignment horizontal="left" vertical="center"/>
      <protection locked="0"/>
    </xf>
    <xf numFmtId="14" fontId="0" fillId="6" borderId="6" xfId="0" applyNumberFormat="1" applyFill="1" applyBorder="1" applyAlignment="1" applyProtection="1">
      <alignment horizontal="left" vertical="center"/>
      <protection locked="0"/>
    </xf>
    <xf numFmtId="0" fontId="0" fillId="6" borderId="17" xfId="0" applyFill="1" applyBorder="1" applyAlignment="1" applyProtection="1">
      <alignment horizontal="left" vertical="center"/>
      <protection locked="0"/>
    </xf>
    <xf numFmtId="0" fontId="0" fillId="6" borderId="13" xfId="0" applyFill="1" applyBorder="1" applyAlignment="1" applyProtection="1">
      <alignment horizontal="left" vertical="center"/>
      <protection locked="0"/>
    </xf>
    <xf numFmtId="0" fontId="0" fillId="6" borderId="6" xfId="0" applyFill="1" applyBorder="1" applyAlignment="1" applyProtection="1">
      <alignment horizontal="left" vertical="center"/>
      <protection locked="0"/>
    </xf>
    <xf numFmtId="0" fontId="0" fillId="6" borderId="9" xfId="0" applyFill="1" applyBorder="1" applyAlignment="1" applyProtection="1">
      <alignment horizontal="left" vertical="center"/>
      <protection locked="0"/>
    </xf>
    <xf numFmtId="0" fontId="0" fillId="6" borderId="22" xfId="0" applyFill="1" applyBorder="1" applyAlignment="1" applyProtection="1">
      <alignment horizontal="left" vertical="center"/>
      <protection locked="0"/>
    </xf>
    <xf numFmtId="0" fontId="0" fillId="6" borderId="14" xfId="0" applyFill="1" applyBorder="1" applyAlignment="1" applyProtection="1">
      <alignment horizontal="left" vertical="center"/>
      <protection locked="0"/>
    </xf>
    <xf numFmtId="0" fontId="0" fillId="0" borderId="29" xfId="0" applyFill="1" applyBorder="1" applyAlignment="1" applyProtection="1">
      <alignment horizontal="center" vertical="center"/>
    </xf>
    <xf numFmtId="0" fontId="0" fillId="0" borderId="30" xfId="0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0" fillId="0" borderId="33" xfId="0" applyFill="1" applyBorder="1" applyAlignment="1" applyProtection="1">
      <alignment horizontal="center" vertical="center"/>
    </xf>
    <xf numFmtId="0" fontId="0" fillId="0" borderId="34" xfId="0" applyFill="1" applyBorder="1" applyAlignment="1" applyProtection="1">
      <alignment horizontal="center" vertical="center"/>
    </xf>
  </cellXfs>
  <cellStyles count="58">
    <cellStyle name="20% - Accent1" xfId="2" builtinId="30"/>
    <cellStyle name="20% - Accent2" xfId="3" builtinId="34"/>
    <cellStyle name="Currency" xfId="1" builtin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  <cellStyle name="Percent" xfId="51" builtinId="5"/>
    <cellStyle name="Total" xfId="4" builtinId="25"/>
  </cellStyles>
  <dxfs count="18">
    <dxf>
      <fill>
        <patternFill patternType="none">
          <fgColor indexed="64"/>
          <bgColor indexed="65"/>
        </patternFill>
      </fill>
      <alignment vertical="center" justifyLastLine="0" shrinkToFit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vertical="center" justifyLastLine="0" shrinkToFit="0"/>
      <protection locked="1" hidden="0"/>
    </dxf>
    <dxf>
      <alignment vertical="center" justifyLastLine="0" shrinkToFit="0"/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AF4FF"/>
      <color rgb="FFCBE8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Sheet2!$B$27" noThreeD="1"/>
</file>

<file path=xl/ctrlProps/ctrlProp2.xml><?xml version="1.0" encoding="utf-8"?>
<formControlPr xmlns="http://schemas.microsoft.com/office/spreadsheetml/2009/9/main" objectType="CheckBox" fmlaLink="Sheet2!$B$28" noThreeD="1"/>
</file>

<file path=xl/ctrlProps/ctrlProp3.xml><?xml version="1.0" encoding="utf-8"?>
<formControlPr xmlns="http://schemas.microsoft.com/office/spreadsheetml/2009/9/main" objectType="CheckBox" fmlaLink="Sheet2!$B$29" noThreeD="1"/>
</file>

<file path=xl/ctrlProps/ctrlProp4.xml><?xml version="1.0" encoding="utf-8"?>
<formControlPr xmlns="http://schemas.microsoft.com/office/spreadsheetml/2009/9/main" objectType="CheckBox" fmlaLink="Sheet2!$B$30" noThreeD="1"/>
</file>

<file path=xl/ctrlProps/ctrlProp5.xml><?xml version="1.0" encoding="utf-8"?>
<formControlPr xmlns="http://schemas.microsoft.com/office/spreadsheetml/2009/9/main" objectType="CheckBox" fmlaLink="Sheet2!$B$31" noThreeD="1"/>
</file>

<file path=xl/ctrlProps/ctrlProp6.xml><?xml version="1.0" encoding="utf-8"?>
<formControlPr xmlns="http://schemas.microsoft.com/office/spreadsheetml/2009/9/main" objectType="CheckBox" checked="Checked" fmlaLink="Sheet2!$B$33" noThreeD="1"/>
</file>

<file path=xl/ctrlProps/ctrlProp7.xml><?xml version="1.0" encoding="utf-8"?>
<formControlPr xmlns="http://schemas.microsoft.com/office/spreadsheetml/2009/9/main" objectType="CheckBox" fmlaLink="Sheet2!$B$32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47</xdr:row>
          <xdr:rowOff>171450</xdr:rowOff>
        </xdr:from>
        <xdr:to>
          <xdr:col>3</xdr:col>
          <xdr:colOff>38100</xdr:colOff>
          <xdr:row>49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48</xdr:row>
          <xdr:rowOff>171450</xdr:rowOff>
        </xdr:from>
        <xdr:to>
          <xdr:col>3</xdr:col>
          <xdr:colOff>38100</xdr:colOff>
          <xdr:row>50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49</xdr:row>
          <xdr:rowOff>171450</xdr:rowOff>
        </xdr:from>
        <xdr:to>
          <xdr:col>3</xdr:col>
          <xdr:colOff>38100</xdr:colOff>
          <xdr:row>51</xdr:row>
          <xdr:rowOff>38100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50</xdr:row>
          <xdr:rowOff>171450</xdr:rowOff>
        </xdr:from>
        <xdr:to>
          <xdr:col>3</xdr:col>
          <xdr:colOff>38100</xdr:colOff>
          <xdr:row>52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51</xdr:row>
          <xdr:rowOff>171450</xdr:rowOff>
        </xdr:from>
        <xdr:to>
          <xdr:col>3</xdr:col>
          <xdr:colOff>38100</xdr:colOff>
          <xdr:row>53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52</xdr:row>
          <xdr:rowOff>171450</xdr:rowOff>
        </xdr:from>
        <xdr:to>
          <xdr:col>3</xdr:col>
          <xdr:colOff>38100</xdr:colOff>
          <xdr:row>54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53</xdr:row>
          <xdr:rowOff>171450</xdr:rowOff>
        </xdr:from>
        <xdr:to>
          <xdr:col>3</xdr:col>
          <xdr:colOff>38100</xdr:colOff>
          <xdr:row>55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ables/table1.xml><?xml version="1.0" encoding="utf-8"?>
<table xmlns="http://schemas.openxmlformats.org/spreadsheetml/2006/main" id="6" name="Table37" displayName="Table37" ref="M2:R28" headerRowCount="0" totalsRowShown="0" headerRowDxfId="13" dataDxfId="12">
  <tableColumns count="6">
    <tableColumn id="1" name="Column1" headerRowDxfId="11" dataDxfId="10"/>
    <tableColumn id="2" name="Column2" headerRowDxfId="9" dataDxfId="8" headerRowCellStyle="20% - Accent1" dataCellStyle="20% - Accent1"/>
    <tableColumn id="3" name="Column3" headerRowDxfId="7" dataDxfId="6" headerRowCellStyle="20% - Accent1"/>
    <tableColumn id="4" name="Column4" headerRowDxfId="5" dataDxfId="4" dataCellStyle="20% - Accent1"/>
    <tableColumn id="5" name="Column5" headerRowDxfId="3" dataDxfId="2" headerRowCellStyle="20% - Accent1" dataCellStyle="20% - Accent1"/>
    <tableColumn id="6" name="Column6" headerRowDxfId="1" dataDxfId="0" headerRowCellStyle="20% - Accent1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table" Target="../tables/table1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0"/>
  <sheetViews>
    <sheetView showGridLines="0" tabSelected="1" zoomScale="90" zoomScaleNormal="90" zoomScalePageLayoutView="150" workbookViewId="0">
      <selection activeCell="E66" sqref="E66"/>
    </sheetView>
  </sheetViews>
  <sheetFormatPr defaultColWidth="10.7109375" defaultRowHeight="12.75" x14ac:dyDescent="0.2"/>
  <cols>
    <col min="1" max="1" width="3.28515625" style="2" customWidth="1"/>
    <col min="2" max="2" width="22.140625" style="3" customWidth="1"/>
    <col min="3" max="3" width="1.140625" style="4" customWidth="1"/>
    <col min="4" max="6" width="12.7109375" style="4" customWidth="1"/>
    <col min="7" max="7" width="1.7109375" style="4" customWidth="1"/>
    <col min="8" max="12" width="10.7109375" style="4" customWidth="1"/>
    <col min="13" max="17" width="11.5703125"/>
    <col min="18" max="18" width="10.7109375" style="2" customWidth="1"/>
    <col min="19" max="16384" width="10.7109375" style="2"/>
  </cols>
  <sheetData>
    <row r="1" spans="1:18" ht="7.15" customHeight="1" thickBot="1" x14ac:dyDescent="0.25">
      <c r="D1" s="112"/>
      <c r="E1" s="112"/>
      <c r="F1" s="112"/>
    </row>
    <row r="2" spans="1:18" ht="16.149999999999999" customHeight="1" x14ac:dyDescent="0.2">
      <c r="A2" s="111" t="str">
        <f>Sheet2!C24</f>
        <v>OK</v>
      </c>
      <c r="B2" s="5" t="s">
        <v>31</v>
      </c>
      <c r="D2" s="117" t="s">
        <v>86</v>
      </c>
      <c r="E2" s="118"/>
      <c r="F2" s="119"/>
      <c r="R2" s="9"/>
    </row>
    <row r="3" spans="1:18" ht="16.149999999999999" customHeight="1" x14ac:dyDescent="0.2">
      <c r="A3" s="111"/>
      <c r="B3" s="10" t="s">
        <v>32</v>
      </c>
      <c r="D3" s="120">
        <v>26949</v>
      </c>
      <c r="E3" s="121"/>
      <c r="F3" s="122"/>
      <c r="R3" s="4"/>
    </row>
    <row r="4" spans="1:18" ht="16.149999999999999" customHeight="1" x14ac:dyDescent="0.2">
      <c r="A4" s="111"/>
      <c r="B4" s="11" t="s">
        <v>42</v>
      </c>
      <c r="D4" s="123">
        <v>987</v>
      </c>
      <c r="E4" s="121"/>
      <c r="F4" s="122"/>
      <c r="R4" s="4"/>
    </row>
    <row r="5" spans="1:18" ht="16.149999999999999" customHeight="1" thickBot="1" x14ac:dyDescent="0.25">
      <c r="A5" s="111"/>
      <c r="B5" s="12" t="s">
        <v>64</v>
      </c>
      <c r="D5" s="124">
        <v>987</v>
      </c>
      <c r="E5" s="125"/>
      <c r="F5" s="126"/>
      <c r="R5" s="4"/>
    </row>
    <row r="6" spans="1:18" ht="16.149999999999999" customHeight="1" thickBot="1" x14ac:dyDescent="0.25">
      <c r="A6" s="111"/>
      <c r="R6" s="4"/>
    </row>
    <row r="7" spans="1:18" ht="16.149999999999999" customHeight="1" thickBot="1" x14ac:dyDescent="0.25">
      <c r="A7" s="111"/>
      <c r="B7" s="5" t="s">
        <v>47</v>
      </c>
      <c r="D7" s="68">
        <v>500</v>
      </c>
      <c r="E7" s="69">
        <v>1000</v>
      </c>
      <c r="F7" s="70">
        <v>1500</v>
      </c>
      <c r="M7" s="2"/>
      <c r="N7" s="2"/>
      <c r="O7" s="2"/>
      <c r="P7" s="2"/>
      <c r="Q7" s="2"/>
      <c r="R7" s="4"/>
    </row>
    <row r="8" spans="1:18" s="4" customFormat="1" ht="16.149999999999999" customHeight="1" thickBot="1" x14ac:dyDescent="0.25">
      <c r="A8" s="111"/>
      <c r="B8" s="3"/>
      <c r="D8" s="100"/>
      <c r="E8" s="100"/>
      <c r="F8" s="100"/>
      <c r="M8" s="21"/>
      <c r="N8" s="7"/>
      <c r="P8" s="7"/>
      <c r="Q8" s="7"/>
    </row>
    <row r="9" spans="1:18" ht="16.149999999999999" customHeight="1" thickBot="1" x14ac:dyDescent="0.25">
      <c r="A9" s="111"/>
      <c r="D9" s="104" t="s">
        <v>76</v>
      </c>
      <c r="E9" s="127" t="str">
        <f>IF(AND(D10&gt;0,D13&gt;0),"ERROR","OK")</f>
        <v>OK</v>
      </c>
      <c r="F9" s="128"/>
      <c r="M9" s="2"/>
      <c r="N9" s="2"/>
      <c r="O9" s="2"/>
      <c r="P9" s="2"/>
      <c r="Q9" s="2"/>
      <c r="R9" s="4"/>
    </row>
    <row r="10" spans="1:18" ht="16.149999999999999" customHeight="1" thickBot="1" x14ac:dyDescent="0.25">
      <c r="A10" s="111"/>
      <c r="B10" s="86" t="s">
        <v>70</v>
      </c>
      <c r="D10" s="105">
        <v>0</v>
      </c>
      <c r="E10" s="129"/>
      <c r="F10" s="130"/>
      <c r="M10" s="2"/>
      <c r="N10" s="2"/>
      <c r="O10" s="2"/>
      <c r="P10" s="2"/>
      <c r="Q10" s="2"/>
      <c r="R10" s="4"/>
    </row>
    <row r="11" spans="1:18" ht="16.149999999999999" customHeight="1" thickBot="1" x14ac:dyDescent="0.25">
      <c r="A11" s="111"/>
      <c r="E11" s="131"/>
      <c r="F11" s="132"/>
      <c r="M11" s="21"/>
      <c r="N11" s="7"/>
      <c r="O11" s="2"/>
      <c r="P11" s="7"/>
      <c r="Q11" s="7"/>
      <c r="R11" s="4"/>
    </row>
    <row r="12" spans="1:18" ht="16.149999999999999" customHeight="1" thickBot="1" x14ac:dyDescent="0.25">
      <c r="A12" s="111"/>
      <c r="D12" s="55" t="s">
        <v>80</v>
      </c>
      <c r="E12" s="56" t="s">
        <v>81</v>
      </c>
      <c r="F12" s="57" t="s">
        <v>77</v>
      </c>
      <c r="M12" s="21"/>
      <c r="N12" s="7"/>
      <c r="O12" s="2"/>
      <c r="P12" s="7"/>
      <c r="Q12" s="7"/>
      <c r="R12" s="4"/>
    </row>
    <row r="13" spans="1:18" ht="16.149999999999999" customHeight="1" thickBot="1" x14ac:dyDescent="0.25">
      <c r="A13" s="111"/>
      <c r="B13" s="12" t="s">
        <v>71</v>
      </c>
      <c r="D13" s="101">
        <v>0</v>
      </c>
      <c r="E13" s="102" t="s">
        <v>83</v>
      </c>
      <c r="F13" s="103">
        <v>0</v>
      </c>
      <c r="M13" s="2"/>
      <c r="N13" s="2"/>
      <c r="O13" s="2"/>
      <c r="P13" s="2"/>
      <c r="Q13" s="2"/>
      <c r="R13" s="4"/>
    </row>
    <row r="14" spans="1:18" ht="16.149999999999999" customHeight="1" thickBot="1" x14ac:dyDescent="0.25">
      <c r="A14" s="111"/>
      <c r="D14" s="13"/>
      <c r="E14" s="13"/>
      <c r="M14" s="2"/>
      <c r="N14" s="2"/>
      <c r="O14" s="2"/>
      <c r="P14" s="2"/>
      <c r="Q14" s="2"/>
      <c r="R14" s="4"/>
    </row>
    <row r="15" spans="1:18" ht="16.149999999999999" customHeight="1" thickBot="1" x14ac:dyDescent="0.25">
      <c r="A15" s="111"/>
      <c r="B15" s="14"/>
      <c r="C15" s="7"/>
      <c r="D15" s="15" t="s">
        <v>5</v>
      </c>
      <c r="E15" s="16" t="s">
        <v>6</v>
      </c>
      <c r="F15" s="7"/>
      <c r="G15" s="9"/>
      <c r="H15" s="9"/>
      <c r="M15" s="2"/>
      <c r="N15" s="2"/>
      <c r="O15" s="2"/>
      <c r="P15" s="2"/>
      <c r="Q15" s="2"/>
      <c r="R15" s="4"/>
    </row>
    <row r="16" spans="1:18" ht="16.149999999999999" customHeight="1" x14ac:dyDescent="0.2">
      <c r="A16" s="111"/>
      <c r="B16" s="17" t="s">
        <v>4</v>
      </c>
      <c r="C16" s="7"/>
      <c r="D16" s="73">
        <v>8.5</v>
      </c>
      <c r="E16" s="74">
        <v>11</v>
      </c>
      <c r="F16" s="7"/>
      <c r="M16" s="2"/>
      <c r="N16" s="2"/>
      <c r="O16" s="2"/>
      <c r="P16" s="2"/>
      <c r="Q16" s="2"/>
      <c r="R16" s="9"/>
    </row>
    <row r="17" spans="1:18" ht="16.149999999999999" customHeight="1" x14ac:dyDescent="0.2">
      <c r="A17" s="111"/>
      <c r="B17" s="18" t="s">
        <v>2</v>
      </c>
      <c r="C17" s="7"/>
      <c r="D17" s="75">
        <v>11</v>
      </c>
      <c r="E17" s="76">
        <v>17</v>
      </c>
      <c r="F17" s="7"/>
      <c r="M17" s="2"/>
      <c r="N17" s="2"/>
      <c r="O17" s="2"/>
      <c r="P17" s="2"/>
      <c r="Q17" s="2"/>
      <c r="R17" s="6"/>
    </row>
    <row r="18" spans="1:18" ht="16.149999999999999" customHeight="1" thickBot="1" x14ac:dyDescent="0.25">
      <c r="A18" s="111"/>
      <c r="B18" s="19" t="s">
        <v>3</v>
      </c>
      <c r="C18" s="7"/>
      <c r="D18" s="77">
        <v>23</v>
      </c>
      <c r="E18" s="78">
        <v>35</v>
      </c>
      <c r="F18" s="7"/>
      <c r="I18" s="9"/>
      <c r="J18" s="9"/>
      <c r="K18" s="9"/>
      <c r="L18" s="9"/>
      <c r="M18" s="2"/>
      <c r="N18" s="2"/>
      <c r="O18" s="2"/>
      <c r="P18" s="2"/>
      <c r="Q18" s="2"/>
      <c r="R18" s="6"/>
    </row>
    <row r="19" spans="1:18" ht="16.149999999999999" customHeight="1" thickBot="1" x14ac:dyDescent="0.25">
      <c r="A19" s="111"/>
      <c r="B19" s="14"/>
      <c r="C19" s="7"/>
      <c r="D19" s="2"/>
      <c r="E19" s="2"/>
      <c r="F19" s="2"/>
      <c r="M19" s="2"/>
      <c r="N19" s="2"/>
      <c r="O19" s="2"/>
      <c r="P19" s="2"/>
      <c r="Q19" s="2"/>
      <c r="R19" s="6"/>
    </row>
    <row r="20" spans="1:18" ht="16.149999999999999" customHeight="1" thickBot="1" x14ac:dyDescent="0.25">
      <c r="A20" s="111"/>
      <c r="B20" s="17" t="s">
        <v>48</v>
      </c>
      <c r="C20" s="7"/>
      <c r="D20" s="20">
        <f>IF(Sheet2!C16&gt;=Sheet2!D16,Sheet2!C16,Sheet2!D16)</f>
        <v>2</v>
      </c>
      <c r="E20" s="21"/>
      <c r="F20" s="21"/>
      <c r="G20" s="9"/>
      <c r="H20" s="9"/>
      <c r="M20" s="2"/>
      <c r="N20" s="2"/>
      <c r="O20" s="2"/>
      <c r="P20" s="2"/>
      <c r="Q20" s="2"/>
      <c r="R20" s="6"/>
    </row>
    <row r="21" spans="1:18" ht="16.149999999999999" customHeight="1" thickBot="1" x14ac:dyDescent="0.25">
      <c r="A21" s="111"/>
      <c r="B21" s="18" t="s">
        <v>23</v>
      </c>
      <c r="C21" s="7"/>
      <c r="D21" s="20">
        <f>IF(Sheet2!C17&gt;=Sheet2!D17,Sheet2!C17,Sheet2!D17)</f>
        <v>4</v>
      </c>
      <c r="E21" s="21"/>
      <c r="F21" s="21"/>
      <c r="G21" s="6"/>
      <c r="H21" s="6"/>
      <c r="M21" s="2"/>
      <c r="N21" s="2"/>
      <c r="O21" s="2"/>
      <c r="P21" s="2"/>
      <c r="Q21" s="2"/>
      <c r="R21" s="6"/>
    </row>
    <row r="22" spans="1:18" ht="16.149999999999999" customHeight="1" thickBot="1" x14ac:dyDescent="0.25">
      <c r="A22" s="111"/>
      <c r="B22" s="19" t="s">
        <v>8</v>
      </c>
      <c r="C22" s="7"/>
      <c r="D22" s="79">
        <v>90</v>
      </c>
      <c r="E22" s="21"/>
      <c r="F22" s="21"/>
      <c r="G22" s="6"/>
      <c r="H22" s="6"/>
      <c r="M22" s="2"/>
      <c r="N22" s="2"/>
      <c r="O22" s="2"/>
      <c r="P22" s="2"/>
      <c r="Q22" s="2"/>
      <c r="R22" s="4"/>
    </row>
    <row r="23" spans="1:18" ht="16.149999999999999" customHeight="1" x14ac:dyDescent="0.2">
      <c r="A23" s="111"/>
      <c r="B23" s="14"/>
      <c r="C23" s="7"/>
      <c r="D23" s="21"/>
      <c r="E23" s="21"/>
      <c r="F23" s="21"/>
      <c r="G23" s="6"/>
      <c r="H23" s="6"/>
      <c r="I23" s="9"/>
      <c r="J23" s="9"/>
      <c r="K23" s="9"/>
      <c r="L23" s="9"/>
      <c r="M23" s="2"/>
      <c r="N23" s="2"/>
      <c r="O23" s="2"/>
      <c r="P23" s="2"/>
      <c r="Q23" s="2"/>
      <c r="R23" s="9"/>
    </row>
    <row r="24" spans="1:18" ht="16.149999999999999" customHeight="1" thickBot="1" x14ac:dyDescent="0.25">
      <c r="A24" s="111"/>
      <c r="B24" s="14"/>
      <c r="C24" s="7"/>
      <c r="D24" s="1" t="str">
        <f>CONCATENATE("Qty: ",D7)</f>
        <v>Qty: 500</v>
      </c>
      <c r="E24" s="1" t="str">
        <f>CONCATENATE("Qty: ",E7)</f>
        <v>Qty: 1000</v>
      </c>
      <c r="F24" s="1" t="str">
        <f>CONCATENATE("Qty: ",F7)</f>
        <v>Qty: 1500</v>
      </c>
      <c r="G24" s="6"/>
      <c r="H24" s="6"/>
      <c r="I24" s="6"/>
      <c r="J24" s="6"/>
      <c r="K24" s="6"/>
      <c r="L24" s="6"/>
      <c r="M24" s="2"/>
      <c r="N24" s="2"/>
      <c r="O24" s="2"/>
      <c r="P24" s="2"/>
      <c r="Q24" s="2"/>
      <c r="R24" s="4"/>
    </row>
    <row r="25" spans="1:18" ht="16.149999999999999" customHeight="1" x14ac:dyDescent="0.2">
      <c r="A25" s="111"/>
      <c r="B25" s="17" t="s">
        <v>24</v>
      </c>
      <c r="C25" s="7"/>
      <c r="D25" s="24">
        <f>ROUNDUP(IF($D$10&gt;0,(D7*$D$10/$D$20),(IF($F$13&gt;0,(D7*$F$13/$D$20),(D7/$D$20)))),0)</f>
        <v>250</v>
      </c>
      <c r="E25" s="24">
        <f>ROUNDUP(IF($D$10&gt;0,(E7*$D$10/$D$20),(IF($F$13&gt;0,(E7*$F$13/$D$20),(E7/$D$20)))),0)</f>
        <v>500</v>
      </c>
      <c r="F25" s="20">
        <f>ROUNDUP(IF($D$10&gt;0,(F7*$D$10/$D$20),(IF($F$13&gt;0,(F7*$F$13/$D$20),(F7/$D$20)))),0)</f>
        <v>750</v>
      </c>
      <c r="G25" s="6"/>
      <c r="H25" s="6"/>
      <c r="I25" s="6"/>
      <c r="J25" s="6"/>
      <c r="K25" s="6"/>
      <c r="L25" s="6"/>
      <c r="M25" s="2"/>
      <c r="N25" s="2"/>
      <c r="O25" s="2"/>
      <c r="P25" s="2"/>
      <c r="Q25" s="2"/>
      <c r="R25" s="4"/>
    </row>
    <row r="26" spans="1:18" s="4" customFormat="1" ht="16.149999999999999" customHeight="1" thickBot="1" x14ac:dyDescent="0.25">
      <c r="A26" s="111"/>
      <c r="B26" s="19" t="s">
        <v>7</v>
      </c>
      <c r="C26" s="7"/>
      <c r="D26" s="25">
        <f>ROUNDUP(D25/$D$21,0)</f>
        <v>63</v>
      </c>
      <c r="E26" s="25">
        <f>ROUNDUP(E25/$D$21,0)</f>
        <v>125</v>
      </c>
      <c r="F26" s="26">
        <f>ROUNDUP(F25/$D$21,0)</f>
        <v>188</v>
      </c>
      <c r="G26" s="6"/>
      <c r="H26" s="6"/>
      <c r="I26" s="6"/>
      <c r="J26" s="6"/>
      <c r="K26" s="6"/>
      <c r="L26" s="6"/>
    </row>
    <row r="27" spans="1:18" ht="16.149999999999999" customHeight="1" x14ac:dyDescent="0.2">
      <c r="A27" s="111"/>
      <c r="B27" s="2"/>
      <c r="C27" s="2"/>
      <c r="D27" s="2"/>
      <c r="E27" s="2"/>
      <c r="F27" s="2"/>
      <c r="G27" s="6"/>
      <c r="H27" s="6"/>
      <c r="I27" s="6"/>
      <c r="J27" s="6"/>
      <c r="K27" s="6"/>
      <c r="L27" s="6"/>
      <c r="M27" s="2"/>
      <c r="N27" s="2"/>
      <c r="O27" s="2"/>
      <c r="P27" s="2"/>
      <c r="Q27" s="2"/>
      <c r="R27" s="4"/>
    </row>
    <row r="28" spans="1:18" ht="16.149999999999999" customHeight="1" thickBot="1" x14ac:dyDescent="0.25">
      <c r="A28" s="111"/>
      <c r="B28" s="29" t="s">
        <v>0</v>
      </c>
      <c r="D28" s="30">
        <f>D26/1000*$D$22</f>
        <v>5.67</v>
      </c>
      <c r="E28" s="30">
        <f>E26/1000*$D$22</f>
        <v>11.25</v>
      </c>
      <c r="F28" s="30">
        <f>F26/1000*$D$22</f>
        <v>16.920000000000002</v>
      </c>
      <c r="I28" s="6"/>
      <c r="J28" s="6"/>
      <c r="K28" s="6"/>
      <c r="L28" s="6"/>
      <c r="M28" s="2"/>
      <c r="N28" s="2"/>
      <c r="O28" s="2"/>
      <c r="P28" s="2"/>
      <c r="Q28" s="2"/>
      <c r="R28" s="4"/>
    </row>
    <row r="29" spans="1:18" ht="16.149999999999999" customHeight="1" thickTop="1" thickBot="1" x14ac:dyDescent="0.25">
      <c r="A29" s="111"/>
      <c r="B29" s="14"/>
      <c r="D29" s="2"/>
      <c r="E29" s="2"/>
      <c r="F29" s="31"/>
      <c r="I29" s="6"/>
      <c r="J29" s="6"/>
      <c r="K29" s="6"/>
      <c r="L29" s="6"/>
      <c r="M29" s="2"/>
      <c r="N29" s="2"/>
      <c r="O29" s="2"/>
      <c r="P29" s="2"/>
      <c r="Q29" s="2"/>
    </row>
    <row r="30" spans="1:18" ht="16.149999999999999" customHeight="1" x14ac:dyDescent="0.2">
      <c r="A30" s="111"/>
      <c r="B30" s="17" t="s">
        <v>18</v>
      </c>
      <c r="C30" s="33"/>
      <c r="D30" s="71">
        <v>2</v>
      </c>
      <c r="M30" s="2"/>
      <c r="N30" s="2"/>
      <c r="O30" s="2"/>
      <c r="P30" s="2"/>
      <c r="Q30" s="2"/>
    </row>
    <row r="31" spans="1:18" ht="16.149999999999999" customHeight="1" x14ac:dyDescent="0.2">
      <c r="A31" s="111"/>
      <c r="B31" s="18" t="s">
        <v>19</v>
      </c>
      <c r="C31" s="33"/>
      <c r="D31" s="72">
        <v>2</v>
      </c>
      <c r="H31" s="22"/>
      <c r="M31" s="2"/>
      <c r="N31" s="2"/>
      <c r="O31" s="2"/>
      <c r="P31" s="2"/>
      <c r="Q31" s="2"/>
    </row>
    <row r="32" spans="1:18" ht="16.149999999999999" customHeight="1" x14ac:dyDescent="0.2">
      <c r="A32" s="111"/>
      <c r="B32" s="18" t="s">
        <v>20</v>
      </c>
      <c r="D32" s="72">
        <v>0</v>
      </c>
      <c r="M32" s="2"/>
      <c r="N32" s="2"/>
      <c r="O32" s="2"/>
      <c r="P32" s="2"/>
      <c r="Q32" s="2"/>
    </row>
    <row r="33" spans="1:17" ht="16.149999999999999" customHeight="1" thickBot="1" x14ac:dyDescent="0.25">
      <c r="A33" s="111"/>
      <c r="B33" s="19" t="s">
        <v>10</v>
      </c>
      <c r="C33" s="33"/>
      <c r="D33" s="26">
        <f>IF(Sheet2!D7=TRUE,Sheet2!C7,IF(Sheet2!D8=TRUE,Sheet2!C8,IF(Sheet2!D9=TRUE,Sheet2!C9,IF(Sheet2!D10=TRUE,Sheet2!C10))))</f>
        <v>25</v>
      </c>
      <c r="M33" s="2"/>
      <c r="N33" s="2"/>
      <c r="O33" s="2"/>
      <c r="P33" s="2"/>
      <c r="Q33" s="2"/>
    </row>
    <row r="34" spans="1:17" ht="16.149999999999999" customHeight="1" thickBot="1" x14ac:dyDescent="0.25">
      <c r="A34" s="111"/>
      <c r="M34" s="2"/>
      <c r="N34" s="2"/>
      <c r="O34" s="2"/>
      <c r="P34" s="2"/>
      <c r="Q34" s="2"/>
    </row>
    <row r="35" spans="1:17" ht="16.149999999999999" customHeight="1" x14ac:dyDescent="0.2">
      <c r="A35" s="111"/>
      <c r="B35" s="17" t="s">
        <v>21</v>
      </c>
      <c r="D35" s="20">
        <f>D25*$D$31</f>
        <v>500</v>
      </c>
      <c r="E35" s="20">
        <f>E25*$D$31</f>
        <v>1000</v>
      </c>
      <c r="F35" s="20">
        <f>F25*$D$31</f>
        <v>1500</v>
      </c>
      <c r="M35" s="2"/>
      <c r="N35" s="2"/>
      <c r="O35" s="2"/>
      <c r="P35" s="2"/>
      <c r="Q35" s="2"/>
    </row>
    <row r="36" spans="1:17" ht="16.149999999999999" customHeight="1" x14ac:dyDescent="0.2">
      <c r="A36" s="111"/>
      <c r="B36" s="18" t="s">
        <v>22</v>
      </c>
      <c r="D36" s="35">
        <f>D25*$D$32</f>
        <v>0</v>
      </c>
      <c r="E36" s="35">
        <f>E25*$D$32</f>
        <v>0</v>
      </c>
      <c r="F36" s="35">
        <f>F25*$D$32</f>
        <v>0</v>
      </c>
      <c r="M36" s="2"/>
      <c r="N36" s="2"/>
      <c r="O36" s="2"/>
      <c r="P36" s="2"/>
      <c r="Q36" s="2"/>
    </row>
    <row r="37" spans="1:17" ht="16.149999999999999" customHeight="1" x14ac:dyDescent="0.2">
      <c r="A37" s="111"/>
      <c r="B37" s="18" t="s">
        <v>69</v>
      </c>
      <c r="D37" s="36">
        <f>IF(Sheet2!$C$24="ok",IF(Sheet2!$C$4="Yes",Sheet2!$C$21*D35,Sheet2!$C$20*D35),"Check # of Sides")</f>
        <v>21</v>
      </c>
      <c r="E37" s="36">
        <f>IF(Sheet2!$C$24="ok",IF(Sheet2!$C$4="Yes",Sheet2!$C$21*E35,Sheet2!$C$20*E35),"Check # of Sides")</f>
        <v>42</v>
      </c>
      <c r="F37" s="36">
        <f>IF(Sheet2!$C$24="ok",IF(Sheet2!$C$4="Yes",Sheet2!$C$21*F35,Sheet2!$C$20*F35),"Check # of Sides")</f>
        <v>63.000000000000007</v>
      </c>
      <c r="M37" s="2"/>
      <c r="N37" s="2"/>
      <c r="O37" s="2"/>
      <c r="P37" s="2"/>
      <c r="Q37" s="2"/>
    </row>
    <row r="38" spans="1:17" ht="16.149999999999999" customHeight="1" thickBot="1" x14ac:dyDescent="0.25">
      <c r="A38" s="111"/>
      <c r="B38" s="19" t="s">
        <v>27</v>
      </c>
      <c r="D38" s="37">
        <f>IF(Sheet2!$C$24="ok",IF(Sheet2!$C$4="Yes",Sheet2!$C$22*D36,Sheet2!$C$22*D36),"Check # of Sides")</f>
        <v>0</v>
      </c>
      <c r="E38" s="37">
        <f>IF(Sheet2!$C$24="ok",IF(Sheet2!$C$4="Yes",Sheet2!$C$22*E36,Sheet2!$C$22*E36),"Check # of Sides")</f>
        <v>0</v>
      </c>
      <c r="F38" s="37">
        <f>IF(Sheet2!$C$24="ok",IF(Sheet2!$C$4="Yes",Sheet2!$C$22*F36,Sheet2!$C$22*F36),"Check # of Sides")</f>
        <v>0</v>
      </c>
      <c r="M38" s="2"/>
      <c r="N38" s="2"/>
      <c r="O38" s="2"/>
      <c r="P38" s="2"/>
      <c r="Q38" s="2"/>
    </row>
    <row r="39" spans="1:17" ht="16.149999999999999" customHeight="1" x14ac:dyDescent="0.2">
      <c r="A39" s="111"/>
      <c r="B39" s="32"/>
      <c r="C39" s="2"/>
      <c r="D39" s="38"/>
      <c r="E39" s="38"/>
      <c r="F39" s="1"/>
      <c r="M39" s="2"/>
      <c r="N39" s="2"/>
      <c r="O39" s="2"/>
      <c r="P39" s="2"/>
      <c r="Q39" s="2"/>
    </row>
    <row r="40" spans="1:17" ht="16.149999999999999" customHeight="1" thickBot="1" x14ac:dyDescent="0.25">
      <c r="A40" s="111"/>
      <c r="B40" s="29" t="s">
        <v>51</v>
      </c>
      <c r="D40" s="39">
        <f>IF(OR(D37="error",D38="error")=TRUE,"error",SUM(D37:D38))</f>
        <v>21</v>
      </c>
      <c r="E40" s="39">
        <f>IF(OR(E37="error",E38="error")=TRUE,"error",SUM(E37:E38))</f>
        <v>42</v>
      </c>
      <c r="F40" s="39">
        <f>IF(OR(F37="error",F38="error")=TRUE,"error",SUM(F37:F38))</f>
        <v>63.000000000000007</v>
      </c>
      <c r="M40" s="2"/>
      <c r="N40" s="2"/>
      <c r="O40" s="2"/>
      <c r="P40" s="2"/>
      <c r="Q40" s="2"/>
    </row>
    <row r="41" spans="1:17" ht="16.149999999999999" customHeight="1" thickTop="1" thickBot="1" x14ac:dyDescent="0.25">
      <c r="A41" s="111"/>
      <c r="B41" s="32"/>
      <c r="C41" s="2"/>
      <c r="D41" s="38"/>
      <c r="E41" s="38"/>
      <c r="F41" s="1"/>
      <c r="M41" s="2"/>
      <c r="N41" s="2"/>
      <c r="O41" s="2"/>
      <c r="P41" s="2"/>
      <c r="Q41" s="2"/>
    </row>
    <row r="42" spans="1:17" ht="16.149999999999999" customHeight="1" x14ac:dyDescent="0.2">
      <c r="A42" s="111"/>
      <c r="B42" s="5" t="s">
        <v>29</v>
      </c>
      <c r="D42" s="40">
        <f>(D35+D36)/$D$33</f>
        <v>20</v>
      </c>
      <c r="E42" s="40">
        <f>(E35+E36)/$D$33</f>
        <v>40</v>
      </c>
      <c r="F42" s="40">
        <f>(F35+F36)/$D$33</f>
        <v>60</v>
      </c>
      <c r="M42" s="2"/>
      <c r="N42" s="2"/>
      <c r="O42" s="2"/>
      <c r="P42" s="2"/>
      <c r="Q42" s="2"/>
    </row>
    <row r="43" spans="1:17" ht="16.149999999999999" customHeight="1" thickBot="1" x14ac:dyDescent="0.25">
      <c r="A43" s="111"/>
      <c r="B43" s="12" t="s">
        <v>30</v>
      </c>
      <c r="D43" s="41">
        <f>IF(IF(IF(IF(D42&lt;=15,15,D42)&gt;=30,30+((D42-30)*0.5),IF(D42&lt;=15,15,D42))&gt;=45,45+((D42-60)*0.25),IF(IF(D42&lt;=15,15,D42)&gt;=30,30+((D42-30)*0.5),IF(D42&lt;=15,15,D42)))&gt;=75,75+((D42-180)*0.15),IF(IF(IF(D42&lt;=15,15,D42)&gt;=30,30+((D42-30)*0.5),IF(D42&lt;=15,15,D42))&gt;=45,45+((D42-60)*0.25),IF(IF(D42&lt;=15,15,D42)&gt;=30,30+((D42-30)*0.5),IF(D42&lt;=15,15,D42))))</f>
        <v>20</v>
      </c>
      <c r="E43" s="41">
        <f>IF(IF(IF(IF(E42&lt;=15,15,E42)&gt;=30,30+((E42-30)*0.5),IF(E42&lt;=15,15,E42))&gt;=45,45+((E42-60)*0.25),IF(IF(E42&lt;=15,15,E42)&gt;=30,30+((E42-30)*0.5),IF(E42&lt;=15,15,E42)))&gt;=75,75+((E42-180)*0.15),IF(IF(IF(E42&lt;=15,15,E42)&gt;=30,30+((E42-30)*0.5),IF(E42&lt;=15,15,E42))&gt;=45,45+((E42-60)*0.25),IF(IF(E42&lt;=15,15,E42)&gt;=30,30+((E42-30)*0.5),IF(E42&lt;=15,15,E42))))</f>
        <v>35</v>
      </c>
      <c r="F43" s="41">
        <f>IF(IF(IF(IF(F42&lt;=15,15,F42)&gt;=30,30+((F42-30)*0.5),IF(F42&lt;=15,15,F42))&gt;=45,45+((F42-60)*0.25),IF(IF(F42&lt;=15,15,F42)&gt;=30,30+((F42-30)*0.5),IF(F42&lt;=15,15,F42)))&gt;=75,75+((F42-180)*0.15),IF(IF(IF(F42&lt;=15,15,F42)&gt;=30,30+((F42-30)*0.5),IF(F42&lt;=15,15,F42))&gt;=45,45+((F42-60)*0.25),IF(IF(F42&lt;=15,15,F42)&gt;=30,30+((F42-30)*0.5),IF(F42&lt;=15,15,F42))))</f>
        <v>45</v>
      </c>
      <c r="M43" s="2"/>
      <c r="N43" s="2"/>
      <c r="O43" s="2"/>
      <c r="P43" s="2"/>
      <c r="Q43" s="2"/>
    </row>
    <row r="44" spans="1:17" ht="16.149999999999999" customHeight="1" x14ac:dyDescent="0.2">
      <c r="A44" s="111"/>
      <c r="B44" s="32"/>
      <c r="C44" s="2"/>
      <c r="D44" s="38"/>
      <c r="E44" s="38"/>
      <c r="F44" s="1"/>
      <c r="M44" s="2"/>
      <c r="N44" s="2"/>
      <c r="O44" s="2"/>
      <c r="P44" s="2"/>
      <c r="Q44" s="2"/>
    </row>
    <row r="45" spans="1:17" ht="16.149999999999999" customHeight="1" thickBot="1" x14ac:dyDescent="0.25">
      <c r="A45" s="111"/>
      <c r="B45" s="29" t="s">
        <v>65</v>
      </c>
      <c r="D45" s="39">
        <f>D43*1</f>
        <v>20</v>
      </c>
      <c r="E45" s="39">
        <f>E43*1</f>
        <v>35</v>
      </c>
      <c r="F45" s="39">
        <f>F43*1</f>
        <v>45</v>
      </c>
      <c r="M45" s="2"/>
      <c r="N45" s="2"/>
      <c r="O45" s="2"/>
      <c r="P45" s="2"/>
      <c r="Q45" s="2"/>
    </row>
    <row r="46" spans="1:17" ht="16.149999999999999" customHeight="1" thickTop="1" thickBot="1" x14ac:dyDescent="0.25">
      <c r="A46" s="111"/>
      <c r="B46" s="32"/>
      <c r="C46" s="2"/>
      <c r="D46" s="2"/>
      <c r="E46" s="2"/>
      <c r="F46" s="7"/>
      <c r="M46" s="2"/>
      <c r="N46" s="2"/>
      <c r="O46" s="2"/>
      <c r="P46" s="2"/>
      <c r="Q46" s="2"/>
    </row>
    <row r="47" spans="1:17" ht="16.149999999999999" customHeight="1" x14ac:dyDescent="0.2">
      <c r="A47" s="111"/>
      <c r="B47" s="99" t="s">
        <v>33</v>
      </c>
      <c r="D47" s="42">
        <f>ROUNDUP(IF($D$21&gt;1,D26/500*$D$21,0),0)</f>
        <v>1</v>
      </c>
      <c r="E47" s="42">
        <f>ROUNDUP(IF($D$21&gt;1,E26/500*$D$21,0),0)</f>
        <v>1</v>
      </c>
      <c r="F47" s="42">
        <f>ROUNDUP(IF($D$21&gt;1,F26/500*$D$21,0),0)</f>
        <v>2</v>
      </c>
      <c r="H47" s="116" t="s">
        <v>66</v>
      </c>
      <c r="I47" s="116"/>
      <c r="J47" s="116"/>
      <c r="M47" s="2"/>
      <c r="N47" s="2"/>
      <c r="O47" s="2"/>
      <c r="P47" s="2"/>
      <c r="Q47" s="2"/>
    </row>
    <row r="48" spans="1:17" ht="16.149999999999999" customHeight="1" thickBot="1" x14ac:dyDescent="0.25">
      <c r="A48" s="111"/>
      <c r="B48" s="96" t="s">
        <v>34</v>
      </c>
      <c r="D48" s="43">
        <f>ROUNDUP(IF($D$20&gt;1,(D25/500)*$D$20,0),0)</f>
        <v>1</v>
      </c>
      <c r="E48" s="43">
        <f>ROUNDUP(IF($D$20&gt;1,(E25/500)*$D$20,0),0)</f>
        <v>2</v>
      </c>
      <c r="F48" s="43">
        <f>ROUNDUP(IF($D$20&gt;1,(F25/500)*$D$20,0),0)</f>
        <v>3</v>
      </c>
      <c r="H48" s="13" t="str">
        <f>D63</f>
        <v>Qty: 500</v>
      </c>
      <c r="I48" s="13" t="str">
        <f>E63</f>
        <v>Qty: 1000</v>
      </c>
      <c r="J48" s="13" t="str">
        <f>F63</f>
        <v>Qty: 1500</v>
      </c>
      <c r="M48" s="2"/>
      <c r="N48" s="2"/>
      <c r="O48" s="2"/>
      <c r="P48" s="2"/>
      <c r="Q48" s="2"/>
    </row>
    <row r="49" spans="1:17" ht="16.149999999999999" customHeight="1" x14ac:dyDescent="0.2">
      <c r="A49" s="111"/>
      <c r="B49" s="96" t="s">
        <v>35</v>
      </c>
      <c r="D49" s="44">
        <f>IF(IF(Sheet2!B27=TRUE,H49/1000*Sheet2!C27,0)&lt;25,IF(Sheet2!B27=TRUE,25,0),IF(Sheet2!B27=TRUE,H49/1000*Sheet2!C27))</f>
        <v>0</v>
      </c>
      <c r="E49" s="44">
        <f>IF(IF(Sheet2!B27=TRUE,I49/1000*Sheet2!C27,0)&lt;25,IF(Sheet2!B27=TRUE,25,0),IF(Sheet2!B27=TRUE,I49/1000*Sheet2!C27))</f>
        <v>0</v>
      </c>
      <c r="F49" s="44">
        <f>IF(IF(Sheet2!B27=TRUE,J49/1000*Sheet2!C27,0)&lt;25,IF(Sheet2!B27=TRUE,25,0),IF(Sheet2!B27=TRUE,J49/1000*Sheet2!C27))</f>
        <v>0</v>
      </c>
      <c r="H49" s="83">
        <v>0</v>
      </c>
      <c r="I49" s="84">
        <v>0</v>
      </c>
      <c r="J49" s="85">
        <v>0</v>
      </c>
      <c r="M49" s="2"/>
      <c r="N49" s="2"/>
      <c r="O49" s="2"/>
      <c r="P49" s="2"/>
      <c r="Q49" s="2"/>
    </row>
    <row r="50" spans="1:17" ht="16.149999999999999" customHeight="1" x14ac:dyDescent="0.2">
      <c r="A50" s="111"/>
      <c r="B50" s="96" t="s">
        <v>37</v>
      </c>
      <c r="D50" s="44">
        <f>IF(Sheet2!$B$28=TRUE,D7/1000,0)</f>
        <v>0</v>
      </c>
      <c r="E50" s="44">
        <f>IF(Sheet2!$B$28=TRUE,E7/1000,0)</f>
        <v>0</v>
      </c>
      <c r="F50" s="44">
        <f>IF(Sheet2!$B$28=TRUE,F7/1000,0)</f>
        <v>0</v>
      </c>
      <c r="H50" s="45">
        <f>D7</f>
        <v>500</v>
      </c>
      <c r="I50" s="46">
        <f>E7</f>
        <v>1000</v>
      </c>
      <c r="J50" s="47">
        <f>F7</f>
        <v>1500</v>
      </c>
      <c r="M50" s="2"/>
      <c r="N50" s="2"/>
      <c r="O50" s="2"/>
      <c r="P50" s="2"/>
      <c r="Q50" s="2"/>
    </row>
    <row r="51" spans="1:17" ht="16.149999999999999" customHeight="1" x14ac:dyDescent="0.2">
      <c r="A51" s="111"/>
      <c r="B51" s="96" t="s">
        <v>36</v>
      </c>
      <c r="D51" s="44">
        <f>IF(Sheet2!$B$29=TRUE,H51*Sheet2!$C$29,0)</f>
        <v>0</v>
      </c>
      <c r="E51" s="44">
        <f>IF(Sheet2!$B$29=TRUE,I51*Sheet2!$C$29,0)</f>
        <v>0</v>
      </c>
      <c r="F51" s="44">
        <f>IF(Sheet2!$B$29=TRUE,J51*Sheet2!$C$29,0)</f>
        <v>0</v>
      </c>
      <c r="H51" s="80">
        <v>0</v>
      </c>
      <c r="I51" s="81">
        <v>0</v>
      </c>
      <c r="J51" s="82">
        <v>0</v>
      </c>
      <c r="K51" s="2"/>
      <c r="L51" s="2"/>
      <c r="M51" s="2"/>
      <c r="N51" s="2"/>
      <c r="O51" s="2"/>
      <c r="P51" s="2"/>
      <c r="Q51" s="2"/>
    </row>
    <row r="52" spans="1:17" ht="16.149999999999999" customHeight="1" x14ac:dyDescent="0.2">
      <c r="A52" s="111"/>
      <c r="B52" s="96" t="s">
        <v>38</v>
      </c>
      <c r="D52" s="44">
        <f>IF(Sheet2!$B$30=TRUE,H52*Sheet2!$C$30/100,0)</f>
        <v>0</v>
      </c>
      <c r="E52" s="44">
        <f>IF(Sheet2!$B$30=TRUE,I52*Sheet2!$C$30/100,0)</f>
        <v>0</v>
      </c>
      <c r="F52" s="44">
        <f>IF(Sheet2!$B$30=TRUE,J52*Sheet2!$C$30/100,0)</f>
        <v>0</v>
      </c>
      <c r="H52" s="80">
        <v>0</v>
      </c>
      <c r="I52" s="81">
        <v>0</v>
      </c>
      <c r="J52" s="82">
        <v>0</v>
      </c>
      <c r="K52" s="2"/>
      <c r="L52" s="2"/>
      <c r="M52" s="2"/>
      <c r="N52" s="2"/>
      <c r="O52" s="2"/>
      <c r="P52" s="2"/>
      <c r="Q52" s="2"/>
    </row>
    <row r="53" spans="1:17" ht="16.149999999999999" customHeight="1" x14ac:dyDescent="0.2">
      <c r="A53" s="111"/>
      <c r="B53" s="96" t="s">
        <v>1</v>
      </c>
      <c r="D53" s="44">
        <f>IF(Sheet2!$B$31=TRUE,H53*Sheet2!$C$31/100,0)</f>
        <v>0</v>
      </c>
      <c r="E53" s="44">
        <f>IF(Sheet2!$B$31=TRUE,I53*Sheet2!$C$31/100,0)</f>
        <v>0</v>
      </c>
      <c r="F53" s="44">
        <f>IF(Sheet2!$B$31=TRUE,J53*Sheet2!$C$31/100,0)</f>
        <v>0</v>
      </c>
      <c r="H53" s="80">
        <v>0</v>
      </c>
      <c r="I53" s="81">
        <v>0</v>
      </c>
      <c r="J53" s="82">
        <v>0</v>
      </c>
      <c r="K53" s="2"/>
      <c r="L53" s="2"/>
      <c r="M53" s="2"/>
      <c r="N53" s="2"/>
      <c r="O53" s="2"/>
      <c r="P53" s="2"/>
      <c r="Q53" s="2"/>
    </row>
    <row r="54" spans="1:17" ht="16.149999999999999" customHeight="1" x14ac:dyDescent="0.2">
      <c r="A54" s="111"/>
      <c r="B54" s="96" t="s">
        <v>39</v>
      </c>
      <c r="D54" s="44">
        <f>IF(Sheet2!$B$32=TRUE,25+((D7-1000)/100*2),0)</f>
        <v>0</v>
      </c>
      <c r="E54" s="44">
        <f>IF(Sheet2!$B$32=TRUE,25+((E7-1000)/100*2),0)</f>
        <v>0</v>
      </c>
      <c r="F54" s="44">
        <f>IF(Sheet2!$B$32=TRUE,25+((F7-1000)/100*2),0)</f>
        <v>0</v>
      </c>
      <c r="H54" s="48">
        <f>D7</f>
        <v>500</v>
      </c>
      <c r="I54" s="49">
        <f>E7</f>
        <v>1000</v>
      </c>
      <c r="J54" s="50">
        <f>F7</f>
        <v>1500</v>
      </c>
      <c r="K54" s="2"/>
      <c r="L54" s="2"/>
      <c r="M54" s="2"/>
      <c r="N54" s="2"/>
      <c r="O54" s="2"/>
      <c r="P54" s="2"/>
      <c r="Q54" s="2"/>
    </row>
    <row r="55" spans="1:17" ht="16.149999999999999" customHeight="1" thickBot="1" x14ac:dyDescent="0.25">
      <c r="A55" s="111"/>
      <c r="B55" s="96" t="s">
        <v>46</v>
      </c>
      <c r="D55" s="51">
        <f>IF(Sheet2!$B$33=TRUE,D7/1000*Sheet2!$C$33,0)</f>
        <v>5</v>
      </c>
      <c r="E55" s="51">
        <f>IF(Sheet2!$B$33=TRUE,E7/1000*Sheet2!$C$33,0)</f>
        <v>10</v>
      </c>
      <c r="F55" s="51">
        <f>IF(Sheet2!$B$33=TRUE,F7/1000*Sheet2!$C$33,0)</f>
        <v>15</v>
      </c>
      <c r="H55" s="52">
        <f>D7</f>
        <v>500</v>
      </c>
      <c r="I55" s="53">
        <f>E7</f>
        <v>1000</v>
      </c>
      <c r="J55" s="54">
        <f>F7</f>
        <v>1500</v>
      </c>
      <c r="K55" s="2"/>
      <c r="L55" s="2"/>
      <c r="M55" s="2"/>
      <c r="N55" s="2"/>
      <c r="O55" s="2"/>
      <c r="P55" s="2"/>
      <c r="Q55" s="2"/>
    </row>
    <row r="56" spans="1:17" ht="16.149999999999999" customHeight="1" x14ac:dyDescent="0.2">
      <c r="A56" s="111"/>
      <c r="B56" s="97" t="s">
        <v>40</v>
      </c>
      <c r="D56" s="94">
        <v>0</v>
      </c>
      <c r="E56" s="94">
        <v>0</v>
      </c>
      <c r="F56" s="94">
        <v>0</v>
      </c>
      <c r="G56" s="2"/>
      <c r="H56" s="2"/>
      <c r="K56" s="2"/>
      <c r="L56" s="2"/>
      <c r="M56" s="2"/>
      <c r="N56" s="2"/>
      <c r="O56" s="2"/>
      <c r="P56" s="2"/>
      <c r="Q56" s="2"/>
    </row>
    <row r="57" spans="1:17" ht="16.149999999999999" customHeight="1" thickBot="1" x14ac:dyDescent="0.25">
      <c r="A57" s="111"/>
      <c r="B57" s="98" t="s">
        <v>40</v>
      </c>
      <c r="D57" s="95">
        <v>0</v>
      </c>
      <c r="E57" s="95">
        <v>0</v>
      </c>
      <c r="F57" s="95">
        <v>0</v>
      </c>
      <c r="K57" s="2"/>
      <c r="L57" s="2"/>
      <c r="M57" s="2"/>
      <c r="N57" s="2"/>
      <c r="O57" s="2"/>
      <c r="P57" s="2"/>
      <c r="Q57" s="2"/>
    </row>
    <row r="58" spans="1:17" ht="16.149999999999999" customHeight="1" x14ac:dyDescent="0.2">
      <c r="A58" s="111"/>
      <c r="K58" s="2"/>
      <c r="L58" s="2"/>
      <c r="M58" s="2"/>
      <c r="N58" s="2"/>
      <c r="O58" s="2"/>
      <c r="P58" s="2"/>
      <c r="Q58" s="2"/>
    </row>
    <row r="59" spans="1:17" ht="16.149999999999999" customHeight="1" thickBot="1" x14ac:dyDescent="0.25">
      <c r="A59" s="111"/>
      <c r="B59" s="29" t="s">
        <v>41</v>
      </c>
      <c r="D59" s="30">
        <f>SUM(D47:D57)*1</f>
        <v>7</v>
      </c>
      <c r="E59" s="30">
        <f>SUM(E47:E57)*1</f>
        <v>13</v>
      </c>
      <c r="F59" s="30">
        <f>SUM(F47:F57)*1</f>
        <v>20</v>
      </c>
      <c r="M59" s="2"/>
      <c r="N59" s="2"/>
      <c r="O59" s="2"/>
      <c r="P59" s="2"/>
      <c r="Q59" s="2"/>
    </row>
    <row r="60" spans="1:17" ht="16.149999999999999" customHeight="1" thickTop="1" x14ac:dyDescent="0.2">
      <c r="A60" s="111"/>
      <c r="G60" s="2"/>
      <c r="H60" s="2"/>
      <c r="M60" s="2"/>
      <c r="N60" s="2"/>
      <c r="O60" s="2"/>
      <c r="P60" s="2"/>
      <c r="Q60" s="2"/>
    </row>
    <row r="61" spans="1:17" ht="16.149999999999999" customHeight="1" thickBot="1" x14ac:dyDescent="0.25">
      <c r="A61" s="111"/>
      <c r="B61" s="29" t="s">
        <v>43</v>
      </c>
      <c r="D61" s="30">
        <f>D45+D40+D28</f>
        <v>46.67</v>
      </c>
      <c r="E61" s="30">
        <f>E45+E40+E28</f>
        <v>88.25</v>
      </c>
      <c r="F61" s="30">
        <f>F45+F40+F28</f>
        <v>124.92</v>
      </c>
      <c r="M61" s="2"/>
      <c r="N61" s="2"/>
      <c r="O61" s="2"/>
      <c r="P61" s="2"/>
      <c r="Q61" s="2"/>
    </row>
    <row r="62" spans="1:17" ht="16.149999999999999" customHeight="1" thickTop="1" thickBot="1" x14ac:dyDescent="0.25">
      <c r="M62" s="2"/>
      <c r="N62" s="2"/>
      <c r="O62" s="2"/>
      <c r="P62" s="2"/>
      <c r="Q62" s="2"/>
    </row>
    <row r="63" spans="1:17" ht="16.149999999999999" customHeight="1" thickBot="1" x14ac:dyDescent="0.25">
      <c r="D63" s="55" t="str">
        <f>CONCATENATE("Qty: ",D7)</f>
        <v>Qty: 500</v>
      </c>
      <c r="E63" s="56" t="str">
        <f>CONCATENATE("Qty: ",E7)</f>
        <v>Qty: 1000</v>
      </c>
      <c r="F63" s="57" t="str">
        <f>CONCATENATE("Qty: ",F7)</f>
        <v>Qty: 1500</v>
      </c>
      <c r="H63" s="4" t="s">
        <v>85</v>
      </c>
      <c r="M63" s="2"/>
      <c r="N63" s="2"/>
      <c r="O63" s="2"/>
      <c r="P63" s="2"/>
      <c r="Q63" s="2"/>
    </row>
    <row r="64" spans="1:17" ht="16.149999999999999" customHeight="1" x14ac:dyDescent="0.2">
      <c r="B64" s="5" t="s">
        <v>52</v>
      </c>
      <c r="D64" s="58">
        <f>D61*Sheet2!$B$37+D59</f>
        <v>100.34</v>
      </c>
      <c r="E64" s="59">
        <f>E61*Sheet2!$B$37+E59</f>
        <v>189.5</v>
      </c>
      <c r="F64" s="60">
        <f>F61*Sheet2!$B$37+F59</f>
        <v>269.84000000000003</v>
      </c>
      <c r="H64" s="106">
        <f t="shared" ref="H64:H67" si="0">D64/$D$7</f>
        <v>0.20068</v>
      </c>
      <c r="I64" s="107">
        <f t="shared" ref="I64:I67" si="1">E64/$E$7</f>
        <v>0.1895</v>
      </c>
      <c r="J64" s="108">
        <f t="shared" ref="J64:J67" si="2">F64/$F$7</f>
        <v>0.17989333333333335</v>
      </c>
      <c r="K64" s="109"/>
      <c r="L64" s="109"/>
      <c r="M64" s="109"/>
      <c r="N64" s="2"/>
      <c r="O64" s="2"/>
      <c r="P64" s="2"/>
      <c r="Q64" s="2"/>
    </row>
    <row r="65" spans="2:17" ht="16.149999999999999" customHeight="1" x14ac:dyDescent="0.2">
      <c r="B65" s="10" t="s">
        <v>53</v>
      </c>
      <c r="D65" s="61">
        <f>D61*Sheet2!$B$38+D59</f>
        <v>109.67400000000001</v>
      </c>
      <c r="E65" s="62">
        <f>E61*Sheet2!$B$38+E59</f>
        <v>207.15</v>
      </c>
      <c r="F65" s="63">
        <f>F61*Sheet2!$B$38+F59</f>
        <v>294.82400000000001</v>
      </c>
      <c r="G65" s="22"/>
      <c r="H65" s="61">
        <f t="shared" si="0"/>
        <v>0.21934800000000002</v>
      </c>
      <c r="I65" s="62">
        <f t="shared" si="1"/>
        <v>0.20715</v>
      </c>
      <c r="J65" s="63">
        <f t="shared" si="2"/>
        <v>0.19654933333333335</v>
      </c>
      <c r="M65" s="110"/>
      <c r="N65" s="2"/>
      <c r="O65" s="2"/>
      <c r="P65" s="2"/>
      <c r="Q65" s="2"/>
    </row>
    <row r="66" spans="2:17" ht="16.149999999999999" customHeight="1" x14ac:dyDescent="0.2">
      <c r="B66" s="10" t="s">
        <v>54</v>
      </c>
      <c r="D66" s="61">
        <f>D61*Sheet2!$B$39+D59</f>
        <v>123.67500000000001</v>
      </c>
      <c r="E66" s="62">
        <f>E61*Sheet2!$B$39+E59</f>
        <v>233.625</v>
      </c>
      <c r="F66" s="63">
        <f>F61*Sheet2!$B$39+F59</f>
        <v>332.3</v>
      </c>
      <c r="G66" s="22"/>
      <c r="H66" s="61">
        <f>D66/$D$7</f>
        <v>0.24735000000000001</v>
      </c>
      <c r="I66" s="62">
        <f>E66/$E$7</f>
        <v>0.233625</v>
      </c>
      <c r="J66" s="63">
        <f>F66/$F$7</f>
        <v>0.22153333333333333</v>
      </c>
      <c r="M66" s="2"/>
      <c r="N66" s="2"/>
      <c r="O66" s="2"/>
      <c r="P66" s="2"/>
      <c r="Q66" s="2"/>
    </row>
    <row r="67" spans="2:17" ht="16.149999999999999" customHeight="1" thickBot="1" x14ac:dyDescent="0.25">
      <c r="B67" s="12" t="s">
        <v>55</v>
      </c>
      <c r="D67" s="64">
        <f>D61*Sheet2!$B$40+D59</f>
        <v>140.0095</v>
      </c>
      <c r="E67" s="65">
        <f>E61*Sheet2!$B$40+E59</f>
        <v>264.51250000000005</v>
      </c>
      <c r="F67" s="66">
        <f>F61*Sheet2!$B$40+F59</f>
        <v>376.02199999999999</v>
      </c>
      <c r="H67" s="64">
        <f t="shared" si="0"/>
        <v>0.28001900000000002</v>
      </c>
      <c r="I67" s="65">
        <f t="shared" si="1"/>
        <v>0.26451250000000004</v>
      </c>
      <c r="J67" s="66">
        <f t="shared" si="2"/>
        <v>0.25068133333333331</v>
      </c>
      <c r="M67" s="2"/>
      <c r="N67" s="2"/>
      <c r="O67" s="2"/>
      <c r="P67" s="2"/>
      <c r="Q67" s="2"/>
    </row>
    <row r="68" spans="2:17" ht="16.149999999999999" customHeight="1" thickBot="1" x14ac:dyDescent="0.25">
      <c r="M68" s="2"/>
      <c r="N68" s="2"/>
      <c r="O68" s="2"/>
      <c r="P68" s="2"/>
      <c r="Q68" s="2"/>
    </row>
    <row r="69" spans="2:17" ht="16.149999999999999" customHeight="1" thickBot="1" x14ac:dyDescent="0.25">
      <c r="B69" s="67" t="s">
        <v>67</v>
      </c>
      <c r="D69" s="113" t="s">
        <v>68</v>
      </c>
      <c r="E69" s="114"/>
      <c r="F69" s="115"/>
      <c r="M69" s="2"/>
      <c r="N69" s="2"/>
      <c r="O69" s="2"/>
      <c r="P69" s="2"/>
      <c r="Q69" s="2"/>
    </row>
    <row r="70" spans="2:17" ht="16.149999999999999" customHeight="1" x14ac:dyDescent="0.2">
      <c r="B70" s="90">
        <v>0.1</v>
      </c>
      <c r="D70" s="87">
        <f>($D$61+$D$59)/(1-B70)</f>
        <v>59.633333333333333</v>
      </c>
      <c r="E70" s="88">
        <f>($E$61+$E$59)/(1-B70)</f>
        <v>112.5</v>
      </c>
      <c r="F70" s="89">
        <f>($F$61+$F$59)/(1-B70)</f>
        <v>161.02222222222224</v>
      </c>
      <c r="M70" s="2"/>
      <c r="N70" s="2"/>
      <c r="O70" s="2"/>
      <c r="P70" s="2"/>
      <c r="Q70" s="2"/>
    </row>
    <row r="71" spans="2:17" ht="16.149999999999999" customHeight="1" x14ac:dyDescent="0.2">
      <c r="B71" s="91">
        <v>0.15</v>
      </c>
      <c r="D71" s="87">
        <f>($D$61+$D$59)/(1-B71)</f>
        <v>63.141176470588242</v>
      </c>
      <c r="E71" s="88">
        <f>($E$61+$E$59)/(1-B71)</f>
        <v>119.11764705882354</v>
      </c>
      <c r="F71" s="89">
        <f>($F$61+$F$59)/(1-B71)</f>
        <v>170.49411764705886</v>
      </c>
      <c r="M71" s="2"/>
      <c r="N71" s="2"/>
      <c r="O71" s="2"/>
      <c r="P71" s="2"/>
      <c r="Q71" s="2"/>
    </row>
    <row r="72" spans="2:17" ht="16.149999999999999" customHeight="1" thickBot="1" x14ac:dyDescent="0.25">
      <c r="B72" s="92">
        <v>0.4</v>
      </c>
      <c r="D72" s="87">
        <f>($D$61+$D$59)/(1-B72)</f>
        <v>89.45</v>
      </c>
      <c r="E72" s="88">
        <f>($E$61+$E$59)/(1-B72)</f>
        <v>168.75</v>
      </c>
      <c r="F72" s="89">
        <f>($F$61+$F$59)/(1-B72)</f>
        <v>241.53333333333336</v>
      </c>
      <c r="M72" s="2"/>
      <c r="N72" s="2"/>
      <c r="O72" s="2"/>
      <c r="P72" s="2"/>
      <c r="Q72" s="2"/>
    </row>
    <row r="73" spans="2:17" ht="16.149999999999999" customHeight="1" x14ac:dyDescent="0.2">
      <c r="M73" s="2"/>
      <c r="N73" s="2"/>
      <c r="O73" s="2"/>
      <c r="P73" s="2"/>
      <c r="Q73" s="2"/>
    </row>
    <row r="74" spans="2:17" ht="16.149999999999999" customHeight="1" x14ac:dyDescent="0.2">
      <c r="M74" s="2"/>
      <c r="N74" s="2"/>
      <c r="O74" s="2"/>
      <c r="P74" s="2"/>
      <c r="Q74" s="2"/>
    </row>
    <row r="75" spans="2:17" ht="16.149999999999999" customHeight="1" x14ac:dyDescent="0.2">
      <c r="M75" s="2"/>
      <c r="N75" s="2"/>
      <c r="O75" s="2"/>
      <c r="P75" s="2"/>
      <c r="Q75" s="2"/>
    </row>
    <row r="76" spans="2:17" ht="16.149999999999999" customHeight="1" x14ac:dyDescent="0.2">
      <c r="M76" s="2"/>
      <c r="N76" s="2"/>
      <c r="O76" s="2"/>
      <c r="P76" s="2"/>
      <c r="Q76" s="2"/>
    </row>
    <row r="77" spans="2:17" ht="16.149999999999999" customHeight="1" x14ac:dyDescent="0.2">
      <c r="M77" s="2"/>
      <c r="N77" s="2"/>
      <c r="O77" s="2"/>
      <c r="P77" s="2"/>
      <c r="Q77" s="2"/>
    </row>
    <row r="78" spans="2:17" ht="16.149999999999999" customHeight="1" x14ac:dyDescent="0.2">
      <c r="M78" s="2"/>
      <c r="N78" s="2"/>
      <c r="O78" s="2"/>
      <c r="P78" s="2"/>
      <c r="Q78" s="2"/>
    </row>
    <row r="79" spans="2:17" ht="16.149999999999999" customHeight="1" x14ac:dyDescent="0.2">
      <c r="M79" s="2"/>
      <c r="N79" s="2"/>
      <c r="O79" s="2"/>
      <c r="P79" s="2"/>
      <c r="Q79" s="2"/>
    </row>
    <row r="80" spans="2:17" ht="16.149999999999999" customHeight="1" x14ac:dyDescent="0.2">
      <c r="M80" s="2"/>
      <c r="N80" s="2"/>
      <c r="O80" s="2"/>
      <c r="P80" s="2"/>
      <c r="Q80" s="2"/>
    </row>
    <row r="81" spans="13:17" ht="16.149999999999999" customHeight="1" x14ac:dyDescent="0.2">
      <c r="M81" s="2"/>
      <c r="N81" s="2"/>
      <c r="O81" s="2"/>
      <c r="P81" s="2"/>
      <c r="Q81" s="2"/>
    </row>
    <row r="82" spans="13:17" ht="16.149999999999999" customHeight="1" x14ac:dyDescent="0.2">
      <c r="M82" s="2"/>
      <c r="N82" s="2"/>
      <c r="O82" s="2"/>
      <c r="P82" s="2"/>
      <c r="Q82" s="2"/>
    </row>
    <row r="83" spans="13:17" ht="16.149999999999999" customHeight="1" x14ac:dyDescent="0.2">
      <c r="M83" s="2"/>
      <c r="N83" s="2"/>
      <c r="O83" s="2"/>
      <c r="P83" s="2"/>
      <c r="Q83" s="2"/>
    </row>
    <row r="84" spans="13:17" ht="16.149999999999999" customHeight="1" x14ac:dyDescent="0.2">
      <c r="M84" s="2"/>
      <c r="N84" s="2"/>
      <c r="O84" s="2"/>
      <c r="P84" s="2"/>
      <c r="Q84" s="2"/>
    </row>
    <row r="85" spans="13:17" ht="16.149999999999999" customHeight="1" x14ac:dyDescent="0.2">
      <c r="M85" s="2"/>
      <c r="N85" s="2"/>
      <c r="O85" s="2"/>
      <c r="P85" s="2"/>
      <c r="Q85" s="2"/>
    </row>
    <row r="86" spans="13:17" ht="16.149999999999999" customHeight="1" x14ac:dyDescent="0.2">
      <c r="M86" s="2"/>
      <c r="N86" s="2"/>
      <c r="O86" s="2"/>
      <c r="P86" s="2"/>
      <c r="Q86" s="2"/>
    </row>
    <row r="87" spans="13:17" ht="16.149999999999999" customHeight="1" x14ac:dyDescent="0.2">
      <c r="M87" s="2"/>
      <c r="N87" s="2"/>
      <c r="O87" s="2"/>
      <c r="P87" s="2"/>
      <c r="Q87" s="2"/>
    </row>
    <row r="88" spans="13:17" ht="16.149999999999999" customHeight="1" x14ac:dyDescent="0.2">
      <c r="M88" s="2"/>
      <c r="N88" s="2"/>
      <c r="O88" s="2"/>
      <c r="P88" s="2"/>
      <c r="Q88" s="2"/>
    </row>
    <row r="89" spans="13:17" ht="16.149999999999999" customHeight="1" x14ac:dyDescent="0.2">
      <c r="M89" s="2"/>
      <c r="N89" s="2"/>
      <c r="O89" s="2"/>
      <c r="P89" s="2"/>
      <c r="Q89" s="2"/>
    </row>
    <row r="90" spans="13:17" ht="16.149999999999999" customHeight="1" x14ac:dyDescent="0.2">
      <c r="M90" s="2"/>
      <c r="N90" s="2"/>
      <c r="O90" s="2"/>
      <c r="P90" s="2"/>
      <c r="Q90" s="2"/>
    </row>
  </sheetData>
  <sheetProtection password="EB0B" sheet="1" objects="1" scenarios="1"/>
  <mergeCells count="9">
    <mergeCell ref="A2:A61"/>
    <mergeCell ref="D1:F1"/>
    <mergeCell ref="D69:F69"/>
    <mergeCell ref="H47:J47"/>
    <mergeCell ref="D2:F2"/>
    <mergeCell ref="D3:F3"/>
    <mergeCell ref="D4:F4"/>
    <mergeCell ref="D5:F5"/>
    <mergeCell ref="E9:F11"/>
  </mergeCells>
  <conditionalFormatting sqref="A2:A61">
    <cfRule type="containsText" dxfId="17" priority="19" operator="containsText" text="ok">
      <formula>NOT(ISERROR(SEARCH("ok",A2)))</formula>
    </cfRule>
    <cfRule type="containsText" dxfId="16" priority="20" operator="containsText" text="incorrect">
      <formula>NOT(ISERROR(SEARCH("incorrect",A2)))</formula>
    </cfRule>
  </conditionalFormatting>
  <conditionalFormatting sqref="D64:D6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:E6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F6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F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F11">
    <cfRule type="cellIs" dxfId="15" priority="9" operator="equal">
      <formula>"ok"</formula>
    </cfRule>
    <cfRule type="cellIs" dxfId="14" priority="10" operator="equal">
      <formula>"error"</formula>
    </cfRule>
  </conditionalFormatting>
  <conditionalFormatting sqref="H64:H6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:I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:J6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J6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M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disablePrompts="1" count="1">
    <dataValidation type="list" allowBlank="1" showInputMessage="1" showErrorMessage="1" sqref="I20:L22 G18:H19">
      <formula1>Run_Sheet_Size</formula1>
    </dataValidation>
  </dataValidations>
  <pageMargins left="0.7" right="0.7" top="0.75" bottom="0.75" header="0.3" footer="0.3"/>
  <pageSetup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Check Box 3">
              <controlPr locked="0" defaultSize="0" autoFill="0" autoLine="0" autoPict="0">
                <anchor moveWithCells="1">
                  <from>
                    <xdr:col>1</xdr:col>
                    <xdr:colOff>1428750</xdr:colOff>
                    <xdr:row>47</xdr:row>
                    <xdr:rowOff>171450</xdr:rowOff>
                  </from>
                  <to>
                    <xdr:col>3</xdr:col>
                    <xdr:colOff>38100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4" name="Check Box 4">
              <controlPr locked="0" defaultSize="0" autoFill="0" autoLine="0" autoPict="0">
                <anchor moveWithCells="1">
                  <from>
                    <xdr:col>1</xdr:col>
                    <xdr:colOff>1428750</xdr:colOff>
                    <xdr:row>48</xdr:row>
                    <xdr:rowOff>171450</xdr:rowOff>
                  </from>
                  <to>
                    <xdr:col>3</xdr:col>
                    <xdr:colOff>38100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locked="0" defaultSize="0" autoFill="0" autoLine="0" autoPict="0">
                <anchor moveWithCells="1">
                  <from>
                    <xdr:col>1</xdr:col>
                    <xdr:colOff>1428750</xdr:colOff>
                    <xdr:row>49</xdr:row>
                    <xdr:rowOff>171450</xdr:rowOff>
                  </from>
                  <to>
                    <xdr:col>3</xdr:col>
                    <xdr:colOff>38100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locked="0" defaultSize="0" autoFill="0" autoLine="0" autoPict="0">
                <anchor moveWithCells="1">
                  <from>
                    <xdr:col>1</xdr:col>
                    <xdr:colOff>1428750</xdr:colOff>
                    <xdr:row>50</xdr:row>
                    <xdr:rowOff>171450</xdr:rowOff>
                  </from>
                  <to>
                    <xdr:col>3</xdr:col>
                    <xdr:colOff>38100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locked="0" defaultSize="0" autoFill="0" autoLine="0" autoPict="0">
                <anchor moveWithCells="1">
                  <from>
                    <xdr:col>1</xdr:col>
                    <xdr:colOff>1428750</xdr:colOff>
                    <xdr:row>51</xdr:row>
                    <xdr:rowOff>171450</xdr:rowOff>
                  </from>
                  <to>
                    <xdr:col>3</xdr:col>
                    <xdr:colOff>38100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locked="0" defaultSize="0" autoFill="0" autoLine="0" autoPict="0">
                <anchor moveWithCells="1">
                  <from>
                    <xdr:col>1</xdr:col>
                    <xdr:colOff>1428750</xdr:colOff>
                    <xdr:row>53</xdr:row>
                    <xdr:rowOff>171450</xdr:rowOff>
                  </from>
                  <to>
                    <xdr:col>3</xdr:col>
                    <xdr:colOff>38100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locked="0" defaultSize="0" autoFill="0" autoLine="0" autoPict="0">
                <anchor moveWithCells="1">
                  <from>
                    <xdr:col>1</xdr:col>
                    <xdr:colOff>1428750</xdr:colOff>
                    <xdr:row>52</xdr:row>
                    <xdr:rowOff>171450</xdr:rowOff>
                  </from>
                  <to>
                    <xdr:col>3</xdr:col>
                    <xdr:colOff>38100</xdr:colOff>
                    <xdr:row>54</xdr:row>
                    <xdr:rowOff>38100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10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Sheet2!$B$44:$B$45</xm:f>
          </x14:formula1>
          <xm:sqref>E13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5" workbookViewId="0">
      <selection activeCell="B40" sqref="B40"/>
    </sheetView>
  </sheetViews>
  <sheetFormatPr defaultColWidth="11.5703125" defaultRowHeight="12.75" x14ac:dyDescent="0.2"/>
  <cols>
    <col min="2" max="2" width="18.140625" style="4" customWidth="1"/>
    <col min="3" max="3" width="14.7109375" style="34" customWidth="1"/>
    <col min="4" max="4" width="10.7109375" style="2" customWidth="1"/>
    <col min="5" max="5" width="13.28515625" style="2" bestFit="1" customWidth="1"/>
    <col min="6" max="6" width="10.7109375" style="2" customWidth="1"/>
  </cols>
  <sheetData>
    <row r="1" spans="2:6" x14ac:dyDescent="0.2">
      <c r="B1" s="2" t="s">
        <v>56</v>
      </c>
      <c r="C1" s="2"/>
    </row>
    <row r="2" spans="2:6" x14ac:dyDescent="0.2">
      <c r="B2" s="6"/>
      <c r="C2" s="7"/>
      <c r="E2" s="8"/>
      <c r="F2" s="7"/>
    </row>
    <row r="3" spans="2:6" x14ac:dyDescent="0.2">
      <c r="B3" s="6" t="s">
        <v>15</v>
      </c>
      <c r="C3" s="7" t="str">
        <f>IF('Price Sheet'!D30=2,"YES","NO")</f>
        <v>YES</v>
      </c>
      <c r="E3" s="1"/>
      <c r="F3" s="7"/>
    </row>
    <row r="4" spans="2:6" x14ac:dyDescent="0.2">
      <c r="B4" s="6" t="s">
        <v>16</v>
      </c>
      <c r="C4" s="1" t="str">
        <f>IF(('Price Sheet'!D17*'Price Sheet'!E17)&gt;145,"YES","NO")</f>
        <v>YES</v>
      </c>
      <c r="D4" s="1"/>
      <c r="E4" s="1"/>
      <c r="F4" s="7"/>
    </row>
    <row r="5" spans="2:6" x14ac:dyDescent="0.2">
      <c r="B5" s="6"/>
      <c r="C5" s="7"/>
      <c r="D5" s="1"/>
      <c r="E5" s="1"/>
      <c r="F5" s="7"/>
    </row>
    <row r="6" spans="2:6" x14ac:dyDescent="0.2">
      <c r="B6" s="6" t="s">
        <v>17</v>
      </c>
      <c r="C6" s="7"/>
      <c r="D6" s="1"/>
      <c r="E6" s="1"/>
      <c r="F6" s="7"/>
    </row>
    <row r="7" spans="2:6" x14ac:dyDescent="0.2">
      <c r="B7" s="6" t="s">
        <v>11</v>
      </c>
      <c r="C7" s="8">
        <v>80</v>
      </c>
      <c r="D7" s="1" t="b">
        <f>AND(C3="NO",C4="NO")</f>
        <v>0</v>
      </c>
      <c r="E7" s="1"/>
      <c r="F7" s="7"/>
    </row>
    <row r="8" spans="2:6" x14ac:dyDescent="0.2">
      <c r="B8" s="6" t="s">
        <v>12</v>
      </c>
      <c r="C8" s="8">
        <v>40</v>
      </c>
      <c r="D8" s="1" t="b">
        <f>AND(C3="YES",C4="NO")</f>
        <v>0</v>
      </c>
      <c r="E8" s="1"/>
      <c r="F8" s="7"/>
    </row>
    <row r="9" spans="2:6" x14ac:dyDescent="0.2">
      <c r="B9" s="6" t="s">
        <v>13</v>
      </c>
      <c r="C9" s="8">
        <v>50</v>
      </c>
      <c r="D9" s="1" t="b">
        <f>AND(C3="NO",C4="YES")</f>
        <v>0</v>
      </c>
      <c r="E9" s="1"/>
      <c r="F9" s="7"/>
    </row>
    <row r="10" spans="2:6" x14ac:dyDescent="0.2">
      <c r="B10" s="6" t="s">
        <v>14</v>
      </c>
      <c r="C10" s="8">
        <v>25</v>
      </c>
      <c r="D10" s="1" t="b">
        <f>AND(C3="YES",C4="YES")</f>
        <v>1</v>
      </c>
      <c r="E10" s="1"/>
      <c r="F10" s="7"/>
    </row>
    <row r="11" spans="2:6" x14ac:dyDescent="0.2">
      <c r="E11" s="1"/>
      <c r="F11" s="7"/>
    </row>
    <row r="12" spans="2:6" x14ac:dyDescent="0.2">
      <c r="E12" s="1"/>
      <c r="F12" s="7"/>
    </row>
    <row r="13" spans="2:6" x14ac:dyDescent="0.2">
      <c r="E13" s="1"/>
      <c r="F13" s="7"/>
    </row>
    <row r="14" spans="2:6" x14ac:dyDescent="0.2">
      <c r="B14" s="6"/>
      <c r="C14" s="7"/>
      <c r="E14" s="1"/>
      <c r="F14" s="7"/>
    </row>
    <row r="15" spans="2:6" x14ac:dyDescent="0.2">
      <c r="B15" s="6"/>
      <c r="C15" s="7"/>
      <c r="E15" s="1"/>
      <c r="F15" s="7"/>
    </row>
    <row r="16" spans="2:6" x14ac:dyDescent="0.2">
      <c r="B16" s="6" t="s">
        <v>49</v>
      </c>
      <c r="C16" s="7">
        <f>((ROUNDDOWN('Price Sheet'!D17/'Price Sheet'!D16,0)*ROUNDDOWN('Price Sheet'!E17/'Price Sheet'!E16,0)))</f>
        <v>1</v>
      </c>
      <c r="D16" s="7">
        <f>((ROUNDDOWN('Price Sheet'!D17/'Price Sheet'!E16,0)*ROUNDDOWN('Price Sheet'!E17/'Price Sheet'!D16,0)))</f>
        <v>2</v>
      </c>
      <c r="E16" s="1"/>
      <c r="F16" s="7"/>
    </row>
    <row r="17" spans="1:6" x14ac:dyDescent="0.2">
      <c r="B17" s="6" t="s">
        <v>50</v>
      </c>
      <c r="C17" s="7">
        <f>(ROUNDDOWN('Price Sheet'!D18/'Price Sheet'!D17,0)*ROUNDDOWN('Price Sheet'!E18/'Price Sheet'!E17,0))</f>
        <v>4</v>
      </c>
      <c r="D17" s="7">
        <f>((ROUNDDOWN('Price Sheet'!D18/'Price Sheet'!E17,0)*ROUNDDOWN('Price Sheet'!E18/'Price Sheet'!D17,0)))</f>
        <v>3</v>
      </c>
      <c r="E17" s="1"/>
      <c r="F17" s="7"/>
    </row>
    <row r="18" spans="1:6" x14ac:dyDescent="0.2">
      <c r="B18" s="6"/>
      <c r="C18" s="7"/>
      <c r="E18" s="1"/>
      <c r="F18" s="7"/>
    </row>
    <row r="19" spans="1:6" x14ac:dyDescent="0.2">
      <c r="B19" s="6" t="s">
        <v>25</v>
      </c>
      <c r="C19" s="4"/>
      <c r="D19" s="22"/>
      <c r="E19" s="1"/>
      <c r="F19" s="7"/>
    </row>
    <row r="20" spans="1:6" x14ac:dyDescent="0.2">
      <c r="B20" s="6" t="s">
        <v>26</v>
      </c>
      <c r="C20" s="23">
        <v>3.9E-2</v>
      </c>
      <c r="E20" s="8"/>
      <c r="F20" s="7"/>
    </row>
    <row r="21" spans="1:6" x14ac:dyDescent="0.2">
      <c r="B21" s="6" t="s">
        <v>9</v>
      </c>
      <c r="C21" s="1">
        <v>4.2000000000000003E-2</v>
      </c>
      <c r="E21" s="1"/>
      <c r="F21" s="7"/>
    </row>
    <row r="22" spans="1:6" x14ac:dyDescent="0.2">
      <c r="B22" s="6" t="s">
        <v>27</v>
      </c>
      <c r="C22" s="1">
        <v>9.7999999999999997E-3</v>
      </c>
      <c r="E22" s="1"/>
      <c r="F22" s="7"/>
    </row>
    <row r="23" spans="1:6" x14ac:dyDescent="0.2">
      <c r="B23" s="6"/>
      <c r="C23" s="1"/>
      <c r="D23" s="4"/>
      <c r="E23" s="1"/>
      <c r="F23" s="7"/>
    </row>
    <row r="24" spans="1:6" ht="15.75" x14ac:dyDescent="0.2">
      <c r="B24" s="27" t="s">
        <v>28</v>
      </c>
      <c r="C24" s="28" t="str">
        <f>IF(OR('Price Sheet'!D30&lt;=0,'Price Sheet'!D31&lt;0,'Price Sheet'!D32&lt;0,'Price Sheet'!D30&gt;2,'Price Sheet'!D31&gt;2,'Price Sheet'!D32&gt;2,('Price Sheet'!D31+'Price Sheet'!D32)&lt;&gt;'Price Sheet'!D30),"The number of printed  sides is incorrect","OK")</f>
        <v>OK</v>
      </c>
      <c r="E24" s="1"/>
      <c r="F24" s="7"/>
    </row>
    <row r="25" spans="1:6" x14ac:dyDescent="0.2">
      <c r="B25" s="6"/>
      <c r="C25" s="7"/>
      <c r="E25" s="1"/>
      <c r="F25" s="7"/>
    </row>
    <row r="26" spans="1:6" x14ac:dyDescent="0.2">
      <c r="B26" s="4" t="s">
        <v>57</v>
      </c>
      <c r="C26" s="4" t="s">
        <v>58</v>
      </c>
      <c r="D26" s="4"/>
    </row>
    <row r="27" spans="1:6" x14ac:dyDescent="0.2">
      <c r="A27" t="s">
        <v>35</v>
      </c>
      <c r="B27" s="93" t="b">
        <v>0</v>
      </c>
      <c r="C27" s="4">
        <v>35</v>
      </c>
      <c r="D27" s="4" t="s">
        <v>59</v>
      </c>
    </row>
    <row r="28" spans="1:6" x14ac:dyDescent="0.2">
      <c r="A28" t="s">
        <v>37</v>
      </c>
      <c r="B28" s="93" t="b">
        <v>0</v>
      </c>
      <c r="C28" s="4">
        <v>2.5</v>
      </c>
      <c r="D28" s="4" t="s">
        <v>60</v>
      </c>
    </row>
    <row r="29" spans="1:6" x14ac:dyDescent="0.2">
      <c r="A29" t="s">
        <v>36</v>
      </c>
      <c r="B29" s="93" t="b">
        <v>0</v>
      </c>
      <c r="C29" s="4">
        <v>0.25</v>
      </c>
      <c r="D29" s="4" t="s">
        <v>61</v>
      </c>
    </row>
    <row r="30" spans="1:6" x14ac:dyDescent="0.2">
      <c r="A30" t="s">
        <v>38</v>
      </c>
      <c r="B30" s="93" t="b">
        <v>0</v>
      </c>
      <c r="C30" s="4">
        <v>5</v>
      </c>
      <c r="D30" s="4">
        <v>100</v>
      </c>
    </row>
    <row r="31" spans="1:6" x14ac:dyDescent="0.2">
      <c r="A31" t="s">
        <v>1</v>
      </c>
      <c r="B31" s="93" t="b">
        <v>0</v>
      </c>
      <c r="C31" s="4">
        <v>10</v>
      </c>
      <c r="D31" s="4">
        <v>100</v>
      </c>
    </row>
    <row r="32" spans="1:6" x14ac:dyDescent="0.2">
      <c r="A32" t="s">
        <v>39</v>
      </c>
      <c r="B32" s="93" t="b">
        <v>0</v>
      </c>
      <c r="C32" s="2"/>
      <c r="D32" s="4" t="s">
        <v>63</v>
      </c>
    </row>
    <row r="33" spans="1:4" x14ac:dyDescent="0.2">
      <c r="A33" t="s">
        <v>46</v>
      </c>
      <c r="B33" s="93" t="b">
        <v>1</v>
      </c>
      <c r="C33" s="4">
        <v>10</v>
      </c>
      <c r="D33" s="4" t="s">
        <v>62</v>
      </c>
    </row>
    <row r="34" spans="1:4" x14ac:dyDescent="0.2">
      <c r="B34" s="2"/>
      <c r="C34" s="2"/>
    </row>
    <row r="36" spans="1:4" x14ac:dyDescent="0.2">
      <c r="B36" s="4" t="s">
        <v>44</v>
      </c>
      <c r="C36" s="4" t="s">
        <v>45</v>
      </c>
    </row>
    <row r="37" spans="1:4" x14ac:dyDescent="0.2">
      <c r="A37" t="s">
        <v>72</v>
      </c>
      <c r="B37" s="4">
        <v>2</v>
      </c>
      <c r="C37" s="4">
        <v>1.1000000000000001</v>
      </c>
    </row>
    <row r="38" spans="1:4" x14ac:dyDescent="0.2">
      <c r="A38" t="s">
        <v>73</v>
      </c>
      <c r="B38" s="4">
        <v>2.2000000000000002</v>
      </c>
      <c r="C38" s="4">
        <v>1.2</v>
      </c>
    </row>
    <row r="39" spans="1:4" x14ac:dyDescent="0.2">
      <c r="A39" t="s">
        <v>74</v>
      </c>
      <c r="B39" s="4">
        <v>2.5</v>
      </c>
      <c r="C39" s="4">
        <v>1.3</v>
      </c>
    </row>
    <row r="40" spans="1:4" x14ac:dyDescent="0.2">
      <c r="A40" t="s">
        <v>75</v>
      </c>
      <c r="B40" s="4">
        <v>2.85</v>
      </c>
      <c r="C40" s="4">
        <v>1.4</v>
      </c>
    </row>
    <row r="43" spans="1:4" x14ac:dyDescent="0.2">
      <c r="A43" t="s">
        <v>82</v>
      </c>
      <c r="B43" s="4" t="s">
        <v>71</v>
      </c>
    </row>
    <row r="44" spans="1:4" x14ac:dyDescent="0.2">
      <c r="B44" s="2" t="s">
        <v>83</v>
      </c>
      <c r="C44" s="2"/>
    </row>
    <row r="45" spans="1:4" x14ac:dyDescent="0.2">
      <c r="B45" s="4" t="s">
        <v>84</v>
      </c>
    </row>
    <row r="54" spans="2:3" x14ac:dyDescent="0.2">
      <c r="B54" s="2"/>
      <c r="C54" s="2"/>
    </row>
    <row r="55" spans="2:3" x14ac:dyDescent="0.2">
      <c r="B55" s="2"/>
      <c r="C55" s="2"/>
    </row>
    <row r="66" spans="2:3" x14ac:dyDescent="0.2">
      <c r="B66" s="2"/>
      <c r="C6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25" zoomScaleNormal="125" zoomScalePageLayoutView="125" workbookViewId="0">
      <selection activeCell="A3" sqref="A3"/>
    </sheetView>
  </sheetViews>
  <sheetFormatPr defaultColWidth="11.5703125" defaultRowHeight="12.75" x14ac:dyDescent="0.2"/>
  <sheetData>
    <row r="1" spans="1:1" x14ac:dyDescent="0.2">
      <c r="A1" t="s">
        <v>78</v>
      </c>
    </row>
    <row r="2" spans="1:1" x14ac:dyDescent="0.2">
      <c r="A2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Sheet</vt:lpstr>
      <vt:lpstr>Sheet2</vt:lpstr>
      <vt:lpstr>Improvements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Bassam Khocheiche</dc:creator>
  <cp:lastModifiedBy>Ghassan Rahal</cp:lastModifiedBy>
  <cp:lastPrinted>2015-05-22T13:05:30Z</cp:lastPrinted>
  <dcterms:created xsi:type="dcterms:W3CDTF">2015-05-21T21:12:37Z</dcterms:created>
  <dcterms:modified xsi:type="dcterms:W3CDTF">2015-10-14T14:56:31Z</dcterms:modified>
</cp:coreProperties>
</file>