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_Witch_Hunt\Assets\"/>
    </mc:Choice>
  </mc:AlternateContent>
  <xr:revisionPtr revIDLastSave="0" documentId="13_ncr:1_{1AEADA1A-6500-4DC8-A339-43DC05435E09}" xr6:coauthVersionLast="47" xr6:coauthVersionMax="47" xr10:uidLastSave="{00000000-0000-0000-0000-000000000000}"/>
  <bookViews>
    <workbookView xWindow="-120" yWindow="-120" windowWidth="29040" windowHeight="15840" activeTab="3" xr2:uid="{532FCD95-2C2A-4B56-85A4-F5F3E8F1C2DC}"/>
  </bookViews>
  <sheets>
    <sheet name="CharacterStats" sheetId="3" r:id="rId1"/>
    <sheet name="BaseSpellsStats" sheetId="1" r:id="rId2"/>
    <sheet name="SpecialSpellsStats" sheetId="2" r:id="rId3"/>
    <sheet name="Dictionary" sheetId="4" r:id="rId4"/>
  </sheets>
  <definedNames>
    <definedName name="_xlnm._FilterDatabase" localSheetId="1" hidden="1">BaseSpellsStats!$A$1:$I$1</definedName>
    <definedName name="_xlnm._FilterDatabase" localSheetId="3" hidden="1">Dictionary!$A$1:$F$16</definedName>
    <definedName name="_xlnm._FilterDatabase" localSheetId="2" hidden="1">SpecialSpellsStats!$A$1:$Q$28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3" l="1"/>
  <c r="D38" i="3"/>
  <c r="D36" i="3"/>
  <c r="E36" i="3" s="1"/>
  <c r="D35" i="3"/>
  <c r="E35" i="3" s="1"/>
  <c r="J4" i="1"/>
  <c r="J3" i="1"/>
  <c r="K3" i="1" s="1"/>
  <c r="J2" i="1"/>
  <c r="K10" i="1"/>
  <c r="K9" i="1"/>
  <c r="K8" i="1"/>
  <c r="K7" i="1"/>
  <c r="K6" i="1"/>
  <c r="K5" i="1"/>
  <c r="J10" i="1"/>
  <c r="J9" i="1"/>
  <c r="J8" i="1"/>
  <c r="J7" i="1"/>
  <c r="J6" i="1"/>
  <c r="J5" i="1"/>
  <c r="K4" i="1"/>
  <c r="K2" i="1"/>
  <c r="O13" i="2"/>
  <c r="P13" i="2" s="1"/>
  <c r="O12" i="2"/>
  <c r="P12" i="2" s="1"/>
  <c r="O11" i="2"/>
  <c r="P11" i="2" s="1"/>
  <c r="O16" i="2"/>
  <c r="P16" i="2" s="1"/>
  <c r="O19" i="2"/>
  <c r="P19" i="2" s="1"/>
  <c r="O15" i="2"/>
  <c r="P15" i="2" s="1"/>
  <c r="O14" i="2"/>
  <c r="P14" i="2" s="1"/>
  <c r="O10" i="2"/>
  <c r="P10" i="2" s="1"/>
  <c r="O9" i="2"/>
  <c r="P9" i="2" s="1"/>
  <c r="O8" i="2"/>
  <c r="P8" i="2" s="1"/>
  <c r="O18" i="2"/>
  <c r="P18" i="2" s="1"/>
  <c r="O17" i="2"/>
  <c r="P17" i="2" s="1"/>
  <c r="O25" i="2"/>
  <c r="P25" i="2" s="1"/>
  <c r="O24" i="2"/>
  <c r="P24" i="2" s="1"/>
  <c r="O23" i="2"/>
  <c r="P23" i="2" s="1"/>
  <c r="O28" i="2"/>
  <c r="P28" i="2" s="1"/>
  <c r="O27" i="2"/>
  <c r="P27" i="2" s="1"/>
  <c r="O26" i="2"/>
  <c r="P26" i="2" s="1"/>
  <c r="O22" i="2"/>
  <c r="P22" i="2" s="1"/>
  <c r="O21" i="2"/>
  <c r="P21" i="2" s="1"/>
  <c r="O20" i="2"/>
  <c r="P20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E4" i="3"/>
  <c r="E8" i="3" s="1"/>
  <c r="E5" i="3"/>
  <c r="E9" i="3" s="1"/>
  <c r="E6" i="3"/>
  <c r="E10" i="3" s="1"/>
  <c r="E21" i="3"/>
  <c r="E20" i="3"/>
  <c r="E19" i="3"/>
  <c r="K45" i="3"/>
  <c r="K44" i="3"/>
  <c r="K43" i="3"/>
  <c r="G45" i="3"/>
  <c r="H45" i="3" s="1"/>
  <c r="J45" i="3" s="1"/>
  <c r="G44" i="3"/>
  <c r="H44" i="3" s="1"/>
  <c r="J44" i="3" s="1"/>
  <c r="G43" i="3"/>
  <c r="H43" i="3" s="1"/>
  <c r="J43" i="3" s="1"/>
  <c r="D43" i="3"/>
  <c r="D44" i="3" s="1"/>
  <c r="W20" i="3"/>
  <c r="W27" i="3" s="1"/>
  <c r="W19" i="3"/>
  <c r="W26" i="3" s="1"/>
  <c r="W18" i="3"/>
  <c r="W25" i="3" s="1"/>
  <c r="W16" i="3"/>
  <c r="W12" i="3"/>
  <c r="W11" i="3"/>
  <c r="W15" i="3" s="1"/>
  <c r="W10" i="3"/>
  <c r="W14" i="3" s="1"/>
  <c r="W9" i="3"/>
  <c r="W8" i="3"/>
  <c r="W7" i="3"/>
  <c r="W6" i="3"/>
  <c r="W5" i="3"/>
  <c r="W4" i="3"/>
  <c r="J5" i="3"/>
  <c r="L4" i="3"/>
  <c r="K4" i="3"/>
  <c r="J4" i="3"/>
  <c r="I7" i="3"/>
  <c r="L7" i="3" s="1"/>
  <c r="I6" i="3"/>
  <c r="J6" i="3" s="1"/>
  <c r="I5" i="3"/>
  <c r="L5" i="3" s="1"/>
  <c r="D3" i="3" l="1"/>
  <c r="R5" i="3" s="1"/>
  <c r="F8" i="3"/>
  <c r="D34" i="3"/>
  <c r="D4" i="3"/>
  <c r="F9" i="3"/>
  <c r="D5" i="3"/>
  <c r="D6" i="3" s="1"/>
  <c r="R8" i="3" s="1"/>
  <c r="F10" i="3"/>
  <c r="K5" i="3"/>
  <c r="Q5" i="3" s="1"/>
  <c r="K6" i="3"/>
  <c r="L6" i="3"/>
  <c r="E16" i="3"/>
  <c r="E15" i="3"/>
  <c r="D45" i="3"/>
  <c r="J7" i="3"/>
  <c r="O5" i="3"/>
  <c r="K7" i="3"/>
  <c r="P5" i="3"/>
  <c r="O6" i="3"/>
  <c r="P6" i="3"/>
  <c r="Q6" i="3"/>
  <c r="O7" i="3"/>
  <c r="P7" i="3"/>
  <c r="Q7" i="3"/>
  <c r="P8" i="3" l="1"/>
  <c r="O8" i="3"/>
  <c r="R6" i="3"/>
  <c r="R7" i="3"/>
  <c r="Q8" i="3"/>
</calcChain>
</file>

<file path=xl/sharedStrings.xml><?xml version="1.0" encoding="utf-8"?>
<sst xmlns="http://schemas.openxmlformats.org/spreadsheetml/2006/main" count="340" uniqueCount="94">
  <si>
    <t>Base Spells</t>
  </si>
  <si>
    <t>Fire</t>
  </si>
  <si>
    <t>Lightning</t>
  </si>
  <si>
    <t>Ice</t>
  </si>
  <si>
    <t>Speed</t>
  </si>
  <si>
    <t>Range</t>
  </si>
  <si>
    <t>Tier 1</t>
  </si>
  <si>
    <t>Tier 2</t>
  </si>
  <si>
    <t>Tier 3</t>
  </si>
  <si>
    <t>Tier</t>
  </si>
  <si>
    <t>Damage</t>
  </si>
  <si>
    <t>Cooldown</t>
  </si>
  <si>
    <t>StatusEffect Chance</t>
  </si>
  <si>
    <t>Status Effect Duration</t>
  </si>
  <si>
    <t>Element</t>
  </si>
  <si>
    <t>Spell</t>
  </si>
  <si>
    <t>FireRing</t>
  </si>
  <si>
    <t>FireShotgun</t>
  </si>
  <si>
    <t>FireTrail</t>
  </si>
  <si>
    <t>LightningBall</t>
  </si>
  <si>
    <t>LightningBeam</t>
  </si>
  <si>
    <t>TeslaMachine</t>
  </si>
  <si>
    <t>IceSpike</t>
  </si>
  <si>
    <t>IceMachineGun</t>
  </si>
  <si>
    <t>FrostyPush</t>
  </si>
  <si>
    <t>Status Effect Timer</t>
  </si>
  <si>
    <t>Enemy</t>
  </si>
  <si>
    <t>Player</t>
  </si>
  <si>
    <t>Health</t>
  </si>
  <si>
    <t>Value</t>
  </si>
  <si>
    <t>Cost</t>
  </si>
  <si>
    <t>DamageReduction</t>
  </si>
  <si>
    <t>Start</t>
  </si>
  <si>
    <t>Enemy Attack Tier 1</t>
  </si>
  <si>
    <t>Enemy Attack Tier 2</t>
  </si>
  <si>
    <t>Enemy Attack Tier 3</t>
  </si>
  <si>
    <t>Description</t>
  </si>
  <si>
    <t>Spell Name</t>
  </si>
  <si>
    <t>Type</t>
  </si>
  <si>
    <t>Special</t>
  </si>
  <si>
    <t>A ball of lightning that keeps moving around the player dealing damage to enemeis.</t>
  </si>
  <si>
    <t>Base</t>
  </si>
  <si>
    <t>FireBase</t>
  </si>
  <si>
    <t>LightningBase</t>
  </si>
  <si>
    <t>IceBase</t>
  </si>
  <si>
    <t>A ball of fire cast forward</t>
  </si>
  <si>
    <t>A ball of lightning cast forward</t>
  </si>
  <si>
    <t>A ball of Ice cast forward</t>
  </si>
  <si>
    <t>Avg Damage/Second</t>
  </si>
  <si>
    <t>MeleeEnemy</t>
  </si>
  <si>
    <t>RangedEnemy</t>
  </si>
  <si>
    <t>Seconds to Beat Enemy</t>
  </si>
  <si>
    <t>Seconds to Beat Player</t>
  </si>
  <si>
    <t>Enemies per Run</t>
  </si>
  <si>
    <t>Souls/Enemy</t>
  </si>
  <si>
    <t>Total Possible Souls</t>
  </si>
  <si>
    <t>Time Spent per Run</t>
  </si>
  <si>
    <t>Minutes for each run</t>
  </si>
  <si>
    <t>Total Minutes</t>
  </si>
  <si>
    <t>Special Spell Cooldown</t>
  </si>
  <si>
    <t>Ideal Amount of runs</t>
  </si>
  <si>
    <t>Base Spell Upgrade</t>
  </si>
  <si>
    <t>Ultimate Spell Slot</t>
  </si>
  <si>
    <t>SoulDrop Rate</t>
  </si>
  <si>
    <t>Heal Amount</t>
  </si>
  <si>
    <t>Radius</t>
  </si>
  <si>
    <t>Duration</t>
  </si>
  <si>
    <t>Dmg/Sec</t>
  </si>
  <si>
    <t>Status Effect Damage</t>
  </si>
  <si>
    <t>Dmg/Sec goal</t>
  </si>
  <si>
    <t>{TotTotalDamg</t>
  </si>
  <si>
    <t>Rate Of Fire (shots/sec)</t>
  </si>
  <si>
    <t>TotalDmg</t>
  </si>
  <si>
    <t>TotalDmg/sec</t>
  </si>
  <si>
    <t>StatusEffect Dmg</t>
  </si>
  <si>
    <t>Working?</t>
  </si>
  <si>
    <t>Y</t>
  </si>
  <si>
    <t>Special Effects</t>
  </si>
  <si>
    <t>N</t>
  </si>
  <si>
    <t>Ultimate</t>
  </si>
  <si>
    <t>FireMeteor</t>
  </si>
  <si>
    <t>Thunder</t>
  </si>
  <si>
    <t>Blizzard</t>
  </si>
  <si>
    <t>Y, BUT NOT GOOD</t>
  </si>
  <si>
    <t>A fire ring that revolves around the caster, burning nearby enemies and healing the caster</t>
  </si>
  <si>
    <t>A fire attack in an angle, affecting every enemy with a certain angle of attack from the caster</t>
  </si>
  <si>
    <t>A trail of fire in a certain direction, cast from the ground, burning enemies that come close to it</t>
  </si>
  <si>
    <t>A beam of lightning cast in a straight line hitting all enemies that touch it.</t>
  </si>
  <si>
    <t>A totem that casts lightning spells to enemies that come close to it.</t>
  </si>
  <si>
    <t>Ice spikes that grow from the floor to hit enemies</t>
  </si>
  <si>
    <t>Sequential shots of ice shards for a certain duration</t>
  </si>
  <si>
    <t>A sphere of frost that pushes enemies away</t>
  </si>
  <si>
    <t>A meteor of fire cast from the sky that falls into enemies.</t>
  </si>
  <si>
    <t>A blizzard cast with the caster that hits every enemy on its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</si>
</sst>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200A-D5C9-4036-ACBE-BAEB92E92EFD}">
  <dimension ref="A2:W45"/>
  <sheetViews>
    <sheetView workbookViewId="0">
      <selection activeCell="H10" sqref="H10"/>
    </sheetView>
  </sheetViews>
  <sheetFormatPr defaultRowHeight="15" x14ac:dyDescent="0.25"/>
  <cols>
    <col min="1" max="1" width="15.7109375" bestFit="1" customWidth="1"/>
    <col min="2" max="2" width="21.85546875" bestFit="1" customWidth="1"/>
    <col min="3" max="3" width="12.28515625" bestFit="1" customWidth="1"/>
    <col min="4" max="4" width="19" bestFit="1" customWidth="1"/>
    <col min="6" max="6" width="21.42578125" bestFit="1" customWidth="1"/>
    <col min="8" max="8" width="19.28515625" bestFit="1" customWidth="1"/>
    <col min="9" max="9" width="22.140625" bestFit="1" customWidth="1"/>
    <col min="10" max="10" width="12.85546875" bestFit="1" customWidth="1"/>
    <col min="14" max="14" width="18" bestFit="1" customWidth="1"/>
    <col min="21" max="21" width="13.42578125" bestFit="1" customWidth="1"/>
    <col min="23" max="23" width="19.140625" bestFit="1" customWidth="1"/>
  </cols>
  <sheetData>
    <row r="2" spans="1:23" x14ac:dyDescent="0.25">
      <c r="D2" t="s">
        <v>29</v>
      </c>
      <c r="E2" t="s">
        <v>30</v>
      </c>
      <c r="G2" t="s">
        <v>52</v>
      </c>
    </row>
    <row r="3" spans="1:23" x14ac:dyDescent="0.25">
      <c r="A3" t="s">
        <v>27</v>
      </c>
      <c r="B3" t="s">
        <v>28</v>
      </c>
      <c r="C3" t="s">
        <v>32</v>
      </c>
      <c r="D3">
        <f>W25*CharacterStats!$G$3</f>
        <v>87.5</v>
      </c>
      <c r="G3">
        <v>7</v>
      </c>
      <c r="I3" s="7" t="s">
        <v>31</v>
      </c>
      <c r="J3" s="7"/>
      <c r="K3" s="7"/>
      <c r="L3" s="7"/>
      <c r="O3" s="7" t="s">
        <v>31</v>
      </c>
      <c r="P3" s="7"/>
      <c r="Q3" s="7"/>
      <c r="R3" s="7"/>
      <c r="W3" t="s">
        <v>48</v>
      </c>
    </row>
    <row r="4" spans="1:23" x14ac:dyDescent="0.25">
      <c r="A4" t="s">
        <v>27</v>
      </c>
      <c r="B4" t="s">
        <v>28</v>
      </c>
      <c r="C4" t="s">
        <v>6</v>
      </c>
      <c r="D4">
        <f>W26*CharacterStats!$G$3</f>
        <v>119</v>
      </c>
      <c r="E4">
        <f>D43*I43</f>
        <v>600</v>
      </c>
      <c r="I4" s="2">
        <v>0</v>
      </c>
      <c r="J4" s="2">
        <f>D8</f>
        <v>0.1</v>
      </c>
      <c r="K4" s="2">
        <f>D9</f>
        <v>0.2</v>
      </c>
      <c r="L4" s="2">
        <f>D10</f>
        <v>0.3</v>
      </c>
      <c r="O4" s="2" t="s">
        <v>32</v>
      </c>
      <c r="P4" s="2" t="s">
        <v>6</v>
      </c>
      <c r="Q4" s="2" t="s">
        <v>7</v>
      </c>
      <c r="R4" s="2" t="s">
        <v>8</v>
      </c>
      <c r="U4" t="s">
        <v>1</v>
      </c>
      <c r="V4" t="s">
        <v>6</v>
      </c>
      <c r="W4" s="3">
        <f>BaseSpellsStats!E2/BaseSpellsStats!F2</f>
        <v>12</v>
      </c>
    </row>
    <row r="5" spans="1:23" x14ac:dyDescent="0.25">
      <c r="A5" t="s">
        <v>27</v>
      </c>
      <c r="B5" t="s">
        <v>28</v>
      </c>
      <c r="C5" t="s">
        <v>7</v>
      </c>
      <c r="D5">
        <f>W27*CharacterStats!$G$3</f>
        <v>171.5</v>
      </c>
      <c r="E5">
        <f>D44*I44</f>
        <v>7875</v>
      </c>
      <c r="H5" t="s">
        <v>33</v>
      </c>
      <c r="I5">
        <f>BaseSpellsStats!E11</f>
        <v>5</v>
      </c>
      <c r="J5">
        <f t="shared" ref="J5:L7" si="0">$I5*(1-J$4)</f>
        <v>4.5</v>
      </c>
      <c r="K5">
        <f t="shared" si="0"/>
        <v>4</v>
      </c>
      <c r="L5">
        <f t="shared" si="0"/>
        <v>3.5</v>
      </c>
      <c r="N5" t="s">
        <v>33</v>
      </c>
      <c r="O5">
        <f t="shared" ref="O5:R7" si="1">$D3/I5</f>
        <v>17.5</v>
      </c>
      <c r="P5">
        <f t="shared" si="1"/>
        <v>19.444444444444443</v>
      </c>
      <c r="Q5">
        <f t="shared" si="1"/>
        <v>21.875</v>
      </c>
      <c r="R5">
        <f t="shared" si="1"/>
        <v>25</v>
      </c>
      <c r="U5" t="s">
        <v>1</v>
      </c>
      <c r="V5" t="s">
        <v>7</v>
      </c>
      <c r="W5" s="3">
        <f>BaseSpellsStats!E3/BaseSpellsStats!F3</f>
        <v>18</v>
      </c>
    </row>
    <row r="6" spans="1:23" x14ac:dyDescent="0.25">
      <c r="A6" t="s">
        <v>27</v>
      </c>
      <c r="B6" t="s">
        <v>28</v>
      </c>
      <c r="C6" t="s">
        <v>8</v>
      </c>
      <c r="D6">
        <f>D5*1.3</f>
        <v>222.95000000000002</v>
      </c>
      <c r="E6">
        <f>D45*I45</f>
        <v>22875</v>
      </c>
      <c r="H6" t="s">
        <v>34</v>
      </c>
      <c r="I6">
        <f>BaseSpellsStats!E12</f>
        <v>7</v>
      </c>
      <c r="J6">
        <f t="shared" si="0"/>
        <v>6.3</v>
      </c>
      <c r="K6">
        <f t="shared" si="0"/>
        <v>5.6000000000000005</v>
      </c>
      <c r="L6">
        <f t="shared" si="0"/>
        <v>4.8999999999999995</v>
      </c>
      <c r="N6" t="s">
        <v>34</v>
      </c>
      <c r="O6">
        <f t="shared" si="1"/>
        <v>17</v>
      </c>
      <c r="P6">
        <f t="shared" si="1"/>
        <v>18.888888888888889</v>
      </c>
      <c r="Q6">
        <f t="shared" si="1"/>
        <v>21.249999999999996</v>
      </c>
      <c r="R6">
        <f t="shared" si="1"/>
        <v>24.285714285714288</v>
      </c>
      <c r="U6" t="s">
        <v>1</v>
      </c>
      <c r="V6" t="s">
        <v>8</v>
      </c>
      <c r="W6" s="3">
        <f>BaseSpellsStats!E4/BaseSpellsStats!F4</f>
        <v>28</v>
      </c>
    </row>
    <row r="7" spans="1:23" x14ac:dyDescent="0.25">
      <c r="A7" t="s">
        <v>27</v>
      </c>
      <c r="B7" t="s">
        <v>31</v>
      </c>
      <c r="C7" t="s">
        <v>32</v>
      </c>
      <c r="D7">
        <v>0</v>
      </c>
      <c r="H7" t="s">
        <v>35</v>
      </c>
      <c r="I7">
        <f>BaseSpellsStats!E13</f>
        <v>12</v>
      </c>
      <c r="J7">
        <f t="shared" si="0"/>
        <v>10.8</v>
      </c>
      <c r="K7">
        <f t="shared" si="0"/>
        <v>9.6000000000000014</v>
      </c>
      <c r="L7">
        <f t="shared" si="0"/>
        <v>8.3999999999999986</v>
      </c>
      <c r="N7" t="s">
        <v>35</v>
      </c>
      <c r="O7">
        <f t="shared" si="1"/>
        <v>14.291666666666666</v>
      </c>
      <c r="P7">
        <f t="shared" si="1"/>
        <v>15.879629629629628</v>
      </c>
      <c r="Q7">
        <f t="shared" si="1"/>
        <v>17.864583333333332</v>
      </c>
      <c r="R7">
        <f t="shared" si="1"/>
        <v>20.416666666666671</v>
      </c>
      <c r="U7" t="s">
        <v>2</v>
      </c>
      <c r="V7" t="s">
        <v>6</v>
      </c>
      <c r="W7" s="3">
        <f>BaseSpellsStats!E5/BaseSpellsStats!F5</f>
        <v>10</v>
      </c>
    </row>
    <row r="8" spans="1:23" x14ac:dyDescent="0.25">
      <c r="A8" t="s">
        <v>27</v>
      </c>
      <c r="B8" t="s">
        <v>31</v>
      </c>
      <c r="C8" t="s">
        <v>6</v>
      </c>
      <c r="D8" s="2">
        <v>0.1</v>
      </c>
      <c r="E8">
        <f>ROUNDUP(E4*30%,0)</f>
        <v>180</v>
      </c>
      <c r="F8">
        <f>(1-D8)*W25</f>
        <v>11.25</v>
      </c>
      <c r="O8">
        <f>$D6/I7</f>
        <v>18.579166666666669</v>
      </c>
      <c r="P8">
        <f>$D6/J7</f>
        <v>20.643518518518519</v>
      </c>
      <c r="Q8">
        <f>$D6/K7</f>
        <v>23.223958333333332</v>
      </c>
      <c r="R8">
        <f>$D6/L7</f>
        <v>26.541666666666675</v>
      </c>
      <c r="U8" t="s">
        <v>2</v>
      </c>
      <c r="V8" t="s">
        <v>7</v>
      </c>
      <c r="W8" s="3">
        <f>BaseSpellsStats!E6/BaseSpellsStats!F6</f>
        <v>16.666666666666668</v>
      </c>
    </row>
    <row r="9" spans="1:23" x14ac:dyDescent="0.25">
      <c r="A9" t="s">
        <v>27</v>
      </c>
      <c r="B9" t="s">
        <v>31</v>
      </c>
      <c r="C9" t="s">
        <v>7</v>
      </c>
      <c r="D9" s="2">
        <v>0.2</v>
      </c>
      <c r="E9">
        <f>ROUNDUP(E5*30%,0)</f>
        <v>2363</v>
      </c>
      <c r="F9">
        <f>(1-D9)*W26</f>
        <v>13.600000000000001</v>
      </c>
      <c r="U9" t="s">
        <v>2</v>
      </c>
      <c r="V9" t="s">
        <v>8</v>
      </c>
      <c r="W9" s="3">
        <f>BaseSpellsStats!E7/BaseSpellsStats!F7</f>
        <v>26.666666666666668</v>
      </c>
    </row>
    <row r="10" spans="1:23" x14ac:dyDescent="0.25">
      <c r="A10" t="s">
        <v>27</v>
      </c>
      <c r="B10" t="s">
        <v>31</v>
      </c>
      <c r="C10" t="s">
        <v>8</v>
      </c>
      <c r="D10" s="2">
        <v>0.3</v>
      </c>
      <c r="E10">
        <f>ROUNDUP(E6*30%,0)</f>
        <v>6863</v>
      </c>
      <c r="F10">
        <f>(1-D10)*W27</f>
        <v>17.149999999999999</v>
      </c>
      <c r="U10" t="s">
        <v>3</v>
      </c>
      <c r="V10" t="s">
        <v>6</v>
      </c>
      <c r="W10" s="3">
        <f>BaseSpellsStats!E8/BaseSpellsStats!F8</f>
        <v>10</v>
      </c>
    </row>
    <row r="11" spans="1:23" x14ac:dyDescent="0.25">
      <c r="A11" t="s">
        <v>27</v>
      </c>
      <c r="B11" t="s">
        <v>59</v>
      </c>
      <c r="C11" t="s">
        <v>32</v>
      </c>
      <c r="D11">
        <v>0</v>
      </c>
      <c r="U11" t="s">
        <v>3</v>
      </c>
      <c r="V11" t="s">
        <v>7</v>
      </c>
      <c r="W11" s="3">
        <f>BaseSpellsStats!E9/BaseSpellsStats!F9</f>
        <v>16</v>
      </c>
    </row>
    <row r="12" spans="1:23" x14ac:dyDescent="0.25">
      <c r="A12" t="s">
        <v>27</v>
      </c>
      <c r="B12" t="s">
        <v>59</v>
      </c>
      <c r="C12" t="s">
        <v>6</v>
      </c>
      <c r="D12" s="2">
        <v>0.1</v>
      </c>
      <c r="E12">
        <v>180</v>
      </c>
      <c r="U12" t="s">
        <v>3</v>
      </c>
      <c r="V12" t="s">
        <v>8</v>
      </c>
      <c r="W12" s="3">
        <f>BaseSpellsStats!E10/BaseSpellsStats!F10</f>
        <v>26</v>
      </c>
    </row>
    <row r="13" spans="1:23" x14ac:dyDescent="0.25">
      <c r="A13" t="s">
        <v>27</v>
      </c>
      <c r="B13" t="s">
        <v>59</v>
      </c>
      <c r="C13" t="s">
        <v>7</v>
      </c>
      <c r="D13" s="2">
        <v>0.2</v>
      </c>
      <c r="E13">
        <v>2363</v>
      </c>
    </row>
    <row r="14" spans="1:23" x14ac:dyDescent="0.25">
      <c r="A14" t="s">
        <v>27</v>
      </c>
      <c r="B14" t="s">
        <v>59</v>
      </c>
      <c r="C14" t="s">
        <v>8</v>
      </c>
      <c r="D14" s="2">
        <v>0.3</v>
      </c>
      <c r="E14">
        <v>6863</v>
      </c>
      <c r="V14" t="s">
        <v>6</v>
      </c>
      <c r="W14" s="3">
        <f>AVERAGE(W10, W7, W4)</f>
        <v>10.666666666666666</v>
      </c>
    </row>
    <row r="15" spans="1:23" x14ac:dyDescent="0.25">
      <c r="A15" t="s">
        <v>27</v>
      </c>
      <c r="B15" t="s">
        <v>61</v>
      </c>
      <c r="C15" t="s">
        <v>7</v>
      </c>
      <c r="D15" s="2" t="s">
        <v>7</v>
      </c>
      <c r="E15">
        <f>E5</f>
        <v>7875</v>
      </c>
      <c r="V15" t="s">
        <v>7</v>
      </c>
      <c r="W15" s="3">
        <f>AVERAGE(W11, W8, W5)</f>
        <v>16.888888888888889</v>
      </c>
    </row>
    <row r="16" spans="1:23" x14ac:dyDescent="0.25">
      <c r="A16" t="s">
        <v>27</v>
      </c>
      <c r="B16" t="s">
        <v>61</v>
      </c>
      <c r="C16" t="s">
        <v>8</v>
      </c>
      <c r="D16" s="2" t="s">
        <v>8</v>
      </c>
      <c r="E16">
        <f>E6</f>
        <v>22875</v>
      </c>
      <c r="V16" t="s">
        <v>8</v>
      </c>
      <c r="W16" s="3">
        <f>AVERAGE(W12, W9, W6)</f>
        <v>26.888888888888889</v>
      </c>
    </row>
    <row r="17" spans="1:23" x14ac:dyDescent="0.25">
      <c r="A17" t="s">
        <v>27</v>
      </c>
      <c r="B17" t="s">
        <v>62</v>
      </c>
      <c r="C17" t="s">
        <v>8</v>
      </c>
      <c r="D17" s="2"/>
      <c r="E17">
        <v>15000</v>
      </c>
    </row>
    <row r="18" spans="1:23" x14ac:dyDescent="0.25">
      <c r="A18" t="s">
        <v>27</v>
      </c>
      <c r="B18" t="s">
        <v>63</v>
      </c>
      <c r="C18" t="s">
        <v>32</v>
      </c>
      <c r="D18">
        <v>0</v>
      </c>
      <c r="U18" t="s">
        <v>50</v>
      </c>
      <c r="V18" t="s">
        <v>6</v>
      </c>
      <c r="W18" s="3">
        <f>BaseSpellsStats!E11/BaseSpellsStats!F11</f>
        <v>10</v>
      </c>
    </row>
    <row r="19" spans="1:23" x14ac:dyDescent="0.25">
      <c r="A19" t="s">
        <v>27</v>
      </c>
      <c r="B19" t="s">
        <v>63</v>
      </c>
      <c r="C19" t="s">
        <v>6</v>
      </c>
      <c r="D19" s="2">
        <v>0.1</v>
      </c>
      <c r="E19">
        <f>ROUNDUP(K43*60,0)</f>
        <v>515</v>
      </c>
      <c r="U19" t="s">
        <v>50</v>
      </c>
      <c r="V19" t="s">
        <v>7</v>
      </c>
      <c r="W19" s="3">
        <f>BaseSpellsStats!E12/BaseSpellsStats!F12</f>
        <v>14</v>
      </c>
    </row>
    <row r="20" spans="1:23" x14ac:dyDescent="0.25">
      <c r="A20" t="s">
        <v>27</v>
      </c>
      <c r="B20" t="s">
        <v>63</v>
      </c>
      <c r="C20" t="s">
        <v>7</v>
      </c>
      <c r="D20" s="2">
        <v>0.2</v>
      </c>
      <c r="E20">
        <f>ROUNDUP(K44*60,0)</f>
        <v>1125</v>
      </c>
      <c r="U20" t="s">
        <v>50</v>
      </c>
      <c r="V20" t="s">
        <v>8</v>
      </c>
      <c r="W20" s="3">
        <f>BaseSpellsStats!E13/BaseSpellsStats!F13</f>
        <v>24</v>
      </c>
    </row>
    <row r="21" spans="1:23" x14ac:dyDescent="0.25">
      <c r="A21" t="s">
        <v>27</v>
      </c>
      <c r="B21" t="s">
        <v>63</v>
      </c>
      <c r="C21" t="s">
        <v>8</v>
      </c>
      <c r="D21" s="2">
        <v>0.3</v>
      </c>
      <c r="E21">
        <f>ROUNDUP(K45*60,0)</f>
        <v>2534</v>
      </c>
      <c r="U21" t="s">
        <v>49</v>
      </c>
      <c r="V21" t="s">
        <v>6</v>
      </c>
      <c r="W21">
        <v>15</v>
      </c>
    </row>
    <row r="22" spans="1:23" x14ac:dyDescent="0.25">
      <c r="U22" t="s">
        <v>49</v>
      </c>
      <c r="V22" t="s">
        <v>7</v>
      </c>
      <c r="W22">
        <v>20</v>
      </c>
    </row>
    <row r="23" spans="1:23" x14ac:dyDescent="0.25">
      <c r="U23" t="s">
        <v>49</v>
      </c>
      <c r="V23" t="s">
        <v>8</v>
      </c>
      <c r="W23">
        <v>25</v>
      </c>
    </row>
    <row r="25" spans="1:23" x14ac:dyDescent="0.25">
      <c r="V25" t="s">
        <v>6</v>
      </c>
      <c r="W25" s="3">
        <f>AVERAGE(W18,W21)</f>
        <v>12.5</v>
      </c>
    </row>
    <row r="26" spans="1:23" x14ac:dyDescent="0.25">
      <c r="V26" t="s">
        <v>7</v>
      </c>
      <c r="W26" s="3">
        <f>AVERAGE(W19,W22)</f>
        <v>17</v>
      </c>
    </row>
    <row r="27" spans="1:23" x14ac:dyDescent="0.25">
      <c r="V27" t="s">
        <v>8</v>
      </c>
      <c r="W27" s="3">
        <f>AVERAGE(W20,W23)</f>
        <v>24.5</v>
      </c>
    </row>
    <row r="33" spans="1:11" x14ac:dyDescent="0.25">
      <c r="F33" t="s">
        <v>51</v>
      </c>
    </row>
    <row r="34" spans="1:11" x14ac:dyDescent="0.25">
      <c r="A34" t="s">
        <v>49</v>
      </c>
      <c r="B34" t="s">
        <v>28</v>
      </c>
      <c r="C34" t="s">
        <v>6</v>
      </c>
      <c r="D34" s="3">
        <f>W14*F34</f>
        <v>32</v>
      </c>
      <c r="F34">
        <v>3</v>
      </c>
    </row>
    <row r="35" spans="1:11" x14ac:dyDescent="0.25">
      <c r="A35" t="s">
        <v>49</v>
      </c>
      <c r="B35" t="s">
        <v>28</v>
      </c>
      <c r="C35" t="s">
        <v>7</v>
      </c>
      <c r="D35" s="3">
        <f>D34*2.5</f>
        <v>80</v>
      </c>
      <c r="E35">
        <f>D35/D34</f>
        <v>2.5</v>
      </c>
      <c r="F35">
        <v>5</v>
      </c>
    </row>
    <row r="36" spans="1:11" x14ac:dyDescent="0.25">
      <c r="A36" t="s">
        <v>49</v>
      </c>
      <c r="B36" t="s">
        <v>28</v>
      </c>
      <c r="C36" t="s">
        <v>8</v>
      </c>
      <c r="D36" s="3">
        <f>D34*5</f>
        <v>160</v>
      </c>
      <c r="E36">
        <f>D36/D34</f>
        <v>5</v>
      </c>
      <c r="F36">
        <v>6</v>
      </c>
    </row>
    <row r="37" spans="1:11" x14ac:dyDescent="0.25">
      <c r="A37" t="s">
        <v>50</v>
      </c>
      <c r="B37" t="s">
        <v>28</v>
      </c>
      <c r="C37" t="s">
        <v>6</v>
      </c>
      <c r="D37" s="3">
        <v>45</v>
      </c>
      <c r="F37">
        <v>4</v>
      </c>
    </row>
    <row r="38" spans="1:11" x14ac:dyDescent="0.25">
      <c r="A38" t="s">
        <v>50</v>
      </c>
      <c r="B38" t="s">
        <v>28</v>
      </c>
      <c r="C38" t="s">
        <v>7</v>
      </c>
      <c r="D38" s="3">
        <f>D37*2.5</f>
        <v>112.5</v>
      </c>
      <c r="F38">
        <v>6</v>
      </c>
    </row>
    <row r="39" spans="1:11" x14ac:dyDescent="0.25">
      <c r="A39" t="s">
        <v>50</v>
      </c>
      <c r="B39" t="s">
        <v>28</v>
      </c>
      <c r="C39" t="s">
        <v>8</v>
      </c>
      <c r="D39" s="3">
        <f>D37*5</f>
        <v>225</v>
      </c>
      <c r="F39">
        <v>7</v>
      </c>
    </row>
    <row r="42" spans="1:11" x14ac:dyDescent="0.25">
      <c r="B42" t="s">
        <v>53</v>
      </c>
      <c r="C42" t="s">
        <v>54</v>
      </c>
      <c r="D42" t="s">
        <v>55</v>
      </c>
      <c r="G42" t="s">
        <v>56</v>
      </c>
      <c r="H42" t="s">
        <v>57</v>
      </c>
      <c r="I42" t="s">
        <v>60</v>
      </c>
      <c r="J42" t="s">
        <v>58</v>
      </c>
    </row>
    <row r="43" spans="1:11" x14ac:dyDescent="0.25">
      <c r="A43" t="s">
        <v>6</v>
      </c>
      <c r="B43">
        <v>40</v>
      </c>
      <c r="C43">
        <v>5</v>
      </c>
      <c r="D43">
        <f>C43*B43</f>
        <v>200</v>
      </c>
      <c r="G43">
        <f>B43*AVERAGE(F34,F37)</f>
        <v>140</v>
      </c>
      <c r="H43">
        <f>G43/60</f>
        <v>2.3333333333333335</v>
      </c>
      <c r="I43">
        <v>3</v>
      </c>
      <c r="J43">
        <f>I43*H43</f>
        <v>7</v>
      </c>
      <c r="K43">
        <f>200*0.3/J43</f>
        <v>8.5714285714285712</v>
      </c>
    </row>
    <row r="44" spans="1:11" x14ac:dyDescent="0.25">
      <c r="A44" t="s">
        <v>7</v>
      </c>
      <c r="B44">
        <v>55</v>
      </c>
      <c r="C44">
        <v>25</v>
      </c>
      <c r="D44">
        <f>C44*B44+D43</f>
        <v>1575</v>
      </c>
      <c r="G44">
        <f>B44*AVERAGE(F35,F38)</f>
        <v>302.5</v>
      </c>
      <c r="H44">
        <f>G44/60</f>
        <v>5.041666666666667</v>
      </c>
      <c r="I44">
        <v>5</v>
      </c>
      <c r="J44">
        <f>I44*H44</f>
        <v>25.208333333333336</v>
      </c>
      <c r="K44">
        <f>D44*0.3/J44</f>
        <v>18.743801652892561</v>
      </c>
    </row>
    <row r="45" spans="1:11" x14ac:dyDescent="0.25">
      <c r="A45" t="s">
        <v>8</v>
      </c>
      <c r="B45">
        <v>60</v>
      </c>
      <c r="C45">
        <v>50</v>
      </c>
      <c r="D45">
        <f>C45*B45+D44</f>
        <v>4575</v>
      </c>
      <c r="G45">
        <f>B45*AVERAGE(F36,F39)</f>
        <v>390</v>
      </c>
      <c r="H45">
        <f>G45/60</f>
        <v>6.5</v>
      </c>
      <c r="I45">
        <v>5</v>
      </c>
      <c r="J45">
        <f>I45*H45</f>
        <v>32.5</v>
      </c>
      <c r="K45">
        <f>D45*0.3/J45</f>
        <v>42.230769230769234</v>
      </c>
    </row>
  </sheetData>
  <mergeCells count="2">
    <mergeCell ref="I3:L3"/>
    <mergeCell ref="O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C9E1-2B79-4D72-8AA7-2483BAC6B7DE}">
  <dimension ref="A1:K13"/>
  <sheetViews>
    <sheetView workbookViewId="0">
      <selection activeCell="G4" sqref="G4"/>
    </sheetView>
  </sheetViews>
  <sheetFormatPr defaultRowHeight="15" x14ac:dyDescent="0.25"/>
  <cols>
    <col min="1" max="1" width="13.28515625" bestFit="1" customWidth="1"/>
    <col min="2" max="2" width="6.5703125" bestFit="1" customWidth="1"/>
    <col min="3" max="3" width="8.5703125" bestFit="1" customWidth="1"/>
    <col min="4" max="4" width="8.7109375" bestFit="1" customWidth="1"/>
    <col min="5" max="5" width="10.5703125" bestFit="1" customWidth="1"/>
    <col min="6" max="6" width="12.140625" bestFit="1" customWidth="1"/>
    <col min="7" max="7" width="17.42578125" bestFit="1" customWidth="1"/>
    <col min="8" max="8" width="20.7109375" bestFit="1" customWidth="1"/>
    <col min="9" max="9" width="22.28515625" bestFit="1" customWidth="1"/>
  </cols>
  <sheetData>
    <row r="1" spans="1:11" x14ac:dyDescent="0.25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11</v>
      </c>
      <c r="G1" t="s">
        <v>74</v>
      </c>
      <c r="H1" t="s">
        <v>12</v>
      </c>
      <c r="I1" t="s">
        <v>25</v>
      </c>
      <c r="J1" t="s">
        <v>72</v>
      </c>
      <c r="K1" t="s">
        <v>73</v>
      </c>
    </row>
    <row r="2" spans="1:11" x14ac:dyDescent="0.25">
      <c r="A2" t="s">
        <v>1</v>
      </c>
      <c r="B2" t="s">
        <v>6</v>
      </c>
      <c r="C2">
        <v>10</v>
      </c>
      <c r="D2">
        <v>10</v>
      </c>
      <c r="E2">
        <v>6</v>
      </c>
      <c r="F2">
        <v>0.5</v>
      </c>
      <c r="G2">
        <v>0</v>
      </c>
      <c r="H2" s="1">
        <v>0</v>
      </c>
      <c r="I2">
        <v>0</v>
      </c>
      <c r="J2">
        <f>E2+G2*H2*I2</f>
        <v>6</v>
      </c>
      <c r="K2">
        <f t="shared" ref="K2:K10" si="0">J2/F2</f>
        <v>12</v>
      </c>
    </row>
    <row r="3" spans="1:11" x14ac:dyDescent="0.25">
      <c r="A3" t="s">
        <v>1</v>
      </c>
      <c r="B3" t="s">
        <v>7</v>
      </c>
      <c r="C3">
        <v>10</v>
      </c>
      <c r="D3">
        <v>10</v>
      </c>
      <c r="E3">
        <v>9</v>
      </c>
      <c r="F3">
        <v>0.5</v>
      </c>
      <c r="G3">
        <v>1</v>
      </c>
      <c r="H3" s="1">
        <v>0.1</v>
      </c>
      <c r="I3">
        <v>3</v>
      </c>
      <c r="J3">
        <f>E3+G3*H3*I3</f>
        <v>9.3000000000000007</v>
      </c>
      <c r="K3">
        <f t="shared" si="0"/>
        <v>18.600000000000001</v>
      </c>
    </row>
    <row r="4" spans="1:11" x14ac:dyDescent="0.25">
      <c r="A4" t="s">
        <v>1</v>
      </c>
      <c r="B4" t="s">
        <v>8</v>
      </c>
      <c r="C4">
        <v>10</v>
      </c>
      <c r="D4">
        <v>10</v>
      </c>
      <c r="E4">
        <v>14</v>
      </c>
      <c r="F4">
        <v>0.5</v>
      </c>
      <c r="G4">
        <v>1</v>
      </c>
      <c r="H4" s="1">
        <v>0.3</v>
      </c>
      <c r="I4">
        <v>5</v>
      </c>
      <c r="J4">
        <f>E4+G4*H4*I4</f>
        <v>15.5</v>
      </c>
      <c r="K4">
        <f t="shared" si="0"/>
        <v>31</v>
      </c>
    </row>
    <row r="5" spans="1:11" x14ac:dyDescent="0.25">
      <c r="A5" t="s">
        <v>2</v>
      </c>
      <c r="B5" t="s">
        <v>6</v>
      </c>
      <c r="C5">
        <v>25</v>
      </c>
      <c r="D5">
        <v>15</v>
      </c>
      <c r="E5">
        <v>3</v>
      </c>
      <c r="F5">
        <v>0.3</v>
      </c>
      <c r="H5" s="1">
        <v>0</v>
      </c>
      <c r="I5">
        <v>0</v>
      </c>
      <c r="J5">
        <f t="shared" ref="J5:J10" si="1">E5+G5</f>
        <v>3</v>
      </c>
      <c r="K5">
        <f t="shared" si="0"/>
        <v>10</v>
      </c>
    </row>
    <row r="6" spans="1:11" x14ac:dyDescent="0.25">
      <c r="A6" t="s">
        <v>2</v>
      </c>
      <c r="B6" t="s">
        <v>7</v>
      </c>
      <c r="C6">
        <v>25</v>
      </c>
      <c r="D6">
        <v>15</v>
      </c>
      <c r="E6">
        <v>5</v>
      </c>
      <c r="F6">
        <v>0.3</v>
      </c>
      <c r="H6" s="1">
        <v>0.3</v>
      </c>
      <c r="I6">
        <v>3</v>
      </c>
      <c r="J6">
        <f t="shared" si="1"/>
        <v>5</v>
      </c>
      <c r="K6">
        <f t="shared" si="0"/>
        <v>16.666666666666668</v>
      </c>
    </row>
    <row r="7" spans="1:11" x14ac:dyDescent="0.25">
      <c r="A7" t="s">
        <v>2</v>
      </c>
      <c r="B7" t="s">
        <v>8</v>
      </c>
      <c r="C7">
        <v>25</v>
      </c>
      <c r="D7">
        <v>15</v>
      </c>
      <c r="E7">
        <v>8</v>
      </c>
      <c r="F7">
        <v>0.3</v>
      </c>
      <c r="H7" s="1">
        <v>0.5</v>
      </c>
      <c r="I7">
        <v>5</v>
      </c>
      <c r="J7">
        <f t="shared" si="1"/>
        <v>8</v>
      </c>
      <c r="K7">
        <f t="shared" si="0"/>
        <v>26.666666666666668</v>
      </c>
    </row>
    <row r="8" spans="1:11" x14ac:dyDescent="0.25">
      <c r="A8" t="s">
        <v>3</v>
      </c>
      <c r="B8" t="s">
        <v>6</v>
      </c>
      <c r="C8">
        <v>15</v>
      </c>
      <c r="D8">
        <v>20</v>
      </c>
      <c r="E8">
        <v>5</v>
      </c>
      <c r="F8">
        <v>0.5</v>
      </c>
      <c r="H8" s="1">
        <v>0</v>
      </c>
      <c r="I8">
        <v>0</v>
      </c>
      <c r="J8">
        <f t="shared" si="1"/>
        <v>5</v>
      </c>
      <c r="K8">
        <f t="shared" si="0"/>
        <v>10</v>
      </c>
    </row>
    <row r="9" spans="1:11" x14ac:dyDescent="0.25">
      <c r="A9" t="s">
        <v>3</v>
      </c>
      <c r="B9" t="s">
        <v>7</v>
      </c>
      <c r="C9">
        <v>15</v>
      </c>
      <c r="D9">
        <v>20</v>
      </c>
      <c r="E9">
        <v>8</v>
      </c>
      <c r="F9">
        <v>0.5</v>
      </c>
      <c r="H9" s="1">
        <v>0.3</v>
      </c>
      <c r="I9">
        <v>3</v>
      </c>
      <c r="J9">
        <f t="shared" si="1"/>
        <v>8</v>
      </c>
      <c r="K9">
        <f t="shared" si="0"/>
        <v>16</v>
      </c>
    </row>
    <row r="10" spans="1:11" x14ac:dyDescent="0.25">
      <c r="A10" t="s">
        <v>3</v>
      </c>
      <c r="B10" t="s">
        <v>8</v>
      </c>
      <c r="C10">
        <v>15</v>
      </c>
      <c r="D10">
        <v>20</v>
      </c>
      <c r="E10">
        <v>13</v>
      </c>
      <c r="F10">
        <v>0.5</v>
      </c>
      <c r="H10" s="1">
        <v>0.5</v>
      </c>
      <c r="I10">
        <v>5</v>
      </c>
      <c r="J10">
        <f t="shared" si="1"/>
        <v>13</v>
      </c>
      <c r="K10">
        <f t="shared" si="0"/>
        <v>26</v>
      </c>
    </row>
    <row r="11" spans="1:11" x14ac:dyDescent="0.25">
      <c r="A11" t="s">
        <v>26</v>
      </c>
      <c r="B11" t="s">
        <v>6</v>
      </c>
      <c r="C11">
        <v>15</v>
      </c>
      <c r="D11">
        <v>15</v>
      </c>
      <c r="E11">
        <v>5</v>
      </c>
      <c r="F11">
        <v>0.5</v>
      </c>
      <c r="H11" s="1"/>
    </row>
    <row r="12" spans="1:11" x14ac:dyDescent="0.25">
      <c r="A12" t="s">
        <v>26</v>
      </c>
      <c r="B12" t="s">
        <v>7</v>
      </c>
      <c r="C12">
        <v>15</v>
      </c>
      <c r="D12">
        <v>15</v>
      </c>
      <c r="E12">
        <v>7</v>
      </c>
      <c r="F12">
        <v>0.5</v>
      </c>
      <c r="H12" s="1"/>
    </row>
    <row r="13" spans="1:11" x14ac:dyDescent="0.25">
      <c r="A13" t="s">
        <v>26</v>
      </c>
      <c r="B13" t="s">
        <v>8</v>
      </c>
      <c r="C13">
        <v>15</v>
      </c>
      <c r="D13">
        <v>15</v>
      </c>
      <c r="E13">
        <v>12</v>
      </c>
      <c r="F13">
        <v>0.5</v>
      </c>
      <c r="H13" s="1"/>
    </row>
  </sheetData>
  <autoFilter ref="A1:I1" xr:uid="{8FE9C9E1-2B79-4D72-8AA7-2483BAC6B7DE}"/>
  <conditionalFormatting sqref="C2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&amp;L_x000D_&amp;1#&amp;"Calibri"&amp;10&amp;K000000 Classification: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4E55-3490-4989-BF47-DCCD22AFF76E}">
  <dimension ref="A1:Q28"/>
  <sheetViews>
    <sheetView workbookViewId="0">
      <selection activeCell="D14" sqref="D14"/>
    </sheetView>
  </sheetViews>
  <sheetFormatPr defaultColWidth="9" defaultRowHeight="15" x14ac:dyDescent="0.25"/>
  <cols>
    <col min="1" max="1" width="10.28515625" bestFit="1" customWidth="1"/>
    <col min="2" max="2" width="14.85546875" bestFit="1" customWidth="1"/>
    <col min="3" max="3" width="6.5703125" bestFit="1" customWidth="1"/>
    <col min="4" max="4" width="10.5703125" bestFit="1" customWidth="1"/>
    <col min="5" max="5" width="12.140625" bestFit="1" customWidth="1"/>
    <col min="6" max="6" width="19.42578125" bestFit="1" customWidth="1"/>
    <col min="7" max="7" width="22.28515625" customWidth="1"/>
    <col min="8" max="8" width="20.7109375" bestFit="1" customWidth="1"/>
    <col min="9" max="9" width="8.7109375" bestFit="1" customWidth="1"/>
    <col min="10" max="10" width="14.5703125" bestFit="1" customWidth="1"/>
    <col min="11" max="11" width="9.42578125" bestFit="1" customWidth="1"/>
    <col min="12" max="12" width="11" bestFit="1" customWidth="1"/>
    <col min="13" max="13" width="8.5703125" bestFit="1" customWidth="1"/>
    <col min="14" max="14" width="10.28515625" bestFit="1" customWidth="1"/>
    <col min="15" max="15" width="12.5703125" bestFit="1" customWidth="1"/>
    <col min="16" max="16" width="12.5703125" customWidth="1"/>
    <col min="17" max="17" width="13.140625" bestFit="1" customWidth="1"/>
  </cols>
  <sheetData>
    <row r="1" spans="1:17" x14ac:dyDescent="0.25">
      <c r="A1" t="s">
        <v>14</v>
      </c>
      <c r="B1" t="s">
        <v>15</v>
      </c>
      <c r="C1" t="s">
        <v>9</v>
      </c>
      <c r="D1" t="s">
        <v>10</v>
      </c>
      <c r="E1" t="s">
        <v>11</v>
      </c>
      <c r="F1" t="s">
        <v>13</v>
      </c>
      <c r="G1" t="s">
        <v>68</v>
      </c>
      <c r="H1" t="s">
        <v>12</v>
      </c>
      <c r="I1" t="s">
        <v>5</v>
      </c>
      <c r="J1" t="s">
        <v>64</v>
      </c>
      <c r="K1" t="s">
        <v>65</v>
      </c>
      <c r="L1" t="s">
        <v>66</v>
      </c>
      <c r="M1" t="s">
        <v>4</v>
      </c>
      <c r="N1" t="s">
        <v>71</v>
      </c>
      <c r="O1" t="s">
        <v>70</v>
      </c>
      <c r="P1" t="s">
        <v>67</v>
      </c>
      <c r="Q1" t="s">
        <v>69</v>
      </c>
    </row>
    <row r="2" spans="1:17" x14ac:dyDescent="0.25">
      <c r="A2" t="s">
        <v>1</v>
      </c>
      <c r="B2" t="s">
        <v>16</v>
      </c>
      <c r="C2">
        <v>1</v>
      </c>
      <c r="D2">
        <v>0</v>
      </c>
      <c r="E2">
        <v>6</v>
      </c>
      <c r="F2">
        <v>4</v>
      </c>
      <c r="G2">
        <v>18</v>
      </c>
      <c r="H2">
        <v>0.8</v>
      </c>
      <c r="J2">
        <v>5</v>
      </c>
      <c r="K2">
        <v>5</v>
      </c>
      <c r="L2">
        <v>5</v>
      </c>
      <c r="M2">
        <v>0</v>
      </c>
      <c r="N2">
        <v>0</v>
      </c>
      <c r="O2">
        <f t="shared" ref="O2:O7" si="0">D2+(G2*H2*F2)</f>
        <v>57.6</v>
      </c>
      <c r="P2">
        <f t="shared" ref="P2:P28" si="1">O2/E2</f>
        <v>9.6</v>
      </c>
      <c r="Q2" s="4">
        <v>10.666666666666666</v>
      </c>
    </row>
    <row r="3" spans="1:17" x14ac:dyDescent="0.25">
      <c r="A3" t="s">
        <v>1</v>
      </c>
      <c r="B3" t="s">
        <v>16</v>
      </c>
      <c r="C3">
        <v>2</v>
      </c>
      <c r="D3">
        <v>0</v>
      </c>
      <c r="E3">
        <v>6</v>
      </c>
      <c r="F3">
        <v>4</v>
      </c>
      <c r="G3">
        <v>22</v>
      </c>
      <c r="H3">
        <v>0.9</v>
      </c>
      <c r="J3">
        <v>8</v>
      </c>
      <c r="K3">
        <v>7</v>
      </c>
      <c r="L3">
        <v>5</v>
      </c>
      <c r="M3">
        <v>0</v>
      </c>
      <c r="N3">
        <v>0</v>
      </c>
      <c r="O3">
        <f t="shared" si="0"/>
        <v>79.2</v>
      </c>
      <c r="P3">
        <f t="shared" si="1"/>
        <v>13.200000000000001</v>
      </c>
      <c r="Q3" s="4">
        <v>16.888888888888889</v>
      </c>
    </row>
    <row r="4" spans="1:17" x14ac:dyDescent="0.25">
      <c r="A4" t="s">
        <v>1</v>
      </c>
      <c r="B4" t="s">
        <v>16</v>
      </c>
      <c r="C4">
        <v>3</v>
      </c>
      <c r="D4">
        <v>0</v>
      </c>
      <c r="E4">
        <v>6</v>
      </c>
      <c r="F4">
        <v>5</v>
      </c>
      <c r="G4">
        <v>27</v>
      </c>
      <c r="H4">
        <v>1</v>
      </c>
      <c r="J4">
        <v>10</v>
      </c>
      <c r="K4">
        <v>9</v>
      </c>
      <c r="L4">
        <v>5</v>
      </c>
      <c r="M4">
        <v>0</v>
      </c>
      <c r="N4">
        <v>0</v>
      </c>
      <c r="O4">
        <f t="shared" si="0"/>
        <v>135</v>
      </c>
      <c r="P4">
        <f t="shared" si="1"/>
        <v>22.5</v>
      </c>
      <c r="Q4" s="4">
        <v>26.888888888888889</v>
      </c>
    </row>
    <row r="5" spans="1:17" x14ac:dyDescent="0.25">
      <c r="A5" t="s">
        <v>1</v>
      </c>
      <c r="B5" t="s">
        <v>17</v>
      </c>
      <c r="C5">
        <v>1</v>
      </c>
      <c r="D5">
        <v>60</v>
      </c>
      <c r="E5">
        <v>5</v>
      </c>
      <c r="F5">
        <v>3</v>
      </c>
      <c r="G5">
        <v>5</v>
      </c>
      <c r="H5">
        <v>0.3</v>
      </c>
      <c r="I5">
        <v>5</v>
      </c>
      <c r="J5">
        <v>0</v>
      </c>
      <c r="K5">
        <v>0</v>
      </c>
      <c r="L5">
        <v>0.1</v>
      </c>
      <c r="M5">
        <v>0</v>
      </c>
      <c r="N5">
        <v>0</v>
      </c>
      <c r="O5">
        <f t="shared" si="0"/>
        <v>64.5</v>
      </c>
      <c r="P5">
        <f t="shared" si="1"/>
        <v>12.9</v>
      </c>
      <c r="Q5" s="4">
        <v>10.666666666666666</v>
      </c>
    </row>
    <row r="6" spans="1:17" x14ac:dyDescent="0.25">
      <c r="A6" t="s">
        <v>1</v>
      </c>
      <c r="B6" t="s">
        <v>17</v>
      </c>
      <c r="C6">
        <v>2</v>
      </c>
      <c r="D6">
        <v>75</v>
      </c>
      <c r="E6">
        <v>4</v>
      </c>
      <c r="F6">
        <v>3</v>
      </c>
      <c r="G6">
        <v>5</v>
      </c>
      <c r="H6">
        <v>0.5</v>
      </c>
      <c r="I6">
        <v>10</v>
      </c>
      <c r="J6">
        <v>0</v>
      </c>
      <c r="K6">
        <v>0</v>
      </c>
      <c r="L6">
        <v>0.1</v>
      </c>
      <c r="M6">
        <v>0</v>
      </c>
      <c r="N6">
        <v>0</v>
      </c>
      <c r="O6">
        <f t="shared" si="0"/>
        <v>82.5</v>
      </c>
      <c r="P6">
        <f t="shared" si="1"/>
        <v>20.625</v>
      </c>
      <c r="Q6" s="4">
        <v>16.888888888888889</v>
      </c>
    </row>
    <row r="7" spans="1:17" x14ac:dyDescent="0.25">
      <c r="A7" t="s">
        <v>1</v>
      </c>
      <c r="B7" t="s">
        <v>17</v>
      </c>
      <c r="C7">
        <v>3</v>
      </c>
      <c r="D7">
        <v>110</v>
      </c>
      <c r="E7">
        <v>4</v>
      </c>
      <c r="F7">
        <v>3</v>
      </c>
      <c r="G7">
        <v>5</v>
      </c>
      <c r="H7">
        <v>0.5</v>
      </c>
      <c r="I7">
        <v>15</v>
      </c>
      <c r="J7">
        <v>0</v>
      </c>
      <c r="K7">
        <v>0</v>
      </c>
      <c r="L7">
        <v>0.1</v>
      </c>
      <c r="M7">
        <v>0</v>
      </c>
      <c r="N7">
        <v>0</v>
      </c>
      <c r="O7">
        <f t="shared" si="0"/>
        <v>117.5</v>
      </c>
      <c r="P7">
        <f t="shared" si="1"/>
        <v>29.375</v>
      </c>
      <c r="Q7" s="4">
        <v>26.888888888888889</v>
      </c>
    </row>
    <row r="8" spans="1:17" x14ac:dyDescent="0.25">
      <c r="A8" t="s">
        <v>1</v>
      </c>
      <c r="B8" t="s">
        <v>18</v>
      </c>
      <c r="C8">
        <v>1</v>
      </c>
      <c r="D8">
        <v>10</v>
      </c>
      <c r="E8">
        <v>6</v>
      </c>
      <c r="F8">
        <v>3</v>
      </c>
      <c r="G8">
        <v>5</v>
      </c>
      <c r="H8">
        <v>0.8</v>
      </c>
      <c r="J8">
        <v>0</v>
      </c>
      <c r="K8">
        <v>0</v>
      </c>
      <c r="L8">
        <v>5</v>
      </c>
      <c r="M8">
        <v>0</v>
      </c>
      <c r="N8">
        <v>1</v>
      </c>
      <c r="O8">
        <f t="shared" ref="O8:O10" si="2">(D8*N8*L8)+(G8*H8*F8)</f>
        <v>62</v>
      </c>
      <c r="P8">
        <f t="shared" si="1"/>
        <v>10.333333333333334</v>
      </c>
      <c r="Q8" s="4">
        <v>10.666666666666666</v>
      </c>
    </row>
    <row r="9" spans="1:17" x14ac:dyDescent="0.25">
      <c r="A9" t="s">
        <v>1</v>
      </c>
      <c r="B9" t="s">
        <v>18</v>
      </c>
      <c r="C9">
        <v>2</v>
      </c>
      <c r="D9">
        <v>14</v>
      </c>
      <c r="E9">
        <v>6</v>
      </c>
      <c r="F9">
        <v>3</v>
      </c>
      <c r="G9">
        <v>7</v>
      </c>
      <c r="H9">
        <v>1</v>
      </c>
      <c r="J9">
        <v>0</v>
      </c>
      <c r="K9">
        <v>0</v>
      </c>
      <c r="L9">
        <v>6</v>
      </c>
      <c r="M9">
        <v>0</v>
      </c>
      <c r="N9">
        <v>1</v>
      </c>
      <c r="O9">
        <f t="shared" si="2"/>
        <v>105</v>
      </c>
      <c r="P9">
        <f t="shared" si="1"/>
        <v>17.5</v>
      </c>
      <c r="Q9" s="4">
        <v>16.888888888888889</v>
      </c>
    </row>
    <row r="10" spans="1:17" x14ac:dyDescent="0.25">
      <c r="A10" t="s">
        <v>1</v>
      </c>
      <c r="B10" t="s">
        <v>18</v>
      </c>
      <c r="C10">
        <v>3</v>
      </c>
      <c r="D10">
        <v>20</v>
      </c>
      <c r="E10">
        <v>6</v>
      </c>
      <c r="F10">
        <v>4</v>
      </c>
      <c r="G10">
        <v>10</v>
      </c>
      <c r="H10">
        <v>1</v>
      </c>
      <c r="J10">
        <v>0</v>
      </c>
      <c r="K10">
        <v>0</v>
      </c>
      <c r="L10">
        <v>6</v>
      </c>
      <c r="M10">
        <v>0</v>
      </c>
      <c r="N10">
        <v>1</v>
      </c>
      <c r="O10">
        <f t="shared" si="2"/>
        <v>160</v>
      </c>
      <c r="P10">
        <f t="shared" si="1"/>
        <v>26.666666666666668</v>
      </c>
      <c r="Q10" s="4">
        <v>26.888888888888889</v>
      </c>
    </row>
    <row r="11" spans="1:17" x14ac:dyDescent="0.25">
      <c r="A11" t="s">
        <v>2</v>
      </c>
      <c r="B11" t="s">
        <v>19</v>
      </c>
      <c r="C11">
        <v>1</v>
      </c>
      <c r="D11">
        <v>30</v>
      </c>
      <c r="E11">
        <v>6</v>
      </c>
      <c r="F11">
        <v>5</v>
      </c>
      <c r="G11">
        <v>0</v>
      </c>
      <c r="H11">
        <v>0.3</v>
      </c>
      <c r="J11">
        <v>0</v>
      </c>
      <c r="K11">
        <v>0</v>
      </c>
      <c r="L11">
        <v>8</v>
      </c>
      <c r="M11">
        <v>0</v>
      </c>
      <c r="N11">
        <v>0</v>
      </c>
      <c r="O11">
        <f t="shared" ref="O11:O16" si="3">(D11)+(G11*H11*F11)</f>
        <v>30</v>
      </c>
      <c r="P11">
        <f t="shared" si="1"/>
        <v>5</v>
      </c>
      <c r="Q11" s="4">
        <v>10.666666666666666</v>
      </c>
    </row>
    <row r="12" spans="1:17" x14ac:dyDescent="0.25">
      <c r="A12" t="s">
        <v>2</v>
      </c>
      <c r="B12" t="s">
        <v>19</v>
      </c>
      <c r="C12">
        <v>2</v>
      </c>
      <c r="D12">
        <v>50</v>
      </c>
      <c r="E12">
        <v>6</v>
      </c>
      <c r="F12">
        <v>6</v>
      </c>
      <c r="G12">
        <v>0</v>
      </c>
      <c r="H12">
        <v>0.5</v>
      </c>
      <c r="J12">
        <v>0</v>
      </c>
      <c r="K12">
        <v>0</v>
      </c>
      <c r="L12">
        <v>10</v>
      </c>
      <c r="M12">
        <v>0</v>
      </c>
      <c r="N12">
        <v>0</v>
      </c>
      <c r="O12">
        <f t="shared" si="3"/>
        <v>50</v>
      </c>
      <c r="P12">
        <f t="shared" si="1"/>
        <v>8.3333333333333339</v>
      </c>
      <c r="Q12" s="4">
        <v>16.888888888888889</v>
      </c>
    </row>
    <row r="13" spans="1:17" x14ac:dyDescent="0.25">
      <c r="A13" t="s">
        <v>2</v>
      </c>
      <c r="B13" t="s">
        <v>19</v>
      </c>
      <c r="C13">
        <v>3</v>
      </c>
      <c r="D13">
        <v>80</v>
      </c>
      <c r="E13">
        <v>5</v>
      </c>
      <c r="F13">
        <v>6</v>
      </c>
      <c r="G13">
        <v>0</v>
      </c>
      <c r="H13">
        <v>0.5</v>
      </c>
      <c r="J13">
        <v>0</v>
      </c>
      <c r="K13">
        <v>0</v>
      </c>
      <c r="L13">
        <v>12</v>
      </c>
      <c r="M13">
        <v>0</v>
      </c>
      <c r="N13">
        <v>0</v>
      </c>
      <c r="O13">
        <f t="shared" si="3"/>
        <v>80</v>
      </c>
      <c r="P13">
        <f t="shared" si="1"/>
        <v>16</v>
      </c>
      <c r="Q13" s="4">
        <v>26.888888888888889</v>
      </c>
    </row>
    <row r="14" spans="1:17" x14ac:dyDescent="0.25">
      <c r="A14" t="s">
        <v>2</v>
      </c>
      <c r="B14" t="s">
        <v>20</v>
      </c>
      <c r="C14">
        <v>1</v>
      </c>
      <c r="D14">
        <v>60</v>
      </c>
      <c r="E14">
        <v>10</v>
      </c>
      <c r="F14">
        <v>3</v>
      </c>
      <c r="G14">
        <v>0</v>
      </c>
      <c r="H14">
        <v>0.3</v>
      </c>
      <c r="I14">
        <v>20</v>
      </c>
      <c r="J14">
        <v>0</v>
      </c>
      <c r="K14">
        <v>0</v>
      </c>
      <c r="L14">
        <v>8</v>
      </c>
      <c r="M14">
        <v>0</v>
      </c>
      <c r="N14">
        <v>0</v>
      </c>
      <c r="O14">
        <f t="shared" si="3"/>
        <v>60</v>
      </c>
      <c r="P14">
        <f t="shared" si="1"/>
        <v>6</v>
      </c>
      <c r="Q14" s="4">
        <v>10.666666666666666</v>
      </c>
    </row>
    <row r="15" spans="1:17" x14ac:dyDescent="0.25">
      <c r="A15" t="s">
        <v>2</v>
      </c>
      <c r="B15" t="s">
        <v>20</v>
      </c>
      <c r="C15">
        <v>2</v>
      </c>
      <c r="D15">
        <v>100</v>
      </c>
      <c r="E15">
        <v>9</v>
      </c>
      <c r="F15">
        <v>4</v>
      </c>
      <c r="G15">
        <v>0</v>
      </c>
      <c r="H15">
        <v>0.5</v>
      </c>
      <c r="I15">
        <v>20</v>
      </c>
      <c r="J15">
        <v>0</v>
      </c>
      <c r="K15">
        <v>0</v>
      </c>
      <c r="L15">
        <v>10</v>
      </c>
      <c r="M15">
        <v>0</v>
      </c>
      <c r="N15">
        <v>0</v>
      </c>
      <c r="O15">
        <f t="shared" si="3"/>
        <v>100</v>
      </c>
      <c r="P15">
        <f t="shared" si="1"/>
        <v>11.111111111111111</v>
      </c>
      <c r="Q15" s="4">
        <v>16.888888888888889</v>
      </c>
    </row>
    <row r="16" spans="1:17" x14ac:dyDescent="0.25">
      <c r="A16" t="s">
        <v>2</v>
      </c>
      <c r="B16" t="s">
        <v>20</v>
      </c>
      <c r="C16">
        <v>3</v>
      </c>
      <c r="D16">
        <v>160</v>
      </c>
      <c r="E16">
        <v>9</v>
      </c>
      <c r="F16">
        <v>4</v>
      </c>
      <c r="G16">
        <v>0</v>
      </c>
      <c r="H16">
        <v>0.5</v>
      </c>
      <c r="I16">
        <v>20</v>
      </c>
      <c r="J16">
        <v>0</v>
      </c>
      <c r="K16">
        <v>0</v>
      </c>
      <c r="L16">
        <v>12</v>
      </c>
      <c r="M16">
        <v>0</v>
      </c>
      <c r="N16">
        <v>0</v>
      </c>
      <c r="O16">
        <f t="shared" si="3"/>
        <v>160</v>
      </c>
      <c r="P16">
        <f t="shared" si="1"/>
        <v>17.777777777777779</v>
      </c>
      <c r="Q16" s="4">
        <v>26.888888888888889</v>
      </c>
    </row>
    <row r="17" spans="1:17" x14ac:dyDescent="0.25">
      <c r="A17" t="s">
        <v>2</v>
      </c>
      <c r="B17" t="s">
        <v>21</v>
      </c>
      <c r="C17">
        <v>1</v>
      </c>
      <c r="D17">
        <v>18</v>
      </c>
      <c r="E17" s="6">
        <v>8</v>
      </c>
      <c r="F17">
        <v>3</v>
      </c>
      <c r="G17">
        <v>0</v>
      </c>
      <c r="H17">
        <v>0.3</v>
      </c>
      <c r="I17">
        <v>15</v>
      </c>
      <c r="J17">
        <v>0</v>
      </c>
      <c r="K17" s="6">
        <v>5</v>
      </c>
      <c r="L17" s="6">
        <v>8</v>
      </c>
      <c r="M17">
        <v>0</v>
      </c>
      <c r="N17">
        <v>0.5</v>
      </c>
      <c r="O17">
        <f>(D17*N17*L17)+(G17*H17*F17)</f>
        <v>72</v>
      </c>
      <c r="P17">
        <f t="shared" si="1"/>
        <v>9</v>
      </c>
      <c r="Q17" s="4">
        <v>10.666666666666666</v>
      </c>
    </row>
    <row r="18" spans="1:17" x14ac:dyDescent="0.25">
      <c r="A18" t="s">
        <v>2</v>
      </c>
      <c r="B18" t="s">
        <v>21</v>
      </c>
      <c r="C18">
        <v>2</v>
      </c>
      <c r="D18">
        <v>20</v>
      </c>
      <c r="E18" s="6">
        <v>7</v>
      </c>
      <c r="F18">
        <v>4</v>
      </c>
      <c r="G18">
        <v>0</v>
      </c>
      <c r="H18">
        <v>0.5</v>
      </c>
      <c r="I18">
        <v>15</v>
      </c>
      <c r="J18">
        <v>0</v>
      </c>
      <c r="K18" s="6">
        <v>7</v>
      </c>
      <c r="L18" s="6">
        <v>10</v>
      </c>
      <c r="M18">
        <v>0</v>
      </c>
      <c r="N18">
        <v>0.5</v>
      </c>
      <c r="O18">
        <f>(D18*N18*L18)+(G18*H18*F18)</f>
        <v>100</v>
      </c>
      <c r="P18">
        <f t="shared" si="1"/>
        <v>14.285714285714286</v>
      </c>
      <c r="Q18" s="4">
        <v>16.888888888888889</v>
      </c>
    </row>
    <row r="19" spans="1:17" x14ac:dyDescent="0.25">
      <c r="A19" t="s">
        <v>2</v>
      </c>
      <c r="B19" t="s">
        <v>21</v>
      </c>
      <c r="C19">
        <v>3</v>
      </c>
      <c r="D19">
        <v>30</v>
      </c>
      <c r="E19" s="6">
        <v>7</v>
      </c>
      <c r="F19">
        <v>4</v>
      </c>
      <c r="G19">
        <v>0</v>
      </c>
      <c r="H19">
        <v>0.5</v>
      </c>
      <c r="I19">
        <v>15</v>
      </c>
      <c r="J19">
        <v>0</v>
      </c>
      <c r="K19" s="6">
        <v>9</v>
      </c>
      <c r="L19" s="6">
        <v>12</v>
      </c>
      <c r="M19">
        <v>0</v>
      </c>
      <c r="N19">
        <v>0.5</v>
      </c>
      <c r="O19">
        <f>(D19*N19*L19)+(G19*H19*F19)</f>
        <v>180</v>
      </c>
      <c r="P19">
        <f t="shared" si="1"/>
        <v>25.714285714285715</v>
      </c>
      <c r="Q19" s="4">
        <v>26.888888888888889</v>
      </c>
    </row>
    <row r="20" spans="1:17" x14ac:dyDescent="0.25">
      <c r="A20" t="s">
        <v>3</v>
      </c>
      <c r="B20" t="s">
        <v>22</v>
      </c>
      <c r="C20">
        <v>1</v>
      </c>
      <c r="D20">
        <v>55</v>
      </c>
      <c r="E20">
        <v>5</v>
      </c>
      <c r="F20">
        <v>3</v>
      </c>
      <c r="G20">
        <v>1.2</v>
      </c>
      <c r="H20">
        <v>0.3</v>
      </c>
      <c r="I20">
        <v>0</v>
      </c>
      <c r="J20">
        <v>0</v>
      </c>
      <c r="K20">
        <v>0</v>
      </c>
      <c r="L20">
        <v>0.1</v>
      </c>
      <c r="M20">
        <v>5</v>
      </c>
      <c r="N20">
        <v>0</v>
      </c>
      <c r="O20">
        <f>D20+(G20*H20*F20)</f>
        <v>56.08</v>
      </c>
      <c r="P20">
        <f t="shared" si="1"/>
        <v>11.215999999999999</v>
      </c>
      <c r="Q20" s="4">
        <v>10.666666666666666</v>
      </c>
    </row>
    <row r="21" spans="1:17" x14ac:dyDescent="0.25">
      <c r="A21" t="s">
        <v>3</v>
      </c>
      <c r="B21" t="s">
        <v>22</v>
      </c>
      <c r="C21">
        <v>2</v>
      </c>
      <c r="D21">
        <v>70</v>
      </c>
      <c r="E21">
        <v>4</v>
      </c>
      <c r="F21">
        <v>3</v>
      </c>
      <c r="G21">
        <v>1.5</v>
      </c>
      <c r="H21">
        <v>0.5</v>
      </c>
      <c r="I21">
        <v>0</v>
      </c>
      <c r="J21">
        <v>0</v>
      </c>
      <c r="K21">
        <v>0</v>
      </c>
      <c r="L21">
        <v>0.1</v>
      </c>
      <c r="M21">
        <v>5</v>
      </c>
      <c r="N21">
        <v>0</v>
      </c>
      <c r="O21">
        <f>D21+(G21*H21*F21)</f>
        <v>72.25</v>
      </c>
      <c r="P21">
        <f t="shared" si="1"/>
        <v>18.0625</v>
      </c>
      <c r="Q21" s="4">
        <v>16.888888888888889</v>
      </c>
    </row>
    <row r="22" spans="1:17" x14ac:dyDescent="0.25">
      <c r="A22" t="s">
        <v>3</v>
      </c>
      <c r="B22" t="s">
        <v>22</v>
      </c>
      <c r="C22">
        <v>3</v>
      </c>
      <c r="D22">
        <v>120</v>
      </c>
      <c r="E22">
        <v>4</v>
      </c>
      <c r="F22">
        <v>3</v>
      </c>
      <c r="G22">
        <v>1.7</v>
      </c>
      <c r="H22">
        <v>0.5</v>
      </c>
      <c r="I22">
        <v>0</v>
      </c>
      <c r="J22">
        <v>0</v>
      </c>
      <c r="K22">
        <v>0</v>
      </c>
      <c r="L22">
        <v>0.1</v>
      </c>
      <c r="M22">
        <v>5</v>
      </c>
      <c r="N22">
        <v>0</v>
      </c>
      <c r="O22">
        <f>D22+(G22*H22*F22)</f>
        <v>122.55</v>
      </c>
      <c r="P22">
        <f t="shared" si="1"/>
        <v>30.637499999999999</v>
      </c>
      <c r="Q22" s="4">
        <v>26.888888888888889</v>
      </c>
    </row>
    <row r="23" spans="1:17" x14ac:dyDescent="0.25">
      <c r="A23" t="s">
        <v>3</v>
      </c>
      <c r="B23" t="s">
        <v>23</v>
      </c>
      <c r="C23">
        <v>1</v>
      </c>
      <c r="D23">
        <v>22</v>
      </c>
      <c r="E23" s="5">
        <v>8</v>
      </c>
      <c r="F23">
        <v>3</v>
      </c>
      <c r="G23">
        <v>1.2</v>
      </c>
      <c r="H23">
        <v>0.3</v>
      </c>
      <c r="I23">
        <v>15</v>
      </c>
      <c r="J23">
        <v>0</v>
      </c>
      <c r="K23">
        <v>0</v>
      </c>
      <c r="L23" s="5">
        <v>8</v>
      </c>
      <c r="M23">
        <v>10</v>
      </c>
      <c r="N23">
        <v>0.5</v>
      </c>
      <c r="O23">
        <f>(D23*N23*L23)+(G23*H23*F23)</f>
        <v>89.08</v>
      </c>
      <c r="P23">
        <f t="shared" si="1"/>
        <v>11.135</v>
      </c>
      <c r="Q23" s="4">
        <v>10.666666666666666</v>
      </c>
    </row>
    <row r="24" spans="1:17" x14ac:dyDescent="0.25">
      <c r="A24" t="s">
        <v>3</v>
      </c>
      <c r="B24" t="s">
        <v>23</v>
      </c>
      <c r="C24">
        <v>2</v>
      </c>
      <c r="D24">
        <v>25</v>
      </c>
      <c r="E24" s="5">
        <v>7</v>
      </c>
      <c r="F24">
        <v>4</v>
      </c>
      <c r="G24">
        <v>1.5</v>
      </c>
      <c r="H24">
        <v>0.5</v>
      </c>
      <c r="I24">
        <v>15</v>
      </c>
      <c r="J24">
        <v>0</v>
      </c>
      <c r="K24">
        <v>0</v>
      </c>
      <c r="L24" s="5">
        <v>10</v>
      </c>
      <c r="M24">
        <v>10</v>
      </c>
      <c r="N24">
        <v>0.5</v>
      </c>
      <c r="O24">
        <f>(D24*N24*L24)+(G24*H24*F24)</f>
        <v>128</v>
      </c>
      <c r="P24">
        <f t="shared" si="1"/>
        <v>18.285714285714285</v>
      </c>
      <c r="Q24" s="4">
        <v>16.888888888888889</v>
      </c>
    </row>
    <row r="25" spans="1:17" x14ac:dyDescent="0.25">
      <c r="A25" t="s">
        <v>3</v>
      </c>
      <c r="B25" t="s">
        <v>23</v>
      </c>
      <c r="C25">
        <v>3</v>
      </c>
      <c r="D25">
        <v>35</v>
      </c>
      <c r="E25" s="5">
        <v>7</v>
      </c>
      <c r="F25">
        <v>4</v>
      </c>
      <c r="G25">
        <v>1.7</v>
      </c>
      <c r="H25">
        <v>0.5</v>
      </c>
      <c r="I25">
        <v>15</v>
      </c>
      <c r="J25">
        <v>0</v>
      </c>
      <c r="K25">
        <v>0</v>
      </c>
      <c r="L25" s="5">
        <v>12</v>
      </c>
      <c r="M25">
        <v>10</v>
      </c>
      <c r="N25">
        <v>0.5</v>
      </c>
      <c r="O25">
        <f>(D25*N25*L25)+(G25*H25*F25)</f>
        <v>213.4</v>
      </c>
      <c r="P25">
        <f t="shared" si="1"/>
        <v>30.485714285714288</v>
      </c>
      <c r="Q25" s="4">
        <v>26.888888888888889</v>
      </c>
    </row>
    <row r="26" spans="1:17" x14ac:dyDescent="0.25">
      <c r="A26" t="s">
        <v>3</v>
      </c>
      <c r="B26" t="s">
        <v>24</v>
      </c>
      <c r="C26">
        <v>1</v>
      </c>
      <c r="D26">
        <v>0</v>
      </c>
      <c r="E26">
        <v>4</v>
      </c>
      <c r="F26">
        <v>4</v>
      </c>
      <c r="G26">
        <v>1.5</v>
      </c>
      <c r="H26">
        <v>0.5</v>
      </c>
      <c r="I26">
        <v>0</v>
      </c>
      <c r="J26">
        <v>0</v>
      </c>
      <c r="K26">
        <v>0</v>
      </c>
      <c r="L26">
        <v>0.2</v>
      </c>
      <c r="M26">
        <v>0</v>
      </c>
      <c r="N26">
        <v>0</v>
      </c>
      <c r="O26">
        <f>D26+(G26*H26*F26)</f>
        <v>3</v>
      </c>
      <c r="P26">
        <f t="shared" si="1"/>
        <v>0.75</v>
      </c>
      <c r="Q26" s="4">
        <v>10.666666666666666</v>
      </c>
    </row>
    <row r="27" spans="1:17" x14ac:dyDescent="0.25">
      <c r="A27" t="s">
        <v>3</v>
      </c>
      <c r="B27" t="s">
        <v>24</v>
      </c>
      <c r="C27">
        <v>2</v>
      </c>
      <c r="D27">
        <v>0</v>
      </c>
      <c r="E27">
        <v>3</v>
      </c>
      <c r="F27">
        <v>5</v>
      </c>
      <c r="G27">
        <v>2</v>
      </c>
      <c r="H27">
        <v>0.7</v>
      </c>
      <c r="I27">
        <v>0</v>
      </c>
      <c r="J27">
        <v>0</v>
      </c>
      <c r="K27">
        <v>0</v>
      </c>
      <c r="L27">
        <v>0.2</v>
      </c>
      <c r="M27">
        <v>0</v>
      </c>
      <c r="N27">
        <v>0</v>
      </c>
      <c r="O27">
        <f>D27+(G27*H27*F27)</f>
        <v>7</v>
      </c>
      <c r="P27">
        <f t="shared" si="1"/>
        <v>2.3333333333333335</v>
      </c>
      <c r="Q27" s="4">
        <v>16.888888888888889</v>
      </c>
    </row>
    <row r="28" spans="1:17" x14ac:dyDescent="0.25">
      <c r="A28" t="s">
        <v>3</v>
      </c>
      <c r="B28" t="s">
        <v>24</v>
      </c>
      <c r="C28">
        <v>3</v>
      </c>
      <c r="D28">
        <v>0</v>
      </c>
      <c r="E28">
        <v>3</v>
      </c>
      <c r="F28">
        <v>6</v>
      </c>
      <c r="G28">
        <v>2</v>
      </c>
      <c r="H28">
        <v>1</v>
      </c>
      <c r="I28">
        <v>0</v>
      </c>
      <c r="J28">
        <v>0</v>
      </c>
      <c r="K28">
        <v>0</v>
      </c>
      <c r="L28">
        <v>0.2</v>
      </c>
      <c r="M28">
        <v>0</v>
      </c>
      <c r="N28">
        <v>0</v>
      </c>
      <c r="O28">
        <f>D28+(G28*H28*F28)</f>
        <v>12</v>
      </c>
      <c r="P28">
        <f t="shared" si="1"/>
        <v>4</v>
      </c>
      <c r="Q28" s="4">
        <v>26.888888888888889</v>
      </c>
    </row>
  </sheetData>
  <autoFilter ref="A1:Q28" xr:uid="{30F44E55-3490-4989-BF47-DCCD22AFF76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A037-056C-4A36-B3A6-CFAFCD5D282E}">
  <dimension ref="A1:F16"/>
  <sheetViews>
    <sheetView tabSelected="1" workbookViewId="0">
      <selection activeCell="D15" sqref="D15"/>
    </sheetView>
  </sheetViews>
  <sheetFormatPr defaultRowHeight="15" x14ac:dyDescent="0.25"/>
  <cols>
    <col min="3" max="3" width="14.85546875" bestFit="1" customWidth="1"/>
    <col min="4" max="4" width="125.5703125" bestFit="1" customWidth="1"/>
    <col min="6" max="6" width="13.7109375" bestFit="1" customWidth="1"/>
  </cols>
  <sheetData>
    <row r="1" spans="1:6" x14ac:dyDescent="0.25">
      <c r="A1" t="s">
        <v>14</v>
      </c>
      <c r="B1" t="s">
        <v>38</v>
      </c>
      <c r="C1" t="s">
        <v>37</v>
      </c>
      <c r="D1" t="s">
        <v>36</v>
      </c>
      <c r="E1" t="s">
        <v>75</v>
      </c>
      <c r="F1" t="s">
        <v>77</v>
      </c>
    </row>
    <row r="2" spans="1:6" x14ac:dyDescent="0.25">
      <c r="A2" t="s">
        <v>1</v>
      </c>
      <c r="B2" t="s">
        <v>41</v>
      </c>
      <c r="C2" t="s">
        <v>42</v>
      </c>
      <c r="D2" t="s">
        <v>45</v>
      </c>
      <c r="E2" t="s">
        <v>76</v>
      </c>
      <c r="F2" t="s">
        <v>83</v>
      </c>
    </row>
    <row r="3" spans="1:6" x14ac:dyDescent="0.25">
      <c r="A3" t="s">
        <v>2</v>
      </c>
      <c r="B3" t="s">
        <v>41</v>
      </c>
      <c r="C3" t="s">
        <v>43</v>
      </c>
      <c r="D3" t="s">
        <v>46</v>
      </c>
      <c r="E3" t="s">
        <v>76</v>
      </c>
      <c r="F3" t="s">
        <v>76</v>
      </c>
    </row>
    <row r="4" spans="1:6" x14ac:dyDescent="0.25">
      <c r="A4" t="s">
        <v>3</v>
      </c>
      <c r="B4" t="s">
        <v>41</v>
      </c>
      <c r="C4" t="s">
        <v>44</v>
      </c>
      <c r="D4" t="s">
        <v>47</v>
      </c>
      <c r="E4" t="s">
        <v>76</v>
      </c>
      <c r="F4" t="s">
        <v>83</v>
      </c>
    </row>
    <row r="5" spans="1:6" x14ac:dyDescent="0.25">
      <c r="A5" t="s">
        <v>1</v>
      </c>
      <c r="B5" t="s">
        <v>39</v>
      </c>
      <c r="C5" t="s">
        <v>16</v>
      </c>
      <c r="D5" t="s">
        <v>84</v>
      </c>
      <c r="E5" t="s">
        <v>76</v>
      </c>
      <c r="F5" t="s">
        <v>78</v>
      </c>
    </row>
    <row r="6" spans="1:6" x14ac:dyDescent="0.25">
      <c r="A6" t="s">
        <v>1</v>
      </c>
      <c r="B6" t="s">
        <v>39</v>
      </c>
      <c r="C6" t="s">
        <v>17</v>
      </c>
      <c r="D6" t="s">
        <v>85</v>
      </c>
      <c r="E6" t="s">
        <v>76</v>
      </c>
      <c r="F6" t="s">
        <v>78</v>
      </c>
    </row>
    <row r="7" spans="1:6" x14ac:dyDescent="0.25">
      <c r="A7" t="s">
        <v>1</v>
      </c>
      <c r="B7" t="s">
        <v>39</v>
      </c>
      <c r="C7" t="s">
        <v>18</v>
      </c>
      <c r="D7" t="s">
        <v>86</v>
      </c>
      <c r="E7" t="s">
        <v>76</v>
      </c>
      <c r="F7" t="s">
        <v>83</v>
      </c>
    </row>
    <row r="8" spans="1:6" x14ac:dyDescent="0.25">
      <c r="A8" t="s">
        <v>2</v>
      </c>
      <c r="B8" t="s">
        <v>39</v>
      </c>
      <c r="C8" t="s">
        <v>19</v>
      </c>
      <c r="D8" t="s">
        <v>40</v>
      </c>
      <c r="E8" t="s">
        <v>76</v>
      </c>
      <c r="F8" t="s">
        <v>83</v>
      </c>
    </row>
    <row r="9" spans="1:6" x14ac:dyDescent="0.25">
      <c r="A9" t="s">
        <v>2</v>
      </c>
      <c r="B9" t="s">
        <v>39</v>
      </c>
      <c r="C9" t="s">
        <v>20</v>
      </c>
      <c r="D9" t="s">
        <v>87</v>
      </c>
      <c r="E9" t="s">
        <v>76</v>
      </c>
      <c r="F9" t="s">
        <v>78</v>
      </c>
    </row>
    <row r="10" spans="1:6" x14ac:dyDescent="0.25">
      <c r="A10" t="s">
        <v>2</v>
      </c>
      <c r="B10" t="s">
        <v>39</v>
      </c>
      <c r="C10" t="s">
        <v>21</v>
      </c>
      <c r="D10" t="s">
        <v>88</v>
      </c>
      <c r="E10" t="s">
        <v>76</v>
      </c>
      <c r="F10" t="s">
        <v>78</v>
      </c>
    </row>
    <row r="11" spans="1:6" x14ac:dyDescent="0.25">
      <c r="A11" t="s">
        <v>3</v>
      </c>
      <c r="B11" t="s">
        <v>39</v>
      </c>
      <c r="C11" t="s">
        <v>22</v>
      </c>
      <c r="D11" t="s">
        <v>89</v>
      </c>
      <c r="E11" t="s">
        <v>76</v>
      </c>
      <c r="F11" t="s">
        <v>78</v>
      </c>
    </row>
    <row r="12" spans="1:6" x14ac:dyDescent="0.25">
      <c r="A12" t="s">
        <v>3</v>
      </c>
      <c r="B12" t="s">
        <v>39</v>
      </c>
      <c r="C12" t="s">
        <v>23</v>
      </c>
      <c r="D12" t="s">
        <v>90</v>
      </c>
      <c r="E12" t="s">
        <v>76</v>
      </c>
      <c r="F12" t="s">
        <v>78</v>
      </c>
    </row>
    <row r="13" spans="1:6" x14ac:dyDescent="0.25">
      <c r="A13" t="s">
        <v>3</v>
      </c>
      <c r="B13" t="s">
        <v>39</v>
      </c>
      <c r="C13" t="s">
        <v>24</v>
      </c>
      <c r="D13" t="s">
        <v>91</v>
      </c>
      <c r="E13" t="s">
        <v>76</v>
      </c>
      <c r="F13" t="s">
        <v>78</v>
      </c>
    </row>
    <row r="14" spans="1:6" x14ac:dyDescent="0.25">
      <c r="A14" t="s">
        <v>1</v>
      </c>
      <c r="B14" t="s">
        <v>79</v>
      </c>
      <c r="C14" t="s">
        <v>80</v>
      </c>
      <c r="D14" t="s">
        <v>92</v>
      </c>
      <c r="E14" t="s">
        <v>76</v>
      </c>
      <c r="F14" t="s">
        <v>83</v>
      </c>
    </row>
    <row r="15" spans="1:6" x14ac:dyDescent="0.25">
      <c r="A15" t="s">
        <v>2</v>
      </c>
      <c r="B15" t="s">
        <v>79</v>
      </c>
      <c r="C15" t="s">
        <v>81</v>
      </c>
      <c r="E15" t="s">
        <v>78</v>
      </c>
    </row>
    <row r="16" spans="1:6" x14ac:dyDescent="0.25">
      <c r="A16" t="s">
        <v>3</v>
      </c>
      <c r="B16" t="s">
        <v>79</v>
      </c>
      <c r="C16" t="s">
        <v>82</v>
      </c>
      <c r="D16" t="s">
        <v>93</v>
      </c>
      <c r="E16" t="s">
        <v>76</v>
      </c>
      <c r="F16" t="s">
        <v>83</v>
      </c>
    </row>
  </sheetData>
  <autoFilter ref="A1:F16" xr:uid="{A0B8A037-056C-4A36-B3A6-CFAFCD5D28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CharacterStats</vt:lpstr>
      <vt:lpstr>BaseSpellsStats</vt:lpstr>
      <vt:lpstr>SpecialSpellsStats</vt:lpstr>
      <vt:lpstr>Dictionary</vt:lpstr>
    </vt:vector>
  </TitlesOfParts>
  <Company>Bow Valley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Camillo Pollet</dc:creator>
  <cp:lastModifiedBy>Renee Camillo Pollet</cp:lastModifiedBy>
  <dcterms:created xsi:type="dcterms:W3CDTF">2024-06-03T04:10:30Z</dcterms:created>
  <dcterms:modified xsi:type="dcterms:W3CDTF">2024-06-10T23:58:49Z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0cf1ce-8cdf-4ab4-bc8c-1b18f9d490a2_Enabled">
    <vt:lpwstr>true</vt:lpwstr>
  </property>
  <property fmtid="{D5CDD505-2E9C-101B-9397-08002B2CF9AE}" pid="3" name="MSIP_Label_d50cf1ce-8cdf-4ab4-bc8c-1b18f9d490a2_SetDate">
    <vt:lpwstr>2024-06-03T04:16:18Z</vt:lpwstr>
  </property>
  <property fmtid="{D5CDD505-2E9C-101B-9397-08002B2CF9AE}" pid="4" name="MSIP_Label_d50cf1ce-8cdf-4ab4-bc8c-1b18f9d490a2_Method">
    <vt:lpwstr>Standard</vt:lpwstr>
  </property>
  <property fmtid="{D5CDD505-2E9C-101B-9397-08002B2CF9AE}" pid="5" name="MSIP_Label_d50cf1ce-8cdf-4ab4-bc8c-1b18f9d490a2_Name">
    <vt:lpwstr>General</vt:lpwstr>
  </property>
  <property fmtid="{D5CDD505-2E9C-101B-9397-08002B2CF9AE}" pid="6" name="MSIP_Label_d50cf1ce-8cdf-4ab4-bc8c-1b18f9d490a2_SiteId">
    <vt:lpwstr>8f11c6f4-648e-4c0c-bb99-96e8408a8e2a</vt:lpwstr>
  </property>
  <property fmtid="{D5CDD505-2E9C-101B-9397-08002B2CF9AE}" pid="7" name="MSIP_Label_d50cf1ce-8cdf-4ab4-bc8c-1b18f9d490a2_ActionId">
    <vt:lpwstr>ce0007a2-852a-4f49-ba79-9583d68926d0</vt:lpwstr>
  </property>
  <property fmtid="{D5CDD505-2E9C-101B-9397-08002B2CF9AE}" pid="8" name="MSIP_Label_d50cf1ce-8cdf-4ab4-bc8c-1b18f9d490a2_ContentBits">
    <vt:lpwstr>2</vt:lpwstr>
  </property>
</Properties>
</file>