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2995" windowHeight="11520" activeTab="9"/>
  </bookViews>
  <sheets>
    <sheet name="Ideal" sheetId="1" r:id="rId1"/>
    <sheet name="DebyeHuckell" sheetId="2" r:id="rId2"/>
    <sheet name="Ideal (N-R)" sheetId="4" r:id="rId3"/>
    <sheet name="DebyeHuckell (N-R)" sheetId="5" r:id="rId4"/>
    <sheet name="Water" sheetId="6" r:id="rId5"/>
    <sheet name="Mineral" sheetId="7" r:id="rId6"/>
    <sheet name="Sheet1" sheetId="8" r:id="rId7"/>
    <sheet name="Saaltink2" sheetId="9" r:id="rId8"/>
    <sheet name="Saaltink3" sheetId="10" r:id="rId9"/>
    <sheet name="Sheet2" sheetId="11" r:id="rId10"/>
  </sheets>
  <calcPr calcId="145621"/>
</workbook>
</file>

<file path=xl/calcChain.xml><?xml version="1.0" encoding="utf-8"?>
<calcChain xmlns="http://schemas.openxmlformats.org/spreadsheetml/2006/main">
  <c r="J8" i="1" l="1" a="1"/>
  <c r="J8" i="1"/>
  <c r="J9" i="1"/>
  <c r="AA15" i="11" a="1"/>
  <c r="AA15" i="11"/>
  <c r="AB15" i="11"/>
  <c r="AC15" i="11"/>
  <c r="AA16" i="11"/>
  <c r="AB16" i="11"/>
  <c r="AC16" i="11"/>
  <c r="AA17" i="11"/>
  <c r="AB17" i="11"/>
  <c r="AC17" i="11"/>
  <c r="AA18" i="11"/>
  <c r="AB18" i="11"/>
  <c r="AC18" i="11"/>
  <c r="AA19" i="11"/>
  <c r="AB19" i="11"/>
  <c r="AC19" i="11"/>
  <c r="V11" i="11" a="1"/>
  <c r="AC11" i="11" s="1"/>
  <c r="AA7" i="11" a="1"/>
  <c r="AA7" i="11"/>
  <c r="AB7" i="11"/>
  <c r="AC7" i="11"/>
  <c r="AA8" i="11"/>
  <c r="AB8" i="11"/>
  <c r="AC8" i="11"/>
  <c r="AA9" i="11"/>
  <c r="AB9" i="11"/>
  <c r="AC9" i="11"/>
  <c r="N15" i="11"/>
  <c r="H15" i="11"/>
  <c r="J14" i="11"/>
  <c r="I14" i="11"/>
  <c r="H14" i="11"/>
  <c r="J13" i="11"/>
  <c r="I13" i="11"/>
  <c r="H13" i="11" a="1"/>
  <c r="J15" i="11" s="1"/>
  <c r="AB13" i="11" l="1"/>
  <c r="AB12" i="11"/>
  <c r="AB11" i="11"/>
  <c r="AA13" i="11"/>
  <c r="AA12" i="11"/>
  <c r="AA11" i="11"/>
  <c r="Z13" i="11"/>
  <c r="Z12" i="11"/>
  <c r="Z11" i="11"/>
  <c r="Y13" i="11"/>
  <c r="Y12" i="11"/>
  <c r="Y11" i="11"/>
  <c r="X13" i="11"/>
  <c r="X12" i="11"/>
  <c r="X11" i="11"/>
  <c r="W13" i="11"/>
  <c r="W12" i="11"/>
  <c r="W11" i="11"/>
  <c r="V13" i="11"/>
  <c r="V12" i="11"/>
  <c r="V11" i="11"/>
  <c r="AC13" i="11"/>
  <c r="AC12" i="11"/>
  <c r="I15" i="11"/>
  <c r="H13" i="11"/>
  <c r="F54" i="6"/>
  <c r="F47" i="6"/>
  <c r="F48" i="6"/>
  <c r="F49" i="6"/>
  <c r="F50" i="6"/>
  <c r="F51" i="6"/>
  <c r="F52" i="6"/>
  <c r="F53" i="6"/>
  <c r="F46" i="6"/>
  <c r="H18" i="11" l="1" a="1"/>
  <c r="D18" i="11" a="1"/>
  <c r="N15" i="6"/>
  <c r="E19" i="11" l="1"/>
  <c r="D19" i="11"/>
  <c r="G20" i="11"/>
  <c r="G18" i="11"/>
  <c r="F20" i="11"/>
  <c r="F18" i="11"/>
  <c r="E20" i="11"/>
  <c r="E18" i="11"/>
  <c r="D20" i="11"/>
  <c r="D18" i="11"/>
  <c r="G19" i="11"/>
  <c r="F19" i="11"/>
  <c r="H18" i="11"/>
  <c r="H20" i="11"/>
  <c r="H19" i="11"/>
  <c r="O43" i="10"/>
  <c r="O42" i="10"/>
  <c r="O41" i="10"/>
  <c r="O40" i="10"/>
  <c r="O39" i="10"/>
  <c r="O38" i="10"/>
  <c r="O44" i="10"/>
  <c r="O37" i="10"/>
  <c r="H24" i="11" l="1" a="1"/>
  <c r="G13" i="10" a="1"/>
  <c r="H13" i="10" s="1"/>
  <c r="I25" i="11" l="1"/>
  <c r="J27" i="11"/>
  <c r="H25" i="11"/>
  <c r="I27" i="11"/>
  <c r="J24" i="11"/>
  <c r="H27" i="11"/>
  <c r="I24" i="11"/>
  <c r="J26" i="11"/>
  <c r="H24" i="11"/>
  <c r="I26" i="11"/>
  <c r="H26" i="11"/>
  <c r="J25" i="11"/>
  <c r="H15" i="10"/>
  <c r="H14" i="10"/>
  <c r="G14" i="10"/>
  <c r="I15" i="10"/>
  <c r="G13" i="10"/>
  <c r="G15" i="10"/>
  <c r="I13" i="10"/>
  <c r="I14" i="10"/>
  <c r="G17" i="10" l="1" a="1"/>
  <c r="I18" i="10" s="1"/>
  <c r="B23" i="10" a="1"/>
  <c r="I19" i="10" l="1"/>
  <c r="H17" i="10"/>
  <c r="I17" i="10"/>
  <c r="G18" i="10"/>
  <c r="G17" i="10"/>
  <c r="H18" i="10"/>
  <c r="G19" i="10"/>
  <c r="H19" i="10"/>
  <c r="B23" i="10"/>
  <c r="E23" i="10"/>
  <c r="D24" i="10"/>
  <c r="C25" i="10"/>
  <c r="C24" i="10"/>
  <c r="B24" i="10"/>
  <c r="F23" i="10"/>
  <c r="D23" i="10"/>
  <c r="C23" i="10"/>
  <c r="F25" i="10"/>
  <c r="E25" i="10"/>
  <c r="D25" i="10"/>
  <c r="B25" i="10"/>
  <c r="F24" i="10"/>
  <c r="E24" i="10"/>
  <c r="O5" i="10" l="1"/>
  <c r="O4" i="10"/>
  <c r="P40" i="9"/>
  <c r="P39" i="9"/>
  <c r="P38" i="9"/>
  <c r="P37" i="9"/>
  <c r="P36" i="9"/>
  <c r="P28" i="9"/>
  <c r="P26" i="9"/>
  <c r="P30" i="9"/>
  <c r="P29" i="9"/>
  <c r="P27" i="9"/>
  <c r="R27" i="9"/>
  <c r="R28" i="9"/>
  <c r="R29" i="9"/>
  <c r="R30" i="9"/>
  <c r="R26" i="9"/>
  <c r="C29" i="9"/>
  <c r="D29" i="9"/>
  <c r="E29" i="9"/>
  <c r="F29" i="9"/>
  <c r="B29" i="9"/>
  <c r="P21" i="9"/>
  <c r="P20" i="9"/>
  <c r="P19" i="9"/>
  <c r="P18" i="9"/>
  <c r="P17" i="9"/>
  <c r="F8" i="9" a="1"/>
  <c r="F8" i="9" s="1"/>
  <c r="G9" i="9" l="1"/>
  <c r="F9" i="9"/>
  <c r="G10" i="9"/>
  <c r="G8" i="9"/>
  <c r="F10" i="9"/>
  <c r="C32" i="8" a="1"/>
  <c r="C35" i="8" s="1"/>
  <c r="C32" i="8"/>
  <c r="D32" i="8"/>
  <c r="C33" i="8"/>
  <c r="D33" i="8"/>
  <c r="C34" i="8"/>
  <c r="D34" i="8"/>
  <c r="D35" i="8"/>
  <c r="F27" i="8" a="1"/>
  <c r="F27" i="8"/>
  <c r="G27" i="8"/>
  <c r="F28" i="8"/>
  <c r="G28" i="8"/>
  <c r="C9" i="8" a="1"/>
  <c r="E9" i="8" s="1"/>
  <c r="C9" i="8"/>
  <c r="D9" i="8"/>
  <c r="D10" i="8"/>
  <c r="E10" i="8"/>
  <c r="F10" i="8"/>
  <c r="F11" i="8"/>
  <c r="G11" i="8"/>
  <c r="H11" i="8"/>
  <c r="H12" i="8"/>
  <c r="I9" i="8" a="1"/>
  <c r="K10" i="8" s="1"/>
  <c r="I9" i="8"/>
  <c r="J9" i="8"/>
  <c r="K9" i="8"/>
  <c r="L9" i="8"/>
  <c r="I10" i="8"/>
  <c r="J10" i="8"/>
  <c r="L10" i="8"/>
  <c r="I11" i="8"/>
  <c r="J11" i="8"/>
  <c r="K11" i="8"/>
  <c r="L11" i="8"/>
  <c r="I12" i="8"/>
  <c r="J12" i="8"/>
  <c r="L12" i="8"/>
  <c r="G12" i="8" l="1"/>
  <c r="E11" i="8"/>
  <c r="C10" i="8"/>
  <c r="F12" i="8"/>
  <c r="D11" i="8"/>
  <c r="H9" i="8"/>
  <c r="E12" i="8"/>
  <c r="C11" i="8"/>
  <c r="G9" i="8"/>
  <c r="D12" i="8"/>
  <c r="H10" i="8"/>
  <c r="F9" i="8"/>
  <c r="C12" i="8"/>
  <c r="G10" i="8"/>
  <c r="K12" i="8"/>
  <c r="V48" i="7"/>
  <c r="V49" i="7"/>
  <c r="V50" i="7"/>
  <c r="V51" i="7"/>
  <c r="V52" i="7"/>
  <c r="V53" i="7"/>
  <c r="I15" i="8" l="1" a="1"/>
  <c r="AC24" i="6" a="1"/>
  <c r="AE25" i="6" s="1"/>
  <c r="AC24" i="6"/>
  <c r="AD24" i="6"/>
  <c r="AE24" i="6"/>
  <c r="AF24" i="6"/>
  <c r="AC25" i="6"/>
  <c r="AD25" i="6"/>
  <c r="AF25" i="6"/>
  <c r="AC26" i="6"/>
  <c r="AD26" i="6"/>
  <c r="AE26" i="6"/>
  <c r="AF26" i="6"/>
  <c r="AC27" i="6"/>
  <c r="AD27" i="6"/>
  <c r="AF27" i="6"/>
  <c r="K16" i="8" l="1"/>
  <c r="I15" i="8"/>
  <c r="J17" i="8"/>
  <c r="K19" i="8"/>
  <c r="J15" i="8"/>
  <c r="K17" i="8"/>
  <c r="L19" i="8"/>
  <c r="K15" i="8"/>
  <c r="L17" i="8"/>
  <c r="I20" i="8"/>
  <c r="L15" i="8"/>
  <c r="I18" i="8"/>
  <c r="J20" i="8"/>
  <c r="I16" i="8"/>
  <c r="J18" i="8"/>
  <c r="L20" i="8"/>
  <c r="J16" i="8"/>
  <c r="L18" i="8"/>
  <c r="L16" i="8"/>
  <c r="I19" i="8"/>
  <c r="I17" i="8"/>
  <c r="J19" i="8"/>
  <c r="K20" i="8"/>
  <c r="K18" i="8"/>
  <c r="AE27" i="6"/>
  <c r="R35" i="6"/>
  <c r="R36" i="6"/>
  <c r="C44" i="8" l="1" a="1"/>
  <c r="P15" i="1"/>
  <c r="P14" i="1"/>
  <c r="O15" i="1"/>
  <c r="O14" i="1"/>
  <c r="N14" i="1" a="1"/>
  <c r="N14" i="1"/>
  <c r="N15" i="1"/>
  <c r="L15" i="1"/>
  <c r="L16" i="1"/>
  <c r="L14" i="1"/>
  <c r="J44" i="8" l="1"/>
  <c r="H45" i="8"/>
  <c r="F46" i="8"/>
  <c r="D47" i="8"/>
  <c r="L47" i="8"/>
  <c r="C44" i="8"/>
  <c r="K44" i="8"/>
  <c r="I45" i="8"/>
  <c r="G46" i="8"/>
  <c r="E47" i="8"/>
  <c r="D44" i="8"/>
  <c r="L44" i="8"/>
  <c r="J45" i="8"/>
  <c r="H46" i="8"/>
  <c r="F47" i="8"/>
  <c r="E44" i="8"/>
  <c r="C45" i="8"/>
  <c r="K45" i="8"/>
  <c r="I46" i="8"/>
  <c r="G47" i="8"/>
  <c r="F44" i="8"/>
  <c r="D45" i="8"/>
  <c r="L45" i="8"/>
  <c r="J46" i="8"/>
  <c r="H47" i="8"/>
  <c r="G44" i="8"/>
  <c r="E45" i="8"/>
  <c r="C46" i="8"/>
  <c r="K46" i="8"/>
  <c r="I47" i="8"/>
  <c r="H44" i="8"/>
  <c r="F45" i="8"/>
  <c r="D46" i="8"/>
  <c r="L46" i="8"/>
  <c r="J47" i="8"/>
  <c r="I44" i="8"/>
  <c r="G45" i="8"/>
  <c r="E46" i="8"/>
  <c r="C47" i="8"/>
  <c r="K47" i="8"/>
  <c r="Z18" i="7"/>
  <c r="Z19" i="7"/>
  <c r="Z20" i="7"/>
  <c r="Z21" i="7"/>
  <c r="Z22" i="7"/>
  <c r="Z17" i="7"/>
  <c r="H21" i="7"/>
  <c r="I21" i="7" s="1"/>
  <c r="H18" i="7"/>
  <c r="H19" i="7"/>
  <c r="J19" i="7" l="1"/>
  <c r="K19" i="7" s="1"/>
  <c r="J18" i="7"/>
  <c r="K18" i="7" s="1"/>
  <c r="I19" i="7"/>
  <c r="I18" i="7"/>
  <c r="V54" i="7"/>
  <c r="V55" i="7"/>
  <c r="S13" i="7"/>
  <c r="Q61" i="7" l="1"/>
  <c r="Q70" i="7"/>
  <c r="Q69" i="7"/>
  <c r="Q68" i="7"/>
  <c r="Q67" i="7"/>
  <c r="Q66" i="7"/>
  <c r="Q65" i="7"/>
  <c r="Q64" i="7"/>
  <c r="Q63" i="7"/>
  <c r="Q62" i="7"/>
  <c r="Q32" i="7"/>
  <c r="Q33" i="7"/>
  <c r="Q34" i="7"/>
  <c r="Q35" i="7"/>
  <c r="Q36" i="7"/>
  <c r="Q37" i="7"/>
  <c r="Q38" i="7"/>
  <c r="Q39" i="7"/>
  <c r="Q40" i="7"/>
  <c r="Q41" i="7"/>
  <c r="Q48" i="7"/>
  <c r="Q49" i="7"/>
  <c r="Q50" i="7"/>
  <c r="Q51" i="7"/>
  <c r="Q52" i="7"/>
  <c r="Q53" i="7"/>
  <c r="Q54" i="7"/>
  <c r="Q55" i="7"/>
  <c r="Q57" i="7"/>
  <c r="Q56" i="7"/>
  <c r="R42" i="6" l="1"/>
  <c r="R41" i="6" l="1"/>
  <c r="R40" i="6"/>
  <c r="R39" i="6"/>
  <c r="R38" i="6"/>
  <c r="R37" i="6"/>
  <c r="H24" i="6" a="1"/>
  <c r="H24" i="6"/>
  <c r="I24" i="6"/>
  <c r="J24" i="6"/>
  <c r="H25" i="6"/>
  <c r="I25" i="6"/>
  <c r="J25" i="6"/>
  <c r="H26" i="6"/>
  <c r="I26" i="6"/>
  <c r="J26" i="6"/>
  <c r="H27" i="6"/>
  <c r="I27" i="6"/>
  <c r="J27" i="6"/>
  <c r="H18" i="6" a="1"/>
  <c r="H18" i="6"/>
  <c r="H19" i="6"/>
  <c r="H20" i="6"/>
  <c r="D18" i="6" a="1"/>
  <c r="D18" i="6"/>
  <c r="E18" i="6"/>
  <c r="F18" i="6"/>
  <c r="G18" i="6"/>
  <c r="D19" i="6"/>
  <c r="E19" i="6"/>
  <c r="F19" i="6"/>
  <c r="G19" i="6"/>
  <c r="D20" i="6"/>
  <c r="E20" i="6"/>
  <c r="F20" i="6"/>
  <c r="G20" i="6"/>
  <c r="H13" i="6" l="1" a="1"/>
  <c r="H13" i="6" s="1"/>
  <c r="H15" i="6" l="1"/>
  <c r="J14" i="6"/>
  <c r="I14" i="6"/>
  <c r="H14" i="6"/>
  <c r="J15" i="6"/>
  <c r="I15" i="6"/>
  <c r="J13" i="6"/>
  <c r="I13" i="6"/>
  <c r="N8" i="5"/>
  <c r="N7" i="5"/>
  <c r="N6" i="5"/>
  <c r="N5" i="5"/>
  <c r="N4" i="5"/>
  <c r="L22" i="4"/>
  <c r="L21" i="4"/>
  <c r="O21" i="4" a="1"/>
  <c r="O21" i="4"/>
  <c r="O22" i="4"/>
  <c r="O14" i="4" a="1"/>
  <c r="O14" i="4"/>
  <c r="O15" i="4"/>
  <c r="M16" i="4" l="1"/>
  <c r="M15" i="4"/>
  <c r="M14" i="4"/>
  <c r="D16" i="4"/>
  <c r="D15" i="4"/>
  <c r="D14" i="4"/>
  <c r="D22" i="4"/>
  <c r="D21" i="4"/>
  <c r="O63" i="4"/>
  <c r="O62" i="4"/>
  <c r="O61" i="4"/>
  <c r="O60" i="4"/>
  <c r="O59" i="4"/>
  <c r="L16" i="4"/>
  <c r="M51" i="4" s="1"/>
  <c r="C16" i="4"/>
  <c r="D51" i="4" s="1"/>
  <c r="L15" i="4"/>
  <c r="M50" i="4" s="1"/>
  <c r="C15" i="4"/>
  <c r="D50" i="4" s="1"/>
  <c r="L14" i="4"/>
  <c r="M49" i="4" s="1"/>
  <c r="C14" i="4"/>
  <c r="D49" i="4" s="1"/>
  <c r="N7" i="2" l="1"/>
  <c r="N6" i="2"/>
  <c r="N5" i="2"/>
  <c r="N4" i="2"/>
  <c r="N3" i="2"/>
  <c r="N58" i="1"/>
  <c r="N57" i="1"/>
  <c r="N56" i="1"/>
  <c r="N55" i="1"/>
  <c r="N54" i="1"/>
  <c r="L45" i="1"/>
  <c r="L46" i="1"/>
  <c r="L44" i="1"/>
  <c r="K15" i="1"/>
  <c r="K14" i="1"/>
  <c r="K16" i="1"/>
  <c r="D45" i="1"/>
  <c r="D46" i="1"/>
  <c r="C16" i="1"/>
  <c r="C14" i="1"/>
  <c r="C15" i="1"/>
  <c r="D44" i="1"/>
</calcChain>
</file>

<file path=xl/sharedStrings.xml><?xml version="1.0" encoding="utf-8"?>
<sst xmlns="http://schemas.openxmlformats.org/spreadsheetml/2006/main" count="628" uniqueCount="104">
  <si>
    <t>Na+</t>
  </si>
  <si>
    <t>So4-2</t>
  </si>
  <si>
    <t>Ca+2</t>
  </si>
  <si>
    <t>NaSo4</t>
  </si>
  <si>
    <t>CaSo4(aq)</t>
  </si>
  <si>
    <t>R1</t>
  </si>
  <si>
    <t>R2</t>
  </si>
  <si>
    <t>logK</t>
  </si>
  <si>
    <t>[0,0]</t>
  </si>
  <si>
    <t>double</t>
  </si>
  <si>
    <t>[1,0]</t>
  </si>
  <si>
    <t>U</t>
  </si>
  <si>
    <t>CHEPROO_FORTRAN</t>
  </si>
  <si>
    <t>CHEPROO++</t>
  </si>
  <si>
    <t>NaSO4</t>
  </si>
  <si>
    <t>CaSO4</t>
  </si>
  <si>
    <t>Picard1</t>
  </si>
  <si>
    <t>Newton-Raphson1</t>
  </si>
  <si>
    <t>Jacobian</t>
  </si>
  <si>
    <t>dcloc</t>
  </si>
  <si>
    <t>dc2_dc1</t>
  </si>
  <si>
    <t>SO4-2</t>
  </si>
  <si>
    <t>residual</t>
  </si>
  <si>
    <t>c1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</si>
  <si>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c1</t>
    </r>
  </si>
  <si>
    <t>c1 (0)</t>
  </si>
  <si>
    <t>ca+2</t>
  </si>
  <si>
    <t>so4-2</t>
  </si>
  <si>
    <t>na+2</t>
  </si>
  <si>
    <t>naso4-</t>
  </si>
  <si>
    <t>caso4(aq)</t>
  </si>
  <si>
    <t>Error</t>
  </si>
  <si>
    <t>N-R 1</t>
  </si>
  <si>
    <t>Newton-Raphson2</t>
  </si>
  <si>
    <t>c2 (0)</t>
  </si>
  <si>
    <t>h+</t>
  </si>
  <si>
    <t>oh-</t>
  </si>
  <si>
    <t>h2o</t>
  </si>
  <si>
    <t>WITH WATER</t>
  </si>
  <si>
    <t>R3</t>
  </si>
  <si>
    <t>Cheproo++</t>
  </si>
  <si>
    <t>hco3-</t>
  </si>
  <si>
    <t>calcite</t>
  </si>
  <si>
    <t>naso4</t>
  </si>
  <si>
    <t>error</t>
  </si>
  <si>
    <t>Ideal phases - picard</t>
  </si>
  <si>
    <t>Debye huckell - picard</t>
  </si>
  <si>
    <t>R4</t>
  </si>
  <si>
    <t>Debye huckell - Newton Raphson</t>
  </si>
  <si>
    <t>log(SI)</t>
  </si>
  <si>
    <t>logK*</t>
  </si>
  <si>
    <t>SI</t>
  </si>
  <si>
    <t>Activities</t>
  </si>
  <si>
    <t>Gamma</t>
  </si>
  <si>
    <t>IAP/K</t>
  </si>
  <si>
    <t>log(IAP/K)</t>
  </si>
  <si>
    <t>ci(1)</t>
  </si>
  <si>
    <t>ci(2)</t>
  </si>
  <si>
    <t>ci(3)</t>
  </si>
  <si>
    <t>ci(4)</t>
  </si>
  <si>
    <t>ci(5)</t>
  </si>
  <si>
    <t>ci(6)</t>
  </si>
  <si>
    <t xml:space="preserve"> </t>
  </si>
  <si>
    <t>[0,1]</t>
  </si>
  <si>
    <t>[1,1]</t>
  </si>
  <si>
    <t>[0,2]</t>
  </si>
  <si>
    <t>[1,2]</t>
  </si>
  <si>
    <t>c2</t>
  </si>
  <si>
    <t>[2,0]</t>
  </si>
  <si>
    <t>[3,0]</t>
  </si>
  <si>
    <t>[2,1]</t>
  </si>
  <si>
    <t>[3,1]</t>
  </si>
  <si>
    <t>[2,2]</t>
  </si>
  <si>
    <t>[3,2]</t>
  </si>
  <si>
    <t>[0,3]</t>
  </si>
  <si>
    <t>[1,3]</t>
  </si>
  <si>
    <t>[2,3]</t>
  </si>
  <si>
    <t>[3,3]</t>
  </si>
  <si>
    <t>results</t>
  </si>
  <si>
    <t>dc_dc1</t>
  </si>
  <si>
    <t>mS1mod</t>
  </si>
  <si>
    <t>mS1mod_red</t>
  </si>
  <si>
    <t>Uc</t>
  </si>
  <si>
    <t>Uc1</t>
  </si>
  <si>
    <t>Uc2</t>
  </si>
  <si>
    <t>E</t>
  </si>
  <si>
    <t>EU</t>
  </si>
  <si>
    <t>Uc*</t>
  </si>
  <si>
    <t>log(g1c1)</t>
  </si>
  <si>
    <t>Ideal - Picard</t>
  </si>
  <si>
    <t>Debye-Huckell - Picard</t>
  </si>
  <si>
    <t>Ideal - Newton Raphson</t>
  </si>
  <si>
    <t>Ns</t>
  </si>
  <si>
    <t>Nre</t>
  </si>
  <si>
    <t>Nc</t>
  </si>
  <si>
    <t>N1nc</t>
  </si>
  <si>
    <t>N2</t>
  </si>
  <si>
    <t>U cheproo++</t>
  </si>
  <si>
    <t>mSec</t>
  </si>
  <si>
    <t>[0]</t>
  </si>
  <si>
    <t>[1]</t>
  </si>
  <si>
    <t>[2]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</si>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</sst>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E+00"/>
    <numFmt numFmtId="165" formatCode="0.00000E+00"/>
    <numFmt numFmtId="166" formatCode="0.000000E+00"/>
    <numFmt numFmtId="167" formatCode="0.000E+00"/>
    <numFmt numFmtId="168" formatCode="0.0000000000"/>
    <numFmt numFmtId="169" formatCode="0.0000000000000000000"/>
    <numFmt numFmtId="170" formatCode="0.0000000E+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9" xfId="0" applyFill="1" applyBorder="1" applyAlignment="1">
      <alignment horizontal="center"/>
    </xf>
    <xf numFmtId="11" fontId="0" fillId="0" borderId="0" xfId="0" applyNumberFormat="1"/>
    <xf numFmtId="0" fontId="1" fillId="2" borderId="0" xfId="1"/>
    <xf numFmtId="11" fontId="0" fillId="0" borderId="6" xfId="0" applyNumberFormat="1" applyBorder="1"/>
    <xf numFmtId="11" fontId="0" fillId="0" borderId="3" xfId="0" applyNumberFormat="1" applyBorder="1"/>
    <xf numFmtId="11" fontId="0" fillId="0" borderId="10" xfId="0" applyNumberFormat="1" applyBorder="1"/>
    <xf numFmtId="11" fontId="0" fillId="0" borderId="11" xfId="0" applyNumberFormat="1" applyBorder="1"/>
    <xf numFmtId="11" fontId="0" fillId="0" borderId="4" xfId="0" applyNumberFormat="1" applyBorder="1"/>
    <xf numFmtId="11" fontId="0" fillId="0" borderId="7" xfId="0" applyNumberFormat="1" applyBorder="1"/>
    <xf numFmtId="11" fontId="0" fillId="0" borderId="2" xfId="0" applyNumberFormat="1" applyBorder="1"/>
    <xf numFmtId="11" fontId="0" fillId="0" borderId="0" xfId="0" applyNumberFormat="1" applyBorder="1"/>
    <xf numFmtId="11" fontId="0" fillId="0" borderId="5" xfId="0" applyNumberFormat="1" applyBorder="1"/>
    <xf numFmtId="164" fontId="0" fillId="0" borderId="0" xfId="0" applyNumberFormat="1"/>
    <xf numFmtId="11" fontId="0" fillId="0" borderId="8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164" fontId="0" fillId="0" borderId="8" xfId="0" applyNumberFormat="1" applyBorder="1"/>
    <xf numFmtId="164" fontId="0" fillId="0" borderId="12" xfId="0" applyNumberFormat="1" applyBorder="1"/>
    <xf numFmtId="164" fontId="0" fillId="0" borderId="9" xfId="0" applyNumberFormat="1" applyBorder="1"/>
    <xf numFmtId="165" fontId="0" fillId="0" borderId="0" xfId="0" applyNumberFormat="1"/>
    <xf numFmtId="0" fontId="2" fillId="3" borderId="1" xfId="2"/>
    <xf numFmtId="0" fontId="3" fillId="4" borderId="1" xfId="3"/>
    <xf numFmtId="166" fontId="0" fillId="0" borderId="8" xfId="0" applyNumberFormat="1" applyBorder="1"/>
    <xf numFmtId="166" fontId="0" fillId="0" borderId="12" xfId="0" applyNumberFormat="1" applyBorder="1"/>
    <xf numFmtId="166" fontId="0" fillId="0" borderId="9" xfId="0" applyNumberFormat="1" applyBorder="1"/>
    <xf numFmtId="0" fontId="2" fillId="3" borderId="13" xfId="2" applyBorder="1"/>
    <xf numFmtId="0" fontId="0" fillId="0" borderId="8" xfId="0" applyBorder="1"/>
    <xf numFmtId="0" fontId="0" fillId="0" borderId="9" xfId="0" applyBorder="1"/>
    <xf numFmtId="164" fontId="0" fillId="0" borderId="3" xfId="0" applyNumberFormat="1" applyBorder="1"/>
    <xf numFmtId="164" fontId="0" fillId="0" borderId="5" xfId="0" applyNumberFormat="1" applyBorder="1"/>
    <xf numFmtId="0" fontId="5" fillId="0" borderId="0" xfId="0" applyFont="1"/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/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167" fontId="0" fillId="0" borderId="0" xfId="0" applyNumberFormat="1"/>
    <xf numFmtId="0" fontId="0" fillId="6" borderId="1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11" fontId="0" fillId="0" borderId="0" xfId="0" applyNumberFormat="1" applyFill="1" applyBorder="1"/>
    <xf numFmtId="11" fontId="0" fillId="0" borderId="0" xfId="0" applyNumberFormat="1" applyFill="1" applyBorder="1" applyAlignment="1">
      <alignment horizontal="center"/>
    </xf>
    <xf numFmtId="0" fontId="0" fillId="7" borderId="0" xfId="0" applyFill="1"/>
    <xf numFmtId="11" fontId="0" fillId="7" borderId="0" xfId="0" applyNumberFormat="1" applyFill="1"/>
    <xf numFmtId="1" fontId="0" fillId="0" borderId="3" xfId="0" applyNumberFormat="1" applyBorder="1"/>
    <xf numFmtId="1" fontId="0" fillId="0" borderId="11" xfId="0" applyNumberFormat="1" applyBorder="1"/>
    <xf numFmtId="1" fontId="0" fillId="0" borderId="5" xfId="0" applyNumberFormat="1" applyBorder="1"/>
    <xf numFmtId="168" fontId="0" fillId="0" borderId="0" xfId="0" applyNumberFormat="1"/>
    <xf numFmtId="169" fontId="0" fillId="0" borderId="0" xfId="0" applyNumberFormat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1" xfId="0" applyFill="1" applyBorder="1"/>
    <xf numFmtId="0" fontId="6" fillId="0" borderId="0" xfId="0" applyFont="1"/>
    <xf numFmtId="0" fontId="0" fillId="0" borderId="12" xfId="0" applyBorder="1"/>
    <xf numFmtId="0" fontId="7" fillId="0" borderId="11" xfId="0" applyFont="1" applyBorder="1"/>
    <xf numFmtId="0" fontId="0" fillId="8" borderId="2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70" fontId="0" fillId="0" borderId="0" xfId="0" applyNumberFormat="1"/>
  </cellXfs>
  <cellStyles count="4">
    <cellStyle name="Calculation" xfId="3" builtinId="22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66"/>
  <sheetViews>
    <sheetView workbookViewId="0">
      <selection activeCell="G8" sqref="G8"/>
    </sheetView>
  </sheetViews>
  <sheetFormatPr defaultRowHeight="15" x14ac:dyDescent="0.25"/>
  <cols>
    <col min="6" max="6" width="12.28515625" bestFit="1" customWidth="1"/>
    <col min="7" max="7" width="9.85546875" bestFit="1" customWidth="1"/>
    <col min="8" max="8" width="9.85546875" customWidth="1"/>
    <col min="11" max="11" width="10.28515625" bestFit="1" customWidth="1"/>
    <col min="13" max="13" width="10.28515625" bestFit="1" customWidth="1"/>
    <col min="14" max="14" width="12" bestFit="1" customWidth="1"/>
    <col min="16" max="16" width="12" bestFit="1" customWidth="1"/>
    <col min="20" max="20" width="13.140625" customWidth="1"/>
    <col min="21" max="21" width="11.28515625" bestFit="1" customWidth="1"/>
  </cols>
  <sheetData>
    <row r="3" spans="2:16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3</v>
      </c>
      <c r="H3" s="1"/>
      <c r="J3" s="1" t="s">
        <v>7</v>
      </c>
    </row>
    <row r="4" spans="2:16" x14ac:dyDescent="0.25">
      <c r="B4" t="s">
        <v>5</v>
      </c>
      <c r="C4" s="9">
        <v>0</v>
      </c>
      <c r="D4" s="10">
        <v>1</v>
      </c>
      <c r="E4" s="11">
        <v>1</v>
      </c>
      <c r="F4" s="9">
        <v>-1</v>
      </c>
      <c r="G4" s="11">
        <v>0</v>
      </c>
      <c r="H4" s="18"/>
      <c r="J4" s="8">
        <v>-2.1111</v>
      </c>
    </row>
    <row r="5" spans="2:16" x14ac:dyDescent="0.25">
      <c r="B5" t="s">
        <v>6</v>
      </c>
      <c r="C5" s="12">
        <v>1</v>
      </c>
      <c r="D5" s="13">
        <v>1</v>
      </c>
      <c r="E5" s="14">
        <v>0</v>
      </c>
      <c r="F5" s="12">
        <v>0</v>
      </c>
      <c r="G5" s="14">
        <v>-1</v>
      </c>
      <c r="H5" s="18"/>
      <c r="J5" s="19">
        <v>-0.82</v>
      </c>
    </row>
    <row r="7" spans="2:16" x14ac:dyDescent="0.25">
      <c r="C7" t="s">
        <v>11</v>
      </c>
    </row>
    <row r="8" spans="2:16" x14ac:dyDescent="0.25">
      <c r="C8" s="2">
        <v>1</v>
      </c>
      <c r="D8" s="6">
        <v>0</v>
      </c>
      <c r="E8" s="3">
        <v>0</v>
      </c>
      <c r="F8" s="2">
        <v>0</v>
      </c>
      <c r="G8" s="3">
        <v>1</v>
      </c>
      <c r="H8" s="16"/>
      <c r="J8">
        <f t="array" ref="J8:J9">MMULT(F4:G5,J4:J5)</f>
        <v>2.1111</v>
      </c>
    </row>
    <row r="9" spans="2:16" x14ac:dyDescent="0.25">
      <c r="C9" s="15">
        <v>0</v>
      </c>
      <c r="D9" s="16">
        <v>1</v>
      </c>
      <c r="E9" s="17">
        <v>0</v>
      </c>
      <c r="F9" s="15">
        <v>1</v>
      </c>
      <c r="G9" s="17">
        <v>1</v>
      </c>
      <c r="H9" s="16"/>
      <c r="J9">
        <v>0.82</v>
      </c>
    </row>
    <row r="10" spans="2:16" x14ac:dyDescent="0.25">
      <c r="C10" s="4">
        <v>0</v>
      </c>
      <c r="D10" s="7">
        <v>0</v>
      </c>
      <c r="E10" s="5">
        <v>1</v>
      </c>
      <c r="F10" s="4">
        <v>1</v>
      </c>
      <c r="G10" s="5">
        <v>0</v>
      </c>
      <c r="H10" s="16"/>
    </row>
    <row r="13" spans="2:16" x14ac:dyDescent="0.25">
      <c r="B13" t="s">
        <v>25</v>
      </c>
      <c r="J13" t="s">
        <v>25</v>
      </c>
      <c r="P13" t="s">
        <v>67</v>
      </c>
    </row>
    <row r="14" spans="2:16" x14ac:dyDescent="0.25">
      <c r="B14" s="2" t="s">
        <v>2</v>
      </c>
      <c r="C14" s="23">
        <f>0.00008</f>
        <v>8.0000000000000007E-5</v>
      </c>
      <c r="J14" s="2" t="s">
        <v>0</v>
      </c>
      <c r="K14" s="23">
        <f>0.00004</f>
        <v>4.0000000000000003E-5</v>
      </c>
      <c r="L14">
        <f>LOG10(K14)</f>
        <v>-4.3979400086720375</v>
      </c>
      <c r="N14">
        <f t="array" ref="N14:N15">MMULT(C4:E5,L14:L16)</f>
        <v>-8.0969100130080562</v>
      </c>
      <c r="O14">
        <f>N14-J4</f>
        <v>-5.9858100130080558</v>
      </c>
      <c r="P14">
        <f>10^(O14)</f>
        <v>1.0332132976566773E-6</v>
      </c>
    </row>
    <row r="15" spans="2:16" x14ac:dyDescent="0.25">
      <c r="B15" s="15" t="s">
        <v>0</v>
      </c>
      <c r="C15" s="25">
        <f>0.00004</f>
        <v>4.0000000000000003E-5</v>
      </c>
      <c r="J15" s="15" t="s">
        <v>21</v>
      </c>
      <c r="K15" s="25">
        <f>0.0001</f>
        <v>1E-4</v>
      </c>
      <c r="L15">
        <f t="shared" ref="L15:L16" si="0">LOG10(K15)</f>
        <v>-4</v>
      </c>
      <c r="N15">
        <v>-8.3979400086720375</v>
      </c>
      <c r="O15">
        <f>N15-J5</f>
        <v>-7.5779400086720372</v>
      </c>
      <c r="P15">
        <f>10^(O15)</f>
        <v>2.6427737920303841E-8</v>
      </c>
    </row>
    <row r="16" spans="2:16" x14ac:dyDescent="0.25">
      <c r="B16" s="4" t="s">
        <v>21</v>
      </c>
      <c r="C16" s="30">
        <f>0.0001</f>
        <v>1E-4</v>
      </c>
      <c r="J16" s="4" t="s">
        <v>2</v>
      </c>
      <c r="K16" s="30">
        <f>0.00008</f>
        <v>8.0000000000000007E-5</v>
      </c>
      <c r="L16">
        <f t="shared" si="0"/>
        <v>-4.0969100130080562</v>
      </c>
    </row>
    <row r="18" spans="2:24" x14ac:dyDescent="0.25">
      <c r="B18" t="s">
        <v>12</v>
      </c>
      <c r="J18" t="s">
        <v>13</v>
      </c>
    </row>
    <row r="19" spans="2:24" x14ac:dyDescent="0.25">
      <c r="X19" s="20"/>
    </row>
    <row r="20" spans="2:24" x14ac:dyDescent="0.25">
      <c r="B20" s="39" t="s">
        <v>16</v>
      </c>
      <c r="J20" s="39" t="s">
        <v>16</v>
      </c>
      <c r="X20" s="20"/>
    </row>
    <row r="21" spans="2:24" x14ac:dyDescent="0.25">
      <c r="B21" t="s">
        <v>15</v>
      </c>
      <c r="C21" s="20">
        <v>1.0332132976566701E-6</v>
      </c>
      <c r="J21" t="s">
        <v>15</v>
      </c>
      <c r="K21" s="20">
        <v>1.0332132976566701E-6</v>
      </c>
      <c r="X21" s="20"/>
    </row>
    <row r="22" spans="2:24" x14ac:dyDescent="0.25">
      <c r="B22" t="s">
        <v>14</v>
      </c>
      <c r="C22" s="20">
        <v>2.6427737920303801E-8</v>
      </c>
      <c r="J22" t="s">
        <v>14</v>
      </c>
      <c r="K22" s="20">
        <v>2.6427737920303801E-8</v>
      </c>
    </row>
    <row r="25" spans="2:24" x14ac:dyDescent="0.25">
      <c r="B25" s="40" t="s">
        <v>17</v>
      </c>
      <c r="C25" s="40"/>
      <c r="J25" s="40" t="s">
        <v>17</v>
      </c>
      <c r="K25" s="40"/>
    </row>
    <row r="26" spans="2:24" x14ac:dyDescent="0.25">
      <c r="U26" s="38"/>
    </row>
    <row r="27" spans="2:24" x14ac:dyDescent="0.25">
      <c r="B27" t="s">
        <v>18</v>
      </c>
      <c r="F27" s="21" t="s">
        <v>22</v>
      </c>
      <c r="J27" t="s">
        <v>18</v>
      </c>
      <c r="N27" s="21" t="s">
        <v>22</v>
      </c>
      <c r="U27" s="38"/>
    </row>
    <row r="28" spans="2:24" x14ac:dyDescent="0.25">
      <c r="B28" s="2">
        <v>1.0129151662207101</v>
      </c>
      <c r="C28" s="22">
        <v>0</v>
      </c>
      <c r="D28" s="23">
        <v>1.03321329765667E-2</v>
      </c>
      <c r="F28" s="41">
        <v>7.1896678670234295E-4</v>
      </c>
      <c r="G28" t="s">
        <v>2</v>
      </c>
      <c r="J28" s="28">
        <v>1.000660693448</v>
      </c>
      <c r="K28" s="22">
        <v>2.6427737920303799E-4</v>
      </c>
      <c r="L28" s="23">
        <v>0</v>
      </c>
      <c r="N28" s="35">
        <v>3.5997357226207901E-4</v>
      </c>
      <c r="O28" t="s">
        <v>0</v>
      </c>
      <c r="U28" s="38"/>
    </row>
    <row r="29" spans="2:24" x14ac:dyDescent="0.25">
      <c r="B29" s="24">
        <v>0</v>
      </c>
      <c r="C29" s="16">
        <v>1.00066069344801</v>
      </c>
      <c r="D29" s="25">
        <v>2.6427737920303799E-4</v>
      </c>
      <c r="F29" s="42">
        <v>3.5997357226207901E-4</v>
      </c>
      <c r="G29" t="s">
        <v>0</v>
      </c>
      <c r="J29" s="24">
        <v>6.6069344800759604E-4</v>
      </c>
      <c r="K29" s="29">
        <v>1.0105964103557601</v>
      </c>
      <c r="L29" s="25">
        <v>1.29151662207084E-2</v>
      </c>
      <c r="N29" s="36">
        <v>8.9894035896442197E-4</v>
      </c>
      <c r="O29" t="s">
        <v>21</v>
      </c>
    </row>
    <row r="30" spans="2:24" x14ac:dyDescent="0.25">
      <c r="B30" s="26">
        <v>1.29151662207084E-2</v>
      </c>
      <c r="C30" s="27">
        <v>6.6069344800759604E-4</v>
      </c>
      <c r="D30" s="5">
        <v>1.0105964103557701</v>
      </c>
      <c r="F30" s="43">
        <v>8.9894035896442295E-4</v>
      </c>
      <c r="G30" t="s">
        <v>21</v>
      </c>
      <c r="J30" s="26">
        <v>0</v>
      </c>
      <c r="K30" s="27">
        <v>1.03321329765667E-2</v>
      </c>
      <c r="L30" s="30">
        <v>1.0129151662207001</v>
      </c>
      <c r="N30" s="37">
        <v>7.1896678670234295E-4</v>
      </c>
      <c r="O30" t="s">
        <v>2</v>
      </c>
    </row>
    <row r="31" spans="2:24" x14ac:dyDescent="0.25">
      <c r="T31" s="20"/>
      <c r="U31" s="20"/>
      <c r="V31" s="20"/>
    </row>
    <row r="32" spans="2:24" x14ac:dyDescent="0.25">
      <c r="T32" s="20"/>
      <c r="U32" s="20"/>
      <c r="V32" s="20"/>
    </row>
    <row r="33" spans="1:22" x14ac:dyDescent="0.25">
      <c r="T33" s="20"/>
      <c r="U33" s="20"/>
      <c r="V33" s="20"/>
    </row>
    <row r="34" spans="1:22" x14ac:dyDescent="0.25">
      <c r="B34" t="s">
        <v>19</v>
      </c>
      <c r="G34" s="1" t="s">
        <v>24</v>
      </c>
      <c r="H34" s="1"/>
      <c r="J34" t="s">
        <v>20</v>
      </c>
      <c r="O34" s="1" t="s">
        <v>24</v>
      </c>
      <c r="S34" t="s">
        <v>8</v>
      </c>
      <c r="T34" s="20">
        <v>0</v>
      </c>
      <c r="U34" s="20">
        <v>1.03321329765667E-2</v>
      </c>
      <c r="V34" s="20">
        <v>1.29151662207084E-2</v>
      </c>
    </row>
    <row r="35" spans="1:22" x14ac:dyDescent="0.25">
      <c r="C35" s="20"/>
      <c r="D35" s="20"/>
      <c r="F35" t="s">
        <v>2</v>
      </c>
      <c r="G35" s="32">
        <v>3.8988224315250999E-5</v>
      </c>
      <c r="H35" s="29"/>
      <c r="J35" t="s">
        <v>0</v>
      </c>
      <c r="K35" t="s">
        <v>21</v>
      </c>
      <c r="L35" t="s">
        <v>2</v>
      </c>
      <c r="N35" t="s">
        <v>0</v>
      </c>
      <c r="O35" s="32">
        <v>3.5950340116903002E-4</v>
      </c>
      <c r="S35" t="s">
        <v>10</v>
      </c>
      <c r="T35" s="20">
        <v>6.6069344800759604E-4</v>
      </c>
      <c r="U35" s="20">
        <v>2.6427737920303799E-4</v>
      </c>
      <c r="V35" s="20">
        <v>0</v>
      </c>
    </row>
    <row r="36" spans="1:22" x14ac:dyDescent="0.25">
      <c r="B36" s="20"/>
      <c r="D36" s="20"/>
      <c r="F36" t="s">
        <v>0</v>
      </c>
      <c r="G36" s="33">
        <v>2.0000000000000002E-5</v>
      </c>
      <c r="H36" s="29"/>
      <c r="I36" t="s">
        <v>15</v>
      </c>
      <c r="J36" s="20">
        <v>0</v>
      </c>
      <c r="K36" s="20">
        <v>1.03321329765667E-2</v>
      </c>
      <c r="L36" s="20">
        <v>1.29151662207084E-2</v>
      </c>
      <c r="N36" t="s">
        <v>21</v>
      </c>
      <c r="O36" s="33">
        <v>8.8032336351272201E-4</v>
      </c>
      <c r="S36" t="s">
        <v>63</v>
      </c>
    </row>
    <row r="37" spans="1:22" x14ac:dyDescent="0.25">
      <c r="B37" s="20" t="s">
        <v>2</v>
      </c>
      <c r="C37" s="20" t="s">
        <v>0</v>
      </c>
      <c r="D37" t="s">
        <v>21</v>
      </c>
      <c r="F37" t="s">
        <v>21</v>
      </c>
      <c r="G37" s="34">
        <v>4.8974410848414401E-5</v>
      </c>
      <c r="H37" s="29"/>
      <c r="I37" t="s">
        <v>14</v>
      </c>
      <c r="J37" s="20">
        <v>6.6069344800759604E-4</v>
      </c>
      <c r="K37" s="20">
        <v>2.6427737920303799E-4</v>
      </c>
      <c r="L37" s="20">
        <v>0</v>
      </c>
      <c r="N37" t="s">
        <v>2</v>
      </c>
      <c r="O37" s="34">
        <v>7.0081996234369105E-4</v>
      </c>
      <c r="S37" t="s">
        <v>64</v>
      </c>
    </row>
    <row r="38" spans="1:22" x14ac:dyDescent="0.25">
      <c r="A38" t="s">
        <v>14</v>
      </c>
      <c r="B38" s="20">
        <v>0</v>
      </c>
      <c r="C38" s="20">
        <v>6.6069344800759604E-4</v>
      </c>
      <c r="D38" s="20">
        <v>2.6427737920303799E-4</v>
      </c>
      <c r="S38" t="s">
        <v>65</v>
      </c>
    </row>
    <row r="39" spans="1:22" x14ac:dyDescent="0.25">
      <c r="A39" t="s">
        <v>15</v>
      </c>
      <c r="B39" s="20">
        <v>1.29151662207084E-2</v>
      </c>
      <c r="C39" s="20">
        <v>0</v>
      </c>
      <c r="D39" s="20">
        <v>1.03321329765667E-2</v>
      </c>
      <c r="S39" t="s">
        <v>66</v>
      </c>
    </row>
    <row r="43" spans="1:22" x14ac:dyDescent="0.25">
      <c r="B43" t="s">
        <v>23</v>
      </c>
      <c r="J43" t="s">
        <v>23</v>
      </c>
    </row>
    <row r="44" spans="1:22" x14ac:dyDescent="0.25">
      <c r="B44" t="s">
        <v>2</v>
      </c>
      <c r="C44" s="20">
        <v>1.1898822431525101E-4</v>
      </c>
      <c r="D44" s="20">
        <f>C14+G35</f>
        <v>1.1898822431525101E-4</v>
      </c>
      <c r="J44" t="s">
        <v>0</v>
      </c>
      <c r="K44" s="31">
        <v>3.9950340116903002E-4</v>
      </c>
      <c r="L44" s="20">
        <f>K14+O35</f>
        <v>3.9950340116903002E-4</v>
      </c>
    </row>
    <row r="45" spans="1:22" x14ac:dyDescent="0.25">
      <c r="B45" t="s">
        <v>0</v>
      </c>
      <c r="C45" s="20">
        <v>6.0000000000000002E-5</v>
      </c>
      <c r="D45" s="20">
        <f t="shared" ref="D45:D46" si="1">C15+G36</f>
        <v>6.0000000000000008E-5</v>
      </c>
      <c r="J45" t="s">
        <v>21</v>
      </c>
      <c r="K45" s="31">
        <v>9.8032336351272205E-4</v>
      </c>
      <c r="L45" s="20">
        <f t="shared" ref="L45:L46" si="2">K15+O36</f>
        <v>9.8032336351272205E-4</v>
      </c>
    </row>
    <row r="46" spans="1:22" x14ac:dyDescent="0.25">
      <c r="B46" t="s">
        <v>21</v>
      </c>
      <c r="C46" s="20">
        <v>1.4897441084841401E-4</v>
      </c>
      <c r="D46" s="20">
        <f t="shared" si="1"/>
        <v>1.4897441084841441E-4</v>
      </c>
      <c r="J46" t="s">
        <v>2</v>
      </c>
      <c r="K46" s="31">
        <v>7.8081996234369104E-4</v>
      </c>
      <c r="L46" s="20">
        <f t="shared" si="2"/>
        <v>7.8081996234369104E-4</v>
      </c>
    </row>
    <row r="49" spans="1:21" x14ac:dyDescent="0.25">
      <c r="E49" s="20"/>
    </row>
    <row r="50" spans="1:21" x14ac:dyDescent="0.25">
      <c r="E50" s="20"/>
      <c r="M50" s="20"/>
    </row>
    <row r="51" spans="1:21" x14ac:dyDescent="0.25">
      <c r="E51" s="20"/>
      <c r="M51" s="20"/>
    </row>
    <row r="52" spans="1:21" x14ac:dyDescent="0.25">
      <c r="M52" s="20"/>
    </row>
    <row r="53" spans="1:21" x14ac:dyDescent="0.25">
      <c r="N53" t="s">
        <v>31</v>
      </c>
      <c r="S53" t="s">
        <v>99</v>
      </c>
      <c r="T53">
        <v>3.3862060721464901E-2</v>
      </c>
      <c r="U53" t="s">
        <v>9</v>
      </c>
    </row>
    <row r="54" spans="1:21" x14ac:dyDescent="0.25">
      <c r="A54" t="s">
        <v>26</v>
      </c>
      <c r="B54" t="s">
        <v>27</v>
      </c>
      <c r="C54" t="s">
        <v>28</v>
      </c>
      <c r="D54" t="s">
        <v>29</v>
      </c>
      <c r="E54" s="20" t="s">
        <v>30</v>
      </c>
      <c r="J54" t="s">
        <v>0</v>
      </c>
      <c r="K54">
        <v>3.9760108743969999E-4</v>
      </c>
      <c r="L54" t="s">
        <v>9</v>
      </c>
      <c r="N54">
        <f>ABS(K54-C55)</f>
        <v>1.2560300022279591E-11</v>
      </c>
      <c r="S54" t="s">
        <v>100</v>
      </c>
      <c r="T54" s="20">
        <v>3.4198749343369701E-2</v>
      </c>
      <c r="U54" t="s">
        <v>9</v>
      </c>
    </row>
    <row r="55" spans="1:21" x14ac:dyDescent="0.25">
      <c r="A55" s="20">
        <v>7.1560090000000003E-4</v>
      </c>
      <c r="B55" s="20">
        <v>9.13202E-4</v>
      </c>
      <c r="C55" s="20">
        <v>3.9760110000000001E-4</v>
      </c>
      <c r="D55" s="20">
        <v>2.3989130000000002E-6</v>
      </c>
      <c r="E55" s="20">
        <v>8.4399089999999996E-5</v>
      </c>
      <c r="J55" t="s">
        <v>21</v>
      </c>
      <c r="K55">
        <v>9.1320200179461296E-4</v>
      </c>
      <c r="L55" t="s">
        <v>9</v>
      </c>
      <c r="N55">
        <f>ABS(K55-B55)</f>
        <v>1.7946129608412131E-12</v>
      </c>
      <c r="S55" s="20" t="s">
        <v>101</v>
      </c>
      <c r="T55" s="20">
        <v>2.03566886219048E-2</v>
      </c>
      <c r="U55" t="s">
        <v>9</v>
      </c>
    </row>
    <row r="56" spans="1:21" x14ac:dyDescent="0.25">
      <c r="J56" t="s">
        <v>2</v>
      </c>
      <c r="K56">
        <v>7.1560091435491301E-4</v>
      </c>
      <c r="L56" t="s">
        <v>9</v>
      </c>
      <c r="N56">
        <f>ABS(K56-A55)</f>
        <v>1.4354912983120804E-11</v>
      </c>
      <c r="S56" s="20" t="s">
        <v>102</v>
      </c>
      <c r="T56">
        <v>5.4577238631774501E-2</v>
      </c>
      <c r="U56" t="s">
        <v>9</v>
      </c>
    </row>
    <row r="57" spans="1:21" x14ac:dyDescent="0.25">
      <c r="J57" t="s">
        <v>15</v>
      </c>
      <c r="K57" s="20">
        <v>8.4399090399102405E-5</v>
      </c>
      <c r="L57" t="s">
        <v>9</v>
      </c>
      <c r="N57">
        <f>ABS(K57-E55)</f>
        <v>3.9910240910712158E-13</v>
      </c>
      <c r="S57" t="s">
        <v>103</v>
      </c>
      <c r="T57">
        <v>5.8812348342283704E-3</v>
      </c>
      <c r="U57" t="s">
        <v>9</v>
      </c>
    </row>
    <row r="58" spans="1:21" x14ac:dyDescent="0.25">
      <c r="J58" t="s">
        <v>14</v>
      </c>
      <c r="K58" s="20">
        <v>2.3989126192152901E-6</v>
      </c>
      <c r="L58" t="s">
        <v>9</v>
      </c>
      <c r="N58">
        <f>ABS(K58-D55)</f>
        <v>3.8078471006495942E-13</v>
      </c>
    </row>
    <row r="62" spans="1:21" x14ac:dyDescent="0.25">
      <c r="K62" s="20"/>
    </row>
    <row r="63" spans="1:21" x14ac:dyDescent="0.25">
      <c r="K63" s="20"/>
      <c r="N63" s="20"/>
    </row>
    <row r="64" spans="1:21" x14ac:dyDescent="0.25">
      <c r="K64" s="20"/>
      <c r="N64" s="20"/>
    </row>
    <row r="65" spans="11:14" x14ac:dyDescent="0.25">
      <c r="K65" s="20"/>
      <c r="N65" s="20"/>
    </row>
    <row r="66" spans="11:14" x14ac:dyDescent="0.25">
      <c r="K66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K3" sqref="K3"/>
    </sheetView>
  </sheetViews>
  <sheetFormatPr defaultRowHeight="15" x14ac:dyDescent="0.25"/>
  <cols>
    <col min="13" max="13" width="12" bestFit="1" customWidth="1"/>
  </cols>
  <sheetData>
    <row r="2" spans="1:15" x14ac:dyDescent="0.25">
      <c r="N2" t="s">
        <v>31</v>
      </c>
    </row>
    <row r="3" spans="1:15" x14ac:dyDescent="0.25">
      <c r="A3" t="s">
        <v>26</v>
      </c>
      <c r="B3" t="s">
        <v>27</v>
      </c>
      <c r="C3" t="s">
        <v>28</v>
      </c>
      <c r="D3" t="s">
        <v>29</v>
      </c>
      <c r="E3" s="20" t="s">
        <v>30</v>
      </c>
      <c r="K3" s="20">
        <v>3.9808578594928299E-4</v>
      </c>
      <c r="L3" t="s">
        <v>9</v>
      </c>
      <c r="N3">
        <f>ABS(K3-C4)</f>
        <v>1.4050717024333831E-11</v>
      </c>
    </row>
    <row r="4" spans="1:15" x14ac:dyDescent="0.25">
      <c r="A4" s="20">
        <v>7.454731E-4</v>
      </c>
      <c r="B4" s="20">
        <v>9.4355890000000003E-4</v>
      </c>
      <c r="C4" s="20">
        <v>3.9808580000000001E-4</v>
      </c>
      <c r="D4" s="20">
        <v>1.9142140000000002E-6</v>
      </c>
      <c r="E4" s="20">
        <v>5.4526900000000001E-5</v>
      </c>
      <c r="K4" s="20">
        <v>9.4355888370320203E-4</v>
      </c>
      <c r="L4" t="s">
        <v>9</v>
      </c>
      <c r="N4">
        <f>ABS(K4-B4)</f>
        <v>1.62967980039605E-11</v>
      </c>
    </row>
    <row r="5" spans="1:15" x14ac:dyDescent="0.25">
      <c r="K5" s="20">
        <v>7.4547309775391799E-4</v>
      </c>
      <c r="L5" t="s">
        <v>9</v>
      </c>
      <c r="N5">
        <f>ABS(K5-A4)</f>
        <v>2.2460820096187328E-12</v>
      </c>
    </row>
    <row r="6" spans="1:15" x14ac:dyDescent="0.25">
      <c r="K6" s="20">
        <v>5.4526902469596001E-5</v>
      </c>
      <c r="L6" t="s">
        <v>9</v>
      </c>
      <c r="N6">
        <f>ABS(K6-E4)</f>
        <v>2.4695959998668159E-12</v>
      </c>
    </row>
    <row r="7" spans="1:15" x14ac:dyDescent="0.25">
      <c r="K7" s="20">
        <v>1.9142140541522001E-6</v>
      </c>
      <c r="L7" t="s">
        <v>9</v>
      </c>
      <c r="N7">
        <f>ABS(K7-D4)</f>
        <v>5.4152199946286761E-14</v>
      </c>
    </row>
    <row r="11" spans="1:15" x14ac:dyDescent="0.25">
      <c r="M11" t="s">
        <v>99</v>
      </c>
      <c r="N11">
        <v>3.9777641461413103E-4</v>
      </c>
      <c r="O11" t="s">
        <v>9</v>
      </c>
    </row>
    <row r="12" spans="1:15" x14ac:dyDescent="0.25">
      <c r="M12" t="s">
        <v>100</v>
      </c>
      <c r="N12">
        <v>9.2501184530130399E-4</v>
      </c>
      <c r="O12" t="s">
        <v>9</v>
      </c>
    </row>
    <row r="13" spans="1:15" x14ac:dyDescent="0.25">
      <c r="M13" t="s">
        <v>101</v>
      </c>
      <c r="N13">
        <v>7.2723543068717203E-4</v>
      </c>
      <c r="O13" t="s">
        <v>9</v>
      </c>
    </row>
    <row r="14" spans="1:15" x14ac:dyDescent="0.25">
      <c r="M14" t="s">
        <v>102</v>
      </c>
      <c r="N14" s="20">
        <v>7.2764561180366496E-5</v>
      </c>
      <c r="O14" t="s">
        <v>9</v>
      </c>
    </row>
    <row r="15" spans="1:15" x14ac:dyDescent="0.25">
      <c r="M15" t="s">
        <v>103</v>
      </c>
      <c r="N15" s="20">
        <v>2.2235852721446598E-6</v>
      </c>
      <c r="O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3"/>
  <sheetViews>
    <sheetView topLeftCell="B28" workbookViewId="0">
      <selection activeCell="V32" sqref="V32:X34"/>
    </sheetView>
  </sheetViews>
  <sheetFormatPr defaultRowHeight="15" x14ac:dyDescent="0.25"/>
  <cols>
    <col min="6" max="6" width="12.28515625" bestFit="1" customWidth="1"/>
    <col min="7" max="7" width="9.85546875" bestFit="1" customWidth="1"/>
    <col min="8" max="9" width="9.85546875" customWidth="1"/>
    <col min="12" max="12" width="10.28515625" bestFit="1" customWidth="1"/>
    <col min="14" max="14" width="10.28515625" bestFit="1" customWidth="1"/>
    <col min="15" max="15" width="12" bestFit="1" customWidth="1"/>
    <col min="21" max="21" width="13.140625" customWidth="1"/>
    <col min="22" max="22" width="11.28515625" bestFit="1" customWidth="1"/>
  </cols>
  <sheetData>
    <row r="3" spans="2:15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3</v>
      </c>
      <c r="H3" s="1"/>
      <c r="I3" s="1"/>
      <c r="K3" s="1" t="s">
        <v>7</v>
      </c>
    </row>
    <row r="4" spans="2:15" x14ac:dyDescent="0.25">
      <c r="B4" t="s">
        <v>5</v>
      </c>
      <c r="C4" s="9">
        <v>0</v>
      </c>
      <c r="D4" s="10">
        <v>1</v>
      </c>
      <c r="E4" s="11">
        <v>1</v>
      </c>
      <c r="F4" s="9">
        <v>-1</v>
      </c>
      <c r="G4" s="11">
        <v>0</v>
      </c>
      <c r="H4" s="18"/>
      <c r="I4" s="18"/>
      <c r="K4" s="8">
        <v>-2.1111</v>
      </c>
    </row>
    <row r="5" spans="2:15" x14ac:dyDescent="0.25">
      <c r="B5" t="s">
        <v>6</v>
      </c>
      <c r="C5" s="12">
        <v>1</v>
      </c>
      <c r="D5" s="13">
        <v>1</v>
      </c>
      <c r="E5" s="14">
        <v>0</v>
      </c>
      <c r="F5" s="12">
        <v>0</v>
      </c>
      <c r="G5" s="14">
        <v>-1</v>
      </c>
      <c r="H5" s="18"/>
      <c r="I5" s="18"/>
      <c r="K5" s="19">
        <v>-0.82</v>
      </c>
    </row>
    <row r="7" spans="2:15" x14ac:dyDescent="0.25">
      <c r="C7" t="s">
        <v>11</v>
      </c>
    </row>
    <row r="8" spans="2:15" x14ac:dyDescent="0.25">
      <c r="C8" s="2">
        <v>1</v>
      </c>
      <c r="D8" s="6">
        <v>0</v>
      </c>
      <c r="E8" s="3">
        <v>0</v>
      </c>
      <c r="F8" s="2">
        <v>0</v>
      </c>
      <c r="G8" s="3">
        <v>1</v>
      </c>
      <c r="H8" s="16"/>
      <c r="I8" s="16"/>
    </row>
    <row r="9" spans="2:15" x14ac:dyDescent="0.25">
      <c r="C9" s="15">
        <v>0</v>
      </c>
      <c r="D9" s="16">
        <v>1</v>
      </c>
      <c r="E9" s="17">
        <v>0</v>
      </c>
      <c r="F9" s="15">
        <v>1</v>
      </c>
      <c r="G9" s="17">
        <v>1</v>
      </c>
      <c r="H9" s="16"/>
      <c r="I9" s="16"/>
    </row>
    <row r="10" spans="2:15" x14ac:dyDescent="0.25">
      <c r="C10" s="4">
        <v>0</v>
      </c>
      <c r="D10" s="7">
        <v>0</v>
      </c>
      <c r="E10" s="5">
        <v>1</v>
      </c>
      <c r="F10" s="4">
        <v>1</v>
      </c>
      <c r="G10" s="5">
        <v>0</v>
      </c>
      <c r="H10" s="16"/>
      <c r="I10" s="16"/>
    </row>
    <row r="13" spans="2:15" x14ac:dyDescent="0.25">
      <c r="B13" t="s">
        <v>25</v>
      </c>
      <c r="K13" t="s">
        <v>25</v>
      </c>
      <c r="O13" t="s">
        <v>34</v>
      </c>
    </row>
    <row r="14" spans="2:15" x14ac:dyDescent="0.25">
      <c r="B14" s="2" t="s">
        <v>2</v>
      </c>
      <c r="C14" s="23">
        <f>0.00008</f>
        <v>8.0000000000000007E-5</v>
      </c>
      <c r="D14">
        <f>LN(C14)</f>
        <v>-9.4334839232903924</v>
      </c>
      <c r="K14" s="2" t="s">
        <v>0</v>
      </c>
      <c r="L14" s="23">
        <f>0.00004</f>
        <v>4.0000000000000003E-5</v>
      </c>
      <c r="M14">
        <f>LN(L14)</f>
        <v>-10.126631103850338</v>
      </c>
      <c r="O14" s="45">
        <f t="array" ref="O14:O15">MMULT(C4:E5,M14:M16)-(K4:K5)*2.302585093</f>
        <v>-13.782836905434277</v>
      </c>
    </row>
    <row r="15" spans="2:15" x14ac:dyDescent="0.25">
      <c r="B15" s="15" t="s">
        <v>0</v>
      </c>
      <c r="C15" s="25">
        <f>0.00004</f>
        <v>4.0000000000000003E-5</v>
      </c>
      <c r="D15">
        <f>LN(C15)</f>
        <v>-10.126631103850338</v>
      </c>
      <c r="K15" s="15" t="s">
        <v>21</v>
      </c>
      <c r="L15" s="25">
        <f>0.0001</f>
        <v>1E-4</v>
      </c>
      <c r="M15">
        <f>LN(L15)</f>
        <v>-9.2103403719761818</v>
      </c>
      <c r="O15" s="46">
        <v>-17.448851699566521</v>
      </c>
    </row>
    <row r="16" spans="2:15" x14ac:dyDescent="0.25">
      <c r="B16" s="4" t="s">
        <v>21</v>
      </c>
      <c r="C16" s="30">
        <f>0.0001</f>
        <v>1E-4</v>
      </c>
      <c r="D16">
        <f>LN(C16)</f>
        <v>-9.2103403719761818</v>
      </c>
      <c r="K16" s="4" t="s">
        <v>2</v>
      </c>
      <c r="L16" s="30">
        <f>0.00008</f>
        <v>8.0000000000000007E-5</v>
      </c>
      <c r="M16">
        <f>LN(L16)</f>
        <v>-9.4334839232903924</v>
      </c>
    </row>
    <row r="18" spans="2:25" x14ac:dyDescent="0.25">
      <c r="K18" t="s">
        <v>13</v>
      </c>
    </row>
    <row r="19" spans="2:25" x14ac:dyDescent="0.25">
      <c r="Y19" s="20"/>
    </row>
    <row r="20" spans="2:25" x14ac:dyDescent="0.25">
      <c r="B20" s="44" t="s">
        <v>32</v>
      </c>
      <c r="K20" s="44" t="s">
        <v>32</v>
      </c>
      <c r="O20" t="s">
        <v>22</v>
      </c>
      <c r="Y20" s="20"/>
    </row>
    <row r="21" spans="2:25" x14ac:dyDescent="0.25">
      <c r="B21" s="2" t="s">
        <v>15</v>
      </c>
      <c r="C21" s="23">
        <v>1.0332132976566701E-6</v>
      </c>
      <c r="D21">
        <f>LN(C21)</f>
        <v>-13.782836905446853</v>
      </c>
      <c r="K21" s="2" t="s">
        <v>15</v>
      </c>
      <c r="L21" s="47">
        <f>EXP(M21)</f>
        <v>1.0332132976697432E-6</v>
      </c>
      <c r="M21">
        <v>-13.7828369054342</v>
      </c>
      <c r="O21" s="45">
        <f t="array" ref="O21:O22">MMULT(C4:E5,M14:M16)-(O14:O15)-(K4:K5)*2.302585093</f>
        <v>0</v>
      </c>
      <c r="Y21" s="20"/>
    </row>
    <row r="22" spans="2:25" x14ac:dyDescent="0.25">
      <c r="B22" s="4" t="s">
        <v>14</v>
      </c>
      <c r="C22" s="30">
        <v>2.6427737920303801E-8</v>
      </c>
      <c r="D22">
        <f>LN(C22)</f>
        <v>-17.448851699571403</v>
      </c>
      <c r="K22" s="4" t="s">
        <v>14</v>
      </c>
      <c r="L22" s="48">
        <f>EXP(M22)</f>
        <v>2.6427737920433414E-8</v>
      </c>
      <c r="M22">
        <v>-17.4488516995665</v>
      </c>
      <c r="O22" s="46">
        <v>1.5543122344752192E-15</v>
      </c>
    </row>
    <row r="23" spans="2:25" x14ac:dyDescent="0.25">
      <c r="C23" s="20"/>
      <c r="L23" s="20"/>
    </row>
    <row r="24" spans="2:25" x14ac:dyDescent="0.25">
      <c r="C24" s="20"/>
      <c r="L24" s="20"/>
    </row>
    <row r="25" spans="2:25" x14ac:dyDescent="0.25">
      <c r="C25" s="20"/>
      <c r="L25" s="20"/>
    </row>
    <row r="26" spans="2:25" x14ac:dyDescent="0.25">
      <c r="C26" s="20"/>
      <c r="L26" s="20"/>
    </row>
    <row r="30" spans="2:25" x14ac:dyDescent="0.25">
      <c r="B30" s="40" t="s">
        <v>33</v>
      </c>
      <c r="C30" s="40"/>
      <c r="K30" s="40" t="s">
        <v>33</v>
      </c>
      <c r="L30" s="40"/>
    </row>
    <row r="31" spans="2:25" x14ac:dyDescent="0.25">
      <c r="V31" s="38"/>
    </row>
    <row r="32" spans="2:25" x14ac:dyDescent="0.25">
      <c r="B32" t="s">
        <v>18</v>
      </c>
      <c r="F32" s="21" t="s">
        <v>22</v>
      </c>
      <c r="K32" t="s">
        <v>18</v>
      </c>
      <c r="O32" s="21" t="s">
        <v>22</v>
      </c>
      <c r="U32" t="s">
        <v>8</v>
      </c>
      <c r="V32" s="20">
        <v>1.00066069344801</v>
      </c>
      <c r="W32" s="20">
        <v>2.6427737920432798E-4</v>
      </c>
      <c r="X32" s="20">
        <v>0</v>
      </c>
    </row>
    <row r="33" spans="1:24" x14ac:dyDescent="0.25">
      <c r="B33" s="2">
        <v>1.0129151662207101</v>
      </c>
      <c r="C33" s="22">
        <v>0</v>
      </c>
      <c r="D33" s="23">
        <v>1.03321329765667E-2</v>
      </c>
      <c r="F33" s="41">
        <v>7.1896678670234295E-4</v>
      </c>
      <c r="G33" t="s">
        <v>2</v>
      </c>
      <c r="K33" s="28">
        <v>1.000660693448</v>
      </c>
      <c r="L33" s="22">
        <v>2.6427737920303799E-4</v>
      </c>
      <c r="M33" s="23">
        <v>0</v>
      </c>
      <c r="O33" s="35">
        <v>3.5997357226207901E-4</v>
      </c>
      <c r="P33" t="s">
        <v>0</v>
      </c>
      <c r="U33" t="s">
        <v>10</v>
      </c>
      <c r="V33" s="20">
        <v>6.60693448010821E-4</v>
      </c>
      <c r="W33" s="20">
        <v>1.0105964103559</v>
      </c>
      <c r="X33" s="20">
        <v>1.29151662208708E-2</v>
      </c>
    </row>
    <row r="34" spans="1:24" x14ac:dyDescent="0.25">
      <c r="B34" s="24">
        <v>0</v>
      </c>
      <c r="C34" s="16">
        <v>1.00066069344801</v>
      </c>
      <c r="D34" s="25">
        <v>2.6427737920303799E-4</v>
      </c>
      <c r="F34" s="42">
        <v>3.5997357226207901E-4</v>
      </c>
      <c r="G34" t="s">
        <v>0</v>
      </c>
      <c r="K34" s="24">
        <v>6.6069344800759604E-4</v>
      </c>
      <c r="L34" s="29">
        <v>1.0105964103557601</v>
      </c>
      <c r="M34" s="25">
        <v>1.29151662207084E-2</v>
      </c>
      <c r="O34" s="36">
        <v>8.9894035896442197E-4</v>
      </c>
      <c r="P34" t="s">
        <v>21</v>
      </c>
      <c r="U34" t="s">
        <v>68</v>
      </c>
      <c r="V34" s="20">
        <v>0</v>
      </c>
      <c r="W34" s="20">
        <v>1.0332132976696599E-2</v>
      </c>
      <c r="X34" s="20">
        <v>1.01291516622087</v>
      </c>
    </row>
    <row r="35" spans="1:24" x14ac:dyDescent="0.25">
      <c r="B35" s="26">
        <v>1.29151662207084E-2</v>
      </c>
      <c r="C35" s="27">
        <v>6.6069344800759604E-4</v>
      </c>
      <c r="D35" s="5">
        <v>1.0105964103557701</v>
      </c>
      <c r="F35" s="43">
        <v>8.9894035896442295E-4</v>
      </c>
      <c r="G35" t="s">
        <v>21</v>
      </c>
      <c r="K35" s="26">
        <v>0</v>
      </c>
      <c r="L35" s="27">
        <v>1.03321329765667E-2</v>
      </c>
      <c r="M35" s="30">
        <v>1.0129151662207001</v>
      </c>
      <c r="O35" s="37">
        <v>7.1896678670234295E-4</v>
      </c>
      <c r="P35" t="s">
        <v>2</v>
      </c>
      <c r="U35" t="s">
        <v>63</v>
      </c>
    </row>
    <row r="36" spans="1:24" x14ac:dyDescent="0.25">
      <c r="U36" s="20" t="s">
        <v>64</v>
      </c>
    </row>
    <row r="37" spans="1:24" x14ac:dyDescent="0.25">
      <c r="U37" s="20" t="s">
        <v>70</v>
      </c>
    </row>
    <row r="38" spans="1:24" x14ac:dyDescent="0.25">
      <c r="U38" s="20" t="s">
        <v>65</v>
      </c>
      <c r="W38" s="20"/>
    </row>
    <row r="39" spans="1:24" x14ac:dyDescent="0.25">
      <c r="B39" t="s">
        <v>19</v>
      </c>
      <c r="G39" s="1" t="s">
        <v>24</v>
      </c>
      <c r="H39" s="1"/>
      <c r="I39" s="1"/>
      <c r="K39" t="s">
        <v>20</v>
      </c>
      <c r="P39" s="1" t="s">
        <v>24</v>
      </c>
      <c r="U39" t="s">
        <v>66</v>
      </c>
    </row>
    <row r="40" spans="1:24" x14ac:dyDescent="0.25">
      <c r="C40" s="20"/>
      <c r="D40" s="20"/>
      <c r="F40" t="s">
        <v>2</v>
      </c>
      <c r="G40" s="32">
        <v>3.8988224315250999E-5</v>
      </c>
      <c r="H40" s="29"/>
      <c r="I40" s="29"/>
      <c r="K40" t="s">
        <v>0</v>
      </c>
      <c r="L40" t="s">
        <v>21</v>
      </c>
      <c r="M40" t="s">
        <v>2</v>
      </c>
      <c r="O40" t="s">
        <v>0</v>
      </c>
      <c r="P40" s="32">
        <v>3.5950340116903002E-4</v>
      </c>
      <c r="U40" t="s">
        <v>72</v>
      </c>
    </row>
    <row r="41" spans="1:24" x14ac:dyDescent="0.25">
      <c r="B41" s="20"/>
      <c r="D41" s="20"/>
      <c r="F41" t="s">
        <v>0</v>
      </c>
      <c r="G41" s="33">
        <v>2.0000000000000002E-5</v>
      </c>
      <c r="H41" s="29"/>
      <c r="I41" s="29"/>
      <c r="J41" t="s">
        <v>15</v>
      </c>
      <c r="K41" s="20">
        <v>0</v>
      </c>
      <c r="L41" s="20">
        <v>1.03321329765667E-2</v>
      </c>
      <c r="M41" s="20">
        <v>1.29151662207084E-2</v>
      </c>
      <c r="O41" t="s">
        <v>21</v>
      </c>
      <c r="P41" s="33">
        <v>8.8032336351272201E-4</v>
      </c>
    </row>
    <row r="42" spans="1:24" x14ac:dyDescent="0.25">
      <c r="B42" s="20" t="s">
        <v>2</v>
      </c>
      <c r="C42" s="20" t="s">
        <v>0</v>
      </c>
      <c r="D42" t="s">
        <v>21</v>
      </c>
      <c r="F42" t="s">
        <v>21</v>
      </c>
      <c r="G42" s="34">
        <v>4.8974410848414401E-5</v>
      </c>
      <c r="H42" s="29"/>
      <c r="I42" s="29"/>
      <c r="J42" t="s">
        <v>14</v>
      </c>
      <c r="K42" s="20">
        <v>6.6069344800759604E-4</v>
      </c>
      <c r="L42" s="20">
        <v>2.6427737920303799E-4</v>
      </c>
      <c r="M42" s="20">
        <v>0</v>
      </c>
      <c r="O42" t="s">
        <v>2</v>
      </c>
      <c r="P42" s="34">
        <v>7.0081996234369105E-4</v>
      </c>
    </row>
    <row r="43" spans="1:24" x14ac:dyDescent="0.25">
      <c r="A43" t="s">
        <v>14</v>
      </c>
      <c r="B43" s="20">
        <v>0</v>
      </c>
      <c r="C43" s="20">
        <v>6.6069344800759604E-4</v>
      </c>
      <c r="D43" s="20">
        <v>2.6427737920303799E-4</v>
      </c>
    </row>
    <row r="44" spans="1:24" x14ac:dyDescent="0.25">
      <c r="A44" t="s">
        <v>15</v>
      </c>
      <c r="B44" s="20">
        <v>1.29151662207084E-2</v>
      </c>
      <c r="C44" s="20">
        <v>0</v>
      </c>
      <c r="D44" s="20">
        <v>1.03321329765667E-2</v>
      </c>
    </row>
    <row r="48" spans="1:24" x14ac:dyDescent="0.25">
      <c r="B48" t="s">
        <v>23</v>
      </c>
      <c r="K48" t="s">
        <v>23</v>
      </c>
    </row>
    <row r="49" spans="1:21" x14ac:dyDescent="0.25">
      <c r="B49" t="s">
        <v>2</v>
      </c>
      <c r="C49" s="20">
        <v>1.1898822431525101E-4</v>
      </c>
      <c r="D49" s="20">
        <f>C14+G40</f>
        <v>1.1898822431525101E-4</v>
      </c>
      <c r="K49" t="s">
        <v>0</v>
      </c>
      <c r="L49" s="31">
        <v>3.9950340116903002E-4</v>
      </c>
      <c r="M49" s="20">
        <f>L14+P40</f>
        <v>3.9950340116903002E-4</v>
      </c>
    </row>
    <row r="50" spans="1:21" x14ac:dyDescent="0.25">
      <c r="B50" t="s">
        <v>0</v>
      </c>
      <c r="C50" s="20">
        <v>6.0000000000000002E-5</v>
      </c>
      <c r="D50" s="20">
        <f>C15+G41</f>
        <v>6.0000000000000008E-5</v>
      </c>
      <c r="K50" t="s">
        <v>21</v>
      </c>
      <c r="L50" s="31">
        <v>9.8032336351272205E-4</v>
      </c>
      <c r="M50" s="20">
        <f>L15+P41</f>
        <v>9.8032336351272205E-4</v>
      </c>
    </row>
    <row r="51" spans="1:21" x14ac:dyDescent="0.25">
      <c r="B51" t="s">
        <v>21</v>
      </c>
      <c r="C51" s="20">
        <v>1.4897441084841401E-4</v>
      </c>
      <c r="D51" s="20">
        <f>C16+G42</f>
        <v>1.4897441084841441E-4</v>
      </c>
      <c r="K51" t="s">
        <v>2</v>
      </c>
      <c r="L51" s="31">
        <v>7.8081996234369104E-4</v>
      </c>
      <c r="M51" s="20">
        <f>L16+P42</f>
        <v>7.8081996234369104E-4</v>
      </c>
    </row>
    <row r="54" spans="1:21" x14ac:dyDescent="0.25">
      <c r="E54" s="20"/>
    </row>
    <row r="55" spans="1:21" x14ac:dyDescent="0.25">
      <c r="E55" s="20"/>
      <c r="N55" s="20"/>
    </row>
    <row r="56" spans="1:21" x14ac:dyDescent="0.25">
      <c r="E56" s="20"/>
      <c r="N56" s="20"/>
    </row>
    <row r="57" spans="1:21" x14ac:dyDescent="0.25">
      <c r="N57" s="20"/>
    </row>
    <row r="58" spans="1:21" x14ac:dyDescent="0.25">
      <c r="O58" t="s">
        <v>31</v>
      </c>
    </row>
    <row r="59" spans="1:21" x14ac:dyDescent="0.25">
      <c r="A59" t="s">
        <v>26</v>
      </c>
      <c r="B59" t="s">
        <v>27</v>
      </c>
      <c r="C59" t="s">
        <v>28</v>
      </c>
      <c r="D59" t="s">
        <v>29</v>
      </c>
      <c r="E59" s="20" t="s">
        <v>30</v>
      </c>
      <c r="K59" t="s">
        <v>0</v>
      </c>
      <c r="L59">
        <v>3.9760108743969001E-4</v>
      </c>
      <c r="M59" t="s">
        <v>9</v>
      </c>
      <c r="O59">
        <f>ABS(L59-C60)</f>
        <v>1.2560309996939578E-11</v>
      </c>
    </row>
    <row r="60" spans="1:21" x14ac:dyDescent="0.25">
      <c r="A60" s="20">
        <v>7.1560090000000003E-4</v>
      </c>
      <c r="B60" s="20">
        <v>9.13202E-4</v>
      </c>
      <c r="C60" s="20">
        <v>3.9760110000000001E-4</v>
      </c>
      <c r="D60" s="20">
        <v>2.3989130000000002E-6</v>
      </c>
      <c r="E60" s="20">
        <v>8.4399089999999996E-5</v>
      </c>
      <c r="K60" t="s">
        <v>21</v>
      </c>
      <c r="L60">
        <v>9.1320200179372804E-4</v>
      </c>
      <c r="M60" t="s">
        <v>9</v>
      </c>
      <c r="O60">
        <f>ABS(L60-B60)</f>
        <v>1.7937280350280305E-12</v>
      </c>
    </row>
    <row r="61" spans="1:21" x14ac:dyDescent="0.25">
      <c r="K61" t="s">
        <v>2</v>
      </c>
      <c r="L61">
        <v>7.1560091435403698E-4</v>
      </c>
      <c r="M61" t="s">
        <v>9</v>
      </c>
      <c r="O61">
        <f>ABS(L61-A60)</f>
        <v>1.4354036947765436E-11</v>
      </c>
    </row>
    <row r="62" spans="1:21" x14ac:dyDescent="0.25">
      <c r="K62" t="s">
        <v>15</v>
      </c>
      <c r="L62" s="20">
        <v>8.4399090399978101E-5</v>
      </c>
      <c r="M62" t="s">
        <v>9</v>
      </c>
      <c r="O62">
        <f>ABS(L62-E60)</f>
        <v>3.9997810564931097E-13</v>
      </c>
      <c r="U62" s="20"/>
    </row>
    <row r="63" spans="1:21" x14ac:dyDescent="0.25">
      <c r="K63" t="s">
        <v>14</v>
      </c>
      <c r="L63" s="20">
        <v>2.39891261922461E-6</v>
      </c>
      <c r="M63" t="s">
        <v>9</v>
      </c>
      <c r="O63">
        <f>ABS(L63-D60)</f>
        <v>3.8077539016144078E-13</v>
      </c>
    </row>
    <row r="66" spans="10:21" x14ac:dyDescent="0.25">
      <c r="L66" s="20"/>
    </row>
    <row r="67" spans="10:21" x14ac:dyDescent="0.25">
      <c r="L67" s="20"/>
    </row>
    <row r="68" spans="10:21" x14ac:dyDescent="0.25">
      <c r="L68" s="20"/>
      <c r="O68" s="20"/>
      <c r="U68" s="20"/>
    </row>
    <row r="69" spans="10:21" x14ac:dyDescent="0.25">
      <c r="J69" t="s">
        <v>99</v>
      </c>
      <c r="K69">
        <v>3.9760108743969001E-4</v>
      </c>
      <c r="L69" s="20" t="s">
        <v>9</v>
      </c>
      <c r="O69" s="20"/>
      <c r="U69" s="20"/>
    </row>
    <row r="70" spans="10:21" x14ac:dyDescent="0.25">
      <c r="J70" t="s">
        <v>100</v>
      </c>
      <c r="K70">
        <v>9.1320200179372804E-4</v>
      </c>
      <c r="L70" s="20" t="s">
        <v>9</v>
      </c>
      <c r="N70" s="20"/>
      <c r="O70" s="20"/>
    </row>
    <row r="71" spans="10:21" x14ac:dyDescent="0.25">
      <c r="J71" t="s">
        <v>101</v>
      </c>
      <c r="K71">
        <v>7.1560091435403698E-4</v>
      </c>
      <c r="L71" t="s">
        <v>9</v>
      </c>
      <c r="N71" s="20"/>
    </row>
    <row r="72" spans="10:21" x14ac:dyDescent="0.25">
      <c r="J72" t="s">
        <v>102</v>
      </c>
      <c r="K72" s="20">
        <v>8.4399090399978101E-5</v>
      </c>
      <c r="L72" t="s">
        <v>9</v>
      </c>
      <c r="Q72" s="20"/>
    </row>
    <row r="73" spans="10:21" x14ac:dyDescent="0.25">
      <c r="J73" t="s">
        <v>103</v>
      </c>
      <c r="K73" s="20">
        <v>2.39891261922461E-6</v>
      </c>
      <c r="L73" t="s">
        <v>9</v>
      </c>
      <c r="Q73" s="2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4"/>
  <sheetViews>
    <sheetView workbookViewId="0">
      <selection activeCell="L13" sqref="L13"/>
    </sheetView>
  </sheetViews>
  <sheetFormatPr defaultRowHeight="15" x14ac:dyDescent="0.25"/>
  <cols>
    <col min="18" max="18" width="12.7109375" bestFit="1" customWidth="1"/>
  </cols>
  <sheetData>
    <row r="3" spans="1:15" x14ac:dyDescent="0.25">
      <c r="N3" t="s">
        <v>31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s="20" t="s">
        <v>30</v>
      </c>
      <c r="J4" t="s">
        <v>0</v>
      </c>
      <c r="K4">
        <v>3.9777186566309101E-4</v>
      </c>
      <c r="L4" t="s">
        <v>9</v>
      </c>
      <c r="N4">
        <f>ABS(K4-C5)</f>
        <v>3.1393433690899818E-7</v>
      </c>
    </row>
    <row r="5" spans="1:15" x14ac:dyDescent="0.25">
      <c r="A5" s="20">
        <v>7.454731E-4</v>
      </c>
      <c r="B5" s="20">
        <v>9.4355890000000003E-4</v>
      </c>
      <c r="C5" s="20">
        <v>3.9808580000000001E-4</v>
      </c>
      <c r="D5" s="20">
        <v>1.9142140000000002E-6</v>
      </c>
      <c r="E5" s="20">
        <v>5.4526900000000001E-5</v>
      </c>
      <c r="J5" t="s">
        <v>21</v>
      </c>
      <c r="K5">
        <v>9.2471758102563801E-4</v>
      </c>
      <c r="L5" t="s">
        <v>9</v>
      </c>
      <c r="N5">
        <f>ABS(K5-B5)</f>
        <v>1.8841318974362024E-5</v>
      </c>
    </row>
    <row r="6" spans="1:15" x14ac:dyDescent="0.25">
      <c r="J6" t="s">
        <v>2</v>
      </c>
      <c r="K6">
        <v>7.26945715362546E-4</v>
      </c>
      <c r="L6" t="s">
        <v>9</v>
      </c>
      <c r="N6">
        <f>ABS(K6-A5)</f>
        <v>1.8527384637454002E-5</v>
      </c>
    </row>
    <row r="7" spans="1:15" x14ac:dyDescent="0.25">
      <c r="J7" t="s">
        <v>15</v>
      </c>
      <c r="K7" s="20">
        <v>7.3054276385265107E-5</v>
      </c>
      <c r="L7" t="s">
        <v>9</v>
      </c>
      <c r="N7">
        <f>ABS(K7-E5)</f>
        <v>1.8527376385265105E-5</v>
      </c>
    </row>
    <row r="8" spans="1:15" x14ac:dyDescent="0.25">
      <c r="J8" t="s">
        <v>14</v>
      </c>
      <c r="K8" s="20">
        <v>2.2281342219423401E-6</v>
      </c>
      <c r="L8" t="s">
        <v>9</v>
      </c>
      <c r="N8">
        <f>ABS(K8-D5)</f>
        <v>3.1392022194233988E-7</v>
      </c>
    </row>
    <row r="12" spans="1:15" x14ac:dyDescent="0.25">
      <c r="H12" t="s">
        <v>99</v>
      </c>
      <c r="I12">
        <v>3.9777186566309101E-4</v>
      </c>
      <c r="J12" t="s">
        <v>9</v>
      </c>
    </row>
    <row r="13" spans="1:15" x14ac:dyDescent="0.25">
      <c r="H13" t="s">
        <v>100</v>
      </c>
      <c r="I13">
        <v>9.2471758102563801E-4</v>
      </c>
      <c r="J13" t="s">
        <v>9</v>
      </c>
    </row>
    <row r="14" spans="1:15" x14ac:dyDescent="0.25">
      <c r="H14" t="s">
        <v>101</v>
      </c>
      <c r="I14">
        <v>7.26945715362546E-4</v>
      </c>
      <c r="J14" t="s">
        <v>9</v>
      </c>
    </row>
    <row r="15" spans="1:15" x14ac:dyDescent="0.25">
      <c r="A15" s="49"/>
      <c r="H15" t="s">
        <v>102</v>
      </c>
      <c r="I15" s="20">
        <v>7.3054276385265107E-5</v>
      </c>
      <c r="J15" t="s">
        <v>9</v>
      </c>
      <c r="O15" s="20"/>
    </row>
    <row r="16" spans="1:15" x14ac:dyDescent="0.25">
      <c r="H16" t="s">
        <v>103</v>
      </c>
      <c r="I16" s="20">
        <v>2.2281342219423401E-6</v>
      </c>
      <c r="J16" t="s">
        <v>9</v>
      </c>
      <c r="O16" s="20"/>
    </row>
    <row r="18" spans="1:15" x14ac:dyDescent="0.25">
      <c r="A18" s="20"/>
      <c r="B18" s="20"/>
      <c r="C18" s="20"/>
      <c r="D18" s="20"/>
      <c r="E18" s="20"/>
      <c r="F18" s="20"/>
      <c r="G18" s="20"/>
      <c r="H18" s="20"/>
      <c r="O18" s="20"/>
    </row>
    <row r="19" spans="1:15" x14ac:dyDescent="0.25">
      <c r="K19" s="20"/>
      <c r="O19" s="20"/>
    </row>
    <row r="20" spans="1:15" x14ac:dyDescent="0.25">
      <c r="F20" s="20"/>
      <c r="K20" s="20"/>
      <c r="O20" s="20"/>
    </row>
    <row r="21" spans="1:15" x14ac:dyDescent="0.25">
      <c r="F21" s="20"/>
      <c r="O21" s="20"/>
    </row>
    <row r="22" spans="1:15" x14ac:dyDescent="0.25">
      <c r="O22" s="20"/>
    </row>
    <row r="23" spans="1:15" x14ac:dyDescent="0.25">
      <c r="O23" s="20"/>
    </row>
    <row r="24" spans="1:15" x14ac:dyDescent="0.25">
      <c r="O24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"/>
  <sheetViews>
    <sheetView workbookViewId="0">
      <selection activeCell="O13" sqref="O13"/>
    </sheetView>
  </sheetViews>
  <sheetFormatPr defaultRowHeight="15" x14ac:dyDescent="0.25"/>
  <cols>
    <col min="6" max="6" width="13.42578125" bestFit="1" customWidth="1"/>
    <col min="18" max="18" width="12" bestFit="1" customWidth="1"/>
    <col min="29" max="29" width="9.28515625" bestFit="1" customWidth="1"/>
    <col min="30" max="30" width="12.85546875" bestFit="1" customWidth="1"/>
    <col min="31" max="33" width="13.42578125" bestFit="1" customWidth="1"/>
    <col min="36" max="37" width="22" bestFit="1" customWidth="1"/>
    <col min="38" max="38" width="22.7109375" bestFit="1" customWidth="1"/>
    <col min="39" max="39" width="22" bestFit="1" customWidth="1"/>
  </cols>
  <sheetData>
    <row r="1" spans="3:42" x14ac:dyDescent="0.25">
      <c r="H1">
        <v>4</v>
      </c>
      <c r="I1">
        <v>5</v>
      </c>
      <c r="J1">
        <v>6</v>
      </c>
    </row>
    <row r="2" spans="3:42" x14ac:dyDescent="0.25">
      <c r="D2" s="1" t="s">
        <v>0</v>
      </c>
      <c r="E2" s="1" t="s">
        <v>1</v>
      </c>
      <c r="F2" s="1" t="s">
        <v>2</v>
      </c>
      <c r="G2" s="1" t="s">
        <v>35</v>
      </c>
      <c r="H2" s="1" t="s">
        <v>36</v>
      </c>
      <c r="I2" s="1" t="s">
        <v>4</v>
      </c>
      <c r="J2" s="1" t="s">
        <v>3</v>
      </c>
      <c r="K2" s="1" t="s">
        <v>37</v>
      </c>
      <c r="M2" s="1" t="s">
        <v>7</v>
      </c>
    </row>
    <row r="3" spans="3:42" x14ac:dyDescent="0.25">
      <c r="C3" t="s">
        <v>5</v>
      </c>
      <c r="D3" s="9">
        <v>0</v>
      </c>
      <c r="E3" s="10">
        <v>1</v>
      </c>
      <c r="F3" s="10">
        <v>1</v>
      </c>
      <c r="G3" s="54">
        <v>0</v>
      </c>
      <c r="H3" s="50">
        <v>0</v>
      </c>
      <c r="I3" s="10">
        <v>-1</v>
      </c>
      <c r="J3" s="11">
        <v>0</v>
      </c>
      <c r="K3" s="52">
        <v>0</v>
      </c>
      <c r="M3" s="8">
        <v>-2.1111</v>
      </c>
    </row>
    <row r="4" spans="3:42" x14ac:dyDescent="0.25">
      <c r="C4" t="s">
        <v>6</v>
      </c>
      <c r="D4" s="53">
        <v>0</v>
      </c>
      <c r="E4" s="18">
        <v>0</v>
      </c>
      <c r="F4" s="18">
        <v>0</v>
      </c>
      <c r="G4" s="18">
        <v>1</v>
      </c>
      <c r="H4" s="53">
        <v>1</v>
      </c>
      <c r="I4" s="18">
        <v>0</v>
      </c>
      <c r="J4" s="51">
        <v>0</v>
      </c>
      <c r="K4" s="51">
        <v>-1</v>
      </c>
      <c r="M4" s="58">
        <v>-13.995799999999999</v>
      </c>
    </row>
    <row r="5" spans="3:42" x14ac:dyDescent="0.25">
      <c r="C5" t="s">
        <v>39</v>
      </c>
      <c r="D5" s="12">
        <v>1</v>
      </c>
      <c r="E5" s="13">
        <v>1</v>
      </c>
      <c r="F5" s="13">
        <v>0</v>
      </c>
      <c r="G5" s="55">
        <v>0</v>
      </c>
      <c r="H5" s="57">
        <v>0</v>
      </c>
      <c r="I5" s="13">
        <v>0</v>
      </c>
      <c r="J5" s="14">
        <v>-1</v>
      </c>
      <c r="K5" s="56">
        <v>0</v>
      </c>
      <c r="M5" s="19">
        <v>-0.82</v>
      </c>
      <c r="AC5" t="s">
        <v>8</v>
      </c>
      <c r="AD5" s="113">
        <v>1.00442487257469</v>
      </c>
      <c r="AE5" s="113">
        <v>1.58889175622251E-3</v>
      </c>
      <c r="AF5" s="113">
        <v>-3.3911402403934002E-4</v>
      </c>
      <c r="AG5" s="113">
        <v>0.11364073545521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</row>
    <row r="6" spans="3:42" x14ac:dyDescent="0.25">
      <c r="T6">
        <v>0</v>
      </c>
      <c r="U6">
        <v>1</v>
      </c>
      <c r="V6">
        <v>2</v>
      </c>
      <c r="W6">
        <v>3</v>
      </c>
      <c r="X6">
        <v>5</v>
      </c>
      <c r="Y6">
        <v>4</v>
      </c>
      <c r="Z6">
        <v>6</v>
      </c>
      <c r="AC6" t="s">
        <v>10</v>
      </c>
      <c r="AD6" s="113">
        <v>4.4312257196111099E-3</v>
      </c>
      <c r="AE6" s="113">
        <v>1.00159617488965</v>
      </c>
      <c r="AF6" s="113">
        <v>-3.3349848099312499E-4</v>
      </c>
      <c r="AG6" s="113">
        <v>-0.29355921175220201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</row>
    <row r="7" spans="3:42" x14ac:dyDescent="0.25">
      <c r="S7" t="s">
        <v>78</v>
      </c>
      <c r="T7" s="2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3">
        <v>1</v>
      </c>
      <c r="AC7" t="s">
        <v>68</v>
      </c>
      <c r="AD7" s="113">
        <v>6.3531449125663496E-6</v>
      </c>
      <c r="AE7" s="113">
        <v>7.2831334299467404E-6</v>
      </c>
      <c r="AF7" s="113">
        <v>1.0000056155430399</v>
      </c>
      <c r="AG7" s="113">
        <v>-0.40719994720741198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</row>
    <row r="8" spans="3:42" x14ac:dyDescent="0.25">
      <c r="C8" t="s">
        <v>5</v>
      </c>
      <c r="D8" s="9">
        <v>0</v>
      </c>
      <c r="E8" s="10">
        <v>1</v>
      </c>
      <c r="F8" s="10">
        <v>1</v>
      </c>
      <c r="G8" s="11">
        <v>0</v>
      </c>
      <c r="H8" s="50">
        <v>0</v>
      </c>
      <c r="I8" s="10">
        <v>-1</v>
      </c>
      <c r="J8" s="11">
        <v>0</v>
      </c>
      <c r="K8" s="52">
        <v>0</v>
      </c>
      <c r="T8" s="15">
        <v>0</v>
      </c>
      <c r="U8" s="16">
        <v>1</v>
      </c>
      <c r="V8" s="16">
        <v>0</v>
      </c>
      <c r="W8" s="16">
        <v>0</v>
      </c>
      <c r="X8" s="16">
        <v>1</v>
      </c>
      <c r="Y8" s="16">
        <v>0</v>
      </c>
      <c r="Z8" s="17">
        <v>1</v>
      </c>
      <c r="AC8" t="s">
        <v>69</v>
      </c>
      <c r="AD8" s="113">
        <v>2.11311674688133E-2</v>
      </c>
      <c r="AE8" s="113">
        <v>-3.3563735220975097E-2</v>
      </c>
      <c r="AF8" s="113">
        <v>-5.4465653172122298E-2</v>
      </c>
      <c r="AG8" s="113">
        <v>-5.2591415961242998</v>
      </c>
      <c r="AJ8">
        <v>0</v>
      </c>
      <c r="AK8">
        <v>0</v>
      </c>
      <c r="AL8">
        <v>0</v>
      </c>
      <c r="AM8">
        <v>1</v>
      </c>
      <c r="AN8">
        <v>0</v>
      </c>
      <c r="AO8">
        <v>-1</v>
      </c>
      <c r="AP8">
        <v>0</v>
      </c>
    </row>
    <row r="9" spans="3:42" x14ac:dyDescent="0.25">
      <c r="C9" t="s">
        <v>6</v>
      </c>
      <c r="D9" s="53">
        <v>0</v>
      </c>
      <c r="E9" s="18">
        <v>0</v>
      </c>
      <c r="F9" s="18">
        <v>0</v>
      </c>
      <c r="G9" s="51">
        <v>1</v>
      </c>
      <c r="H9" s="53">
        <v>1</v>
      </c>
      <c r="I9" s="18">
        <v>0</v>
      </c>
      <c r="J9" s="51">
        <v>0</v>
      </c>
      <c r="K9" s="51">
        <v>-1</v>
      </c>
      <c r="T9" s="15">
        <v>0</v>
      </c>
      <c r="U9" s="16">
        <v>0</v>
      </c>
      <c r="V9" s="16">
        <v>1</v>
      </c>
      <c r="W9" s="16">
        <v>0</v>
      </c>
      <c r="X9" s="16">
        <v>1</v>
      </c>
      <c r="Y9" s="16">
        <v>0</v>
      </c>
      <c r="Z9" s="17">
        <v>0</v>
      </c>
      <c r="AC9" t="s">
        <v>63</v>
      </c>
    </row>
    <row r="10" spans="3:42" x14ac:dyDescent="0.25">
      <c r="C10" t="s">
        <v>39</v>
      </c>
      <c r="D10" s="12">
        <v>1</v>
      </c>
      <c r="E10" s="13">
        <v>1</v>
      </c>
      <c r="F10" s="13">
        <v>0</v>
      </c>
      <c r="G10" s="14">
        <v>0</v>
      </c>
      <c r="H10" s="57">
        <v>0</v>
      </c>
      <c r="I10" s="13">
        <v>0</v>
      </c>
      <c r="J10" s="14">
        <v>-1</v>
      </c>
      <c r="K10" s="56">
        <v>0</v>
      </c>
      <c r="T10" s="4">
        <v>0</v>
      </c>
      <c r="U10" s="7">
        <v>0</v>
      </c>
      <c r="V10" s="7">
        <v>0</v>
      </c>
      <c r="W10" s="7">
        <v>1</v>
      </c>
      <c r="X10" s="7">
        <v>0</v>
      </c>
      <c r="Y10" s="7">
        <v>-1</v>
      </c>
      <c r="Z10" s="5">
        <v>0</v>
      </c>
      <c r="AC10" t="s">
        <v>64</v>
      </c>
    </row>
    <row r="11" spans="3:42" x14ac:dyDescent="0.25">
      <c r="AC11" t="s">
        <v>70</v>
      </c>
    </row>
    <row r="12" spans="3:42" x14ac:dyDescent="0.25">
      <c r="S12" t="s">
        <v>11</v>
      </c>
      <c r="T12" s="2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110">
        <v>1</v>
      </c>
      <c r="AC12" t="s">
        <v>71</v>
      </c>
    </row>
    <row r="13" spans="3:42" x14ac:dyDescent="0.25">
      <c r="H13" s="2">
        <f t="array" ref="H13:J15">-MINVERSE(H8:J10)</f>
        <v>0</v>
      </c>
      <c r="I13" s="6">
        <v>-1</v>
      </c>
      <c r="J13" s="3">
        <v>0</v>
      </c>
      <c r="T13" s="15">
        <v>0</v>
      </c>
      <c r="U13" s="16">
        <v>1</v>
      </c>
      <c r="V13" s="16">
        <v>0</v>
      </c>
      <c r="W13" s="16">
        <v>0</v>
      </c>
      <c r="X13" s="16">
        <v>0</v>
      </c>
      <c r="Y13" s="16">
        <v>1</v>
      </c>
      <c r="Z13" s="111">
        <v>1</v>
      </c>
      <c r="AC13" t="s">
        <v>65</v>
      </c>
    </row>
    <row r="14" spans="3:42" x14ac:dyDescent="0.25">
      <c r="H14" s="15">
        <v>1</v>
      </c>
      <c r="I14" s="16">
        <v>0</v>
      </c>
      <c r="J14" s="17">
        <v>0</v>
      </c>
      <c r="T14" s="15">
        <v>0</v>
      </c>
      <c r="U14" s="16">
        <v>0</v>
      </c>
      <c r="V14" s="16">
        <v>1</v>
      </c>
      <c r="W14" s="16">
        <v>0</v>
      </c>
      <c r="X14" s="16">
        <v>0</v>
      </c>
      <c r="Y14" s="16">
        <v>1</v>
      </c>
      <c r="Z14" s="111">
        <v>0</v>
      </c>
      <c r="AC14" t="s">
        <v>66</v>
      </c>
    </row>
    <row r="15" spans="3:42" x14ac:dyDescent="0.25">
      <c r="H15" s="4">
        <v>0</v>
      </c>
      <c r="I15" s="7">
        <v>0</v>
      </c>
      <c r="J15" s="5">
        <v>1</v>
      </c>
      <c r="N15">
        <f>-LOG10(0.001)</f>
        <v>3</v>
      </c>
      <c r="T15" s="4">
        <v>0</v>
      </c>
      <c r="U15" s="7">
        <v>0</v>
      </c>
      <c r="V15" s="7">
        <v>0</v>
      </c>
      <c r="W15" s="7">
        <v>1</v>
      </c>
      <c r="X15" s="7">
        <v>-1</v>
      </c>
      <c r="Y15" s="7">
        <v>0</v>
      </c>
      <c r="Z15" s="112">
        <v>0</v>
      </c>
      <c r="AC15" t="s">
        <v>72</v>
      </c>
    </row>
    <row r="16" spans="3:42" x14ac:dyDescent="0.25">
      <c r="AC16" t="s">
        <v>73</v>
      </c>
    </row>
    <row r="17" spans="1:39" ht="15.75" thickBot="1" x14ac:dyDescent="0.3">
      <c r="D17" t="s">
        <v>80</v>
      </c>
      <c r="H17" t="s">
        <v>98</v>
      </c>
      <c r="AC17" t="s">
        <v>74</v>
      </c>
      <c r="AJ17" s="114">
        <v>1.00442487257469</v>
      </c>
      <c r="AK17" s="114">
        <v>1.58889175622251E-3</v>
      </c>
      <c r="AL17" s="114">
        <v>-3.3911402403934002E-4</v>
      </c>
      <c r="AM17" s="114">
        <v>0.11364073545521</v>
      </c>
    </row>
    <row r="18" spans="1:39" x14ac:dyDescent="0.25">
      <c r="D18" s="59">
        <f t="array" ref="D18:G20">MMULT(H13:J15,D8:G10)</f>
        <v>0</v>
      </c>
      <c r="E18" s="60">
        <v>0</v>
      </c>
      <c r="F18" s="60">
        <v>0</v>
      </c>
      <c r="G18" s="61">
        <v>-1</v>
      </c>
      <c r="H18" s="62">
        <f t="array" ref="H18:H20">MMULT(H13:J15,K8:K10)</f>
        <v>1</v>
      </c>
      <c r="AC18" t="s">
        <v>75</v>
      </c>
    </row>
    <row r="19" spans="1:39" x14ac:dyDescent="0.25">
      <c r="D19" s="63">
        <v>0</v>
      </c>
      <c r="E19" s="64">
        <v>1</v>
      </c>
      <c r="F19" s="64">
        <v>1</v>
      </c>
      <c r="G19" s="65">
        <v>0</v>
      </c>
      <c r="H19" s="66">
        <v>0</v>
      </c>
      <c r="W19" s="20">
        <v>6.3531449125663496E-6</v>
      </c>
      <c r="X19" s="20">
        <v>7.2831334299467404E-6</v>
      </c>
      <c r="Y19" s="20">
        <v>5.6155430462153E-6</v>
      </c>
      <c r="Z19">
        <v>-0.40719994720741198</v>
      </c>
      <c r="AC19" t="s">
        <v>76</v>
      </c>
    </row>
    <row r="20" spans="1:39" ht="15.75" thickBot="1" x14ac:dyDescent="0.3">
      <c r="D20" s="67">
        <v>1</v>
      </c>
      <c r="E20" s="68">
        <v>1</v>
      </c>
      <c r="F20" s="68">
        <v>0</v>
      </c>
      <c r="G20" s="69">
        <v>0</v>
      </c>
      <c r="H20" s="70">
        <v>0</v>
      </c>
      <c r="W20">
        <v>-2.11311674688133E-2</v>
      </c>
      <c r="X20">
        <v>3.3563735220975097E-2</v>
      </c>
      <c r="Y20">
        <v>5.4465653172122298E-2</v>
      </c>
      <c r="Z20">
        <v>6.2591415961242998</v>
      </c>
      <c r="AC20" t="s">
        <v>77</v>
      </c>
    </row>
    <row r="21" spans="1:39" x14ac:dyDescent="0.25">
      <c r="W21">
        <v>4.4248725746985403E-3</v>
      </c>
      <c r="X21">
        <v>1.58889175622251E-3</v>
      </c>
      <c r="Y21">
        <v>-3.3911402403934002E-4</v>
      </c>
      <c r="Z21">
        <v>0.11364073545521</v>
      </c>
    </row>
    <row r="23" spans="1:39" ht="15.75" thickBot="1" x14ac:dyDescent="0.3">
      <c r="L23" t="s">
        <v>40</v>
      </c>
    </row>
    <row r="24" spans="1:39" x14ac:dyDescent="0.25">
      <c r="D24" s="79">
        <v>1</v>
      </c>
      <c r="E24" s="80">
        <v>0</v>
      </c>
      <c r="F24" s="80">
        <v>0</v>
      </c>
      <c r="G24" s="81">
        <v>0</v>
      </c>
      <c r="H24" s="59">
        <f t="array" ref="H24:J27">TRANSPOSE(D18:G20)</f>
        <v>0</v>
      </c>
      <c r="I24" s="60">
        <v>0</v>
      </c>
      <c r="J24" s="61">
        <v>1</v>
      </c>
      <c r="L24" s="71">
        <v>1</v>
      </c>
      <c r="M24" s="72">
        <v>0</v>
      </c>
      <c r="N24" s="72">
        <v>0</v>
      </c>
      <c r="O24" s="73">
        <v>0</v>
      </c>
      <c r="P24" s="71">
        <v>0</v>
      </c>
      <c r="Q24" s="72">
        <v>0</v>
      </c>
      <c r="R24" s="73">
        <v>1</v>
      </c>
      <c r="W24" t="s">
        <v>79</v>
      </c>
      <c r="X24" s="2">
        <v>1</v>
      </c>
      <c r="Y24" s="6">
        <v>0</v>
      </c>
      <c r="Z24" s="6">
        <v>0</v>
      </c>
      <c r="AA24" s="3">
        <v>0</v>
      </c>
      <c r="AC24" s="2">
        <f t="array" ref="AC24:AF27">MMULT(T7:Z10,X24:AA30)</f>
        <v>1.0044248725746985</v>
      </c>
      <c r="AD24" s="6">
        <v>1.58889175622251E-3</v>
      </c>
      <c r="AE24" s="6">
        <v>-3.3911402403934002E-4</v>
      </c>
      <c r="AF24" s="3">
        <v>0.11364073545521</v>
      </c>
    </row>
    <row r="25" spans="1:39" x14ac:dyDescent="0.25">
      <c r="D25" s="82">
        <v>0</v>
      </c>
      <c r="E25" s="18">
        <v>1</v>
      </c>
      <c r="F25" s="18">
        <v>0</v>
      </c>
      <c r="G25" s="83">
        <v>0</v>
      </c>
      <c r="H25" s="63">
        <v>0</v>
      </c>
      <c r="I25" s="64">
        <v>1</v>
      </c>
      <c r="J25" s="65">
        <v>1</v>
      </c>
      <c r="L25" s="74">
        <v>0</v>
      </c>
      <c r="M25" s="16">
        <v>1</v>
      </c>
      <c r="N25" s="16">
        <v>0</v>
      </c>
      <c r="O25" s="75">
        <v>0</v>
      </c>
      <c r="P25" s="74">
        <v>0</v>
      </c>
      <c r="Q25" s="16">
        <v>1</v>
      </c>
      <c r="R25" s="75">
        <v>1</v>
      </c>
      <c r="X25" s="15">
        <v>0</v>
      </c>
      <c r="Y25" s="16">
        <v>1</v>
      </c>
      <c r="Z25" s="16">
        <v>0</v>
      </c>
      <c r="AA25" s="17">
        <v>0</v>
      </c>
      <c r="AC25" s="15">
        <v>4.4312257196111064E-3</v>
      </c>
      <c r="AD25" s="16">
        <v>1.0015961748896525</v>
      </c>
      <c r="AE25" s="16">
        <v>-3.3349848099312472E-4</v>
      </c>
      <c r="AF25" s="17">
        <v>-0.29355921175220201</v>
      </c>
    </row>
    <row r="26" spans="1:39" x14ac:dyDescent="0.25">
      <c r="D26" s="82">
        <v>0</v>
      </c>
      <c r="E26" s="18">
        <v>0</v>
      </c>
      <c r="F26" s="18">
        <v>1</v>
      </c>
      <c r="G26" s="83">
        <v>0</v>
      </c>
      <c r="H26" s="63">
        <v>0</v>
      </c>
      <c r="I26" s="64">
        <v>1</v>
      </c>
      <c r="J26" s="65">
        <v>0</v>
      </c>
      <c r="L26" s="74">
        <v>0</v>
      </c>
      <c r="M26" s="16">
        <v>0</v>
      </c>
      <c r="N26" s="16">
        <v>1</v>
      </c>
      <c r="O26" s="75">
        <v>0</v>
      </c>
      <c r="P26" s="74">
        <v>0</v>
      </c>
      <c r="Q26" s="16">
        <v>1</v>
      </c>
      <c r="R26" s="75">
        <v>0</v>
      </c>
      <c r="X26" s="15">
        <v>0</v>
      </c>
      <c r="Y26" s="16">
        <v>0</v>
      </c>
      <c r="Z26" s="16">
        <v>1</v>
      </c>
      <c r="AA26" s="17">
        <v>0</v>
      </c>
      <c r="AC26" s="15">
        <v>6.3531449125663496E-6</v>
      </c>
      <c r="AD26" s="16">
        <v>7.2831334299467404E-6</v>
      </c>
      <c r="AE26" s="16">
        <v>1.0000056155430461</v>
      </c>
      <c r="AF26" s="17">
        <v>-0.40719994720741198</v>
      </c>
    </row>
    <row r="27" spans="1:39" ht="15.75" thickBot="1" x14ac:dyDescent="0.3">
      <c r="D27" s="84">
        <v>0</v>
      </c>
      <c r="E27" s="85">
        <v>0</v>
      </c>
      <c r="F27" s="85">
        <v>0</v>
      </c>
      <c r="G27" s="86">
        <v>1</v>
      </c>
      <c r="H27" s="67">
        <v>-1</v>
      </c>
      <c r="I27" s="68">
        <v>0</v>
      </c>
      <c r="J27" s="69">
        <v>0</v>
      </c>
      <c r="L27" s="76">
        <v>0</v>
      </c>
      <c r="M27" s="77">
        <v>0</v>
      </c>
      <c r="N27" s="77">
        <v>0</v>
      </c>
      <c r="O27" s="78">
        <v>1</v>
      </c>
      <c r="P27" s="76">
        <v>-1</v>
      </c>
      <c r="Q27" s="77">
        <v>0</v>
      </c>
      <c r="R27" s="78">
        <v>0</v>
      </c>
      <c r="X27" s="15">
        <v>0</v>
      </c>
      <c r="Y27" s="16">
        <v>0</v>
      </c>
      <c r="Z27" s="16">
        <v>0</v>
      </c>
      <c r="AA27" s="17">
        <v>1</v>
      </c>
      <c r="AC27" s="4">
        <v>2.11311674688133E-2</v>
      </c>
      <c r="AD27" s="7">
        <v>-3.3563735220975097E-2</v>
      </c>
      <c r="AE27" s="7">
        <v>-5.4465653172122298E-2</v>
      </c>
      <c r="AF27" s="5">
        <v>-5.2591415961242998</v>
      </c>
    </row>
    <row r="28" spans="1:39" x14ac:dyDescent="0.25">
      <c r="X28" s="24">
        <v>6.3531449125663496E-6</v>
      </c>
      <c r="Y28" s="29">
        <v>7.2831334299467404E-6</v>
      </c>
      <c r="Z28" s="29">
        <v>5.6155430462153E-6</v>
      </c>
      <c r="AA28" s="17">
        <v>-0.40719994720741198</v>
      </c>
    </row>
    <row r="29" spans="1:39" x14ac:dyDescent="0.25">
      <c r="X29" s="15">
        <v>-2.11311674688133E-2</v>
      </c>
      <c r="Y29" s="16">
        <v>3.3563735220975097E-2</v>
      </c>
      <c r="Z29" s="16">
        <v>5.4465653172122298E-2</v>
      </c>
      <c r="AA29" s="17">
        <v>6.2591415961242998</v>
      </c>
    </row>
    <row r="30" spans="1:39" x14ac:dyDescent="0.25">
      <c r="X30" s="4">
        <v>4.4248725746985403E-3</v>
      </c>
      <c r="Y30" s="7">
        <v>1.58889175622251E-3</v>
      </c>
      <c r="Z30" s="7">
        <v>-3.3911402403934002E-4</v>
      </c>
      <c r="AA30" s="5">
        <v>0.11364073545521</v>
      </c>
    </row>
    <row r="32" spans="1:39" x14ac:dyDescent="0.25">
      <c r="A32" s="49" t="s">
        <v>38</v>
      </c>
    </row>
    <row r="34" spans="1:23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35</v>
      </c>
      <c r="G34" t="s">
        <v>36</v>
      </c>
      <c r="H34" t="s">
        <v>37</v>
      </c>
      <c r="R34" t="s">
        <v>31</v>
      </c>
    </row>
    <row r="35" spans="1:23" x14ac:dyDescent="0.25">
      <c r="A35" s="20">
        <v>7.4547350000000003E-4</v>
      </c>
      <c r="B35" s="20">
        <v>9.4355929999999995E-4</v>
      </c>
      <c r="C35" s="20">
        <v>3.9808580000000001E-4</v>
      </c>
      <c r="D35" s="20">
        <v>1.9142069999999998E-6</v>
      </c>
      <c r="E35" s="20">
        <v>5.4526530000000003E-5</v>
      </c>
      <c r="F35" s="20">
        <v>1.6783199999999999E-7</v>
      </c>
      <c r="G35" s="20">
        <v>6.7832050000000004E-8</v>
      </c>
      <c r="H35" s="20">
        <v>55.508249999999997</v>
      </c>
      <c r="M35">
        <v>3.9738970360039301E-4</v>
      </c>
      <c r="N35" t="s">
        <v>0</v>
      </c>
      <c r="O35" s="20">
        <v>3.98085792831704E-4</v>
      </c>
      <c r="P35" t="s">
        <v>9</v>
      </c>
      <c r="R35">
        <f>ABS(O35-C35)</f>
        <v>7.1682960131949636E-12</v>
      </c>
    </row>
    <row r="36" spans="1:23" x14ac:dyDescent="0.25">
      <c r="K36" s="20"/>
      <c r="M36">
        <v>9.9413017261760291E-4</v>
      </c>
      <c r="N36" t="s">
        <v>21</v>
      </c>
      <c r="O36" s="20">
        <v>9.43559264672474E-4</v>
      </c>
      <c r="P36" t="s">
        <v>9</v>
      </c>
      <c r="R36">
        <f>ABS(O36-B35)</f>
        <v>3.5327525952331962E-11</v>
      </c>
    </row>
    <row r="37" spans="1:23" x14ac:dyDescent="0.25">
      <c r="A37" s="20"/>
      <c r="K37" s="20"/>
      <c r="M37">
        <v>7.9674046901721004E-4</v>
      </c>
      <c r="N37" t="s">
        <v>2</v>
      </c>
      <c r="O37" s="20">
        <v>7.4547347184076998E-4</v>
      </c>
      <c r="P37" t="s">
        <v>9</v>
      </c>
      <c r="R37">
        <f>ABS(O37-A35)</f>
        <v>2.8159230047557215E-11</v>
      </c>
    </row>
    <row r="38" spans="1:23" x14ac:dyDescent="0.25">
      <c r="M38" s="20">
        <v>-1.6087668461111599E-7</v>
      </c>
      <c r="N38" t="s">
        <v>35</v>
      </c>
      <c r="O38" s="20">
        <v>1.6815713370369901E-7</v>
      </c>
      <c r="P38" t="s">
        <v>9</v>
      </c>
      <c r="R38">
        <f>ABS(O38-F35)</f>
        <v>3.2513370369901525E-10</v>
      </c>
    </row>
    <row r="39" spans="1:23" x14ac:dyDescent="0.25">
      <c r="M39" s="20">
        <v>5.56240605963627E-8</v>
      </c>
      <c r="N39" s="108" t="s">
        <v>36</v>
      </c>
      <c r="O39" s="109">
        <v>6.81571325514647E-8</v>
      </c>
      <c r="P39" t="s">
        <v>9</v>
      </c>
      <c r="R39">
        <f>ABS(O39-G35)</f>
        <v>3.250825514646956E-10</v>
      </c>
    </row>
    <row r="40" spans="1:23" x14ac:dyDescent="0.25">
      <c r="M40" s="20">
        <v>9.9067446298265006E-5</v>
      </c>
      <c r="N40" s="108" t="s">
        <v>30</v>
      </c>
      <c r="O40" s="109">
        <v>5.4526529369561999E-5</v>
      </c>
      <c r="P40" t="s">
        <v>9</v>
      </c>
      <c r="R40">
        <f>ABS(O40-E35)</f>
        <v>6.3043800323410448E-13</v>
      </c>
    </row>
    <row r="41" spans="1:23" x14ac:dyDescent="0.25">
      <c r="M41" s="20">
        <v>2.5899615133137501E-6</v>
      </c>
      <c r="N41" s="108" t="s">
        <v>29</v>
      </c>
      <c r="O41" s="109">
        <v>1.9142071870073401E-6</v>
      </c>
      <c r="P41" t="s">
        <v>9</v>
      </c>
      <c r="R41">
        <f>ABS(O41-D35)</f>
        <v>1.870073403247084E-13</v>
      </c>
      <c r="W41" s="20"/>
    </row>
    <row r="42" spans="1:23" x14ac:dyDescent="0.25">
      <c r="M42">
        <v>55.508250191225898</v>
      </c>
      <c r="N42" t="s">
        <v>37</v>
      </c>
      <c r="O42">
        <v>55.508250191225898</v>
      </c>
      <c r="P42" t="s">
        <v>9</v>
      </c>
      <c r="R42">
        <f>ABS(O42-H35)</f>
        <v>1.9122590089182268E-7</v>
      </c>
    </row>
    <row r="46" spans="1:23" x14ac:dyDescent="0.25">
      <c r="C46" t="s">
        <v>0</v>
      </c>
      <c r="D46" s="20">
        <v>4.0000000000000003E-5</v>
      </c>
      <c r="E46">
        <v>1</v>
      </c>
      <c r="F46" s="20">
        <f>E46*D46</f>
        <v>4.0000000000000003E-5</v>
      </c>
    </row>
    <row r="47" spans="1:23" x14ac:dyDescent="0.25">
      <c r="C47" t="s">
        <v>21</v>
      </c>
      <c r="D47">
        <v>1E-4</v>
      </c>
      <c r="E47" s="20">
        <v>-2</v>
      </c>
      <c r="F47" s="20">
        <f t="shared" ref="F47:F53" si="0">E47*D47</f>
        <v>-2.0000000000000001E-4</v>
      </c>
    </row>
    <row r="48" spans="1:23" x14ac:dyDescent="0.25">
      <c r="C48" t="s">
        <v>2</v>
      </c>
      <c r="D48" s="20">
        <v>8.0000000000000007E-5</v>
      </c>
      <c r="E48" s="20">
        <v>2</v>
      </c>
      <c r="F48" s="20">
        <f t="shared" si="0"/>
        <v>1.6000000000000001E-4</v>
      </c>
    </row>
    <row r="49" spans="2:6" x14ac:dyDescent="0.25">
      <c r="C49" t="s">
        <v>35</v>
      </c>
      <c r="D49">
        <v>1E-4</v>
      </c>
      <c r="E49" s="20">
        <v>1</v>
      </c>
      <c r="F49" s="20">
        <f t="shared" si="0"/>
        <v>1E-4</v>
      </c>
    </row>
    <row r="50" spans="2:6" x14ac:dyDescent="0.25">
      <c r="C50" s="108" t="s">
        <v>36</v>
      </c>
      <c r="D50" s="20">
        <v>9.9999999999999903E-8</v>
      </c>
      <c r="E50" s="20">
        <v>-1</v>
      </c>
      <c r="F50" s="20">
        <f t="shared" si="0"/>
        <v>-9.9999999999999903E-8</v>
      </c>
    </row>
    <row r="51" spans="2:6" x14ac:dyDescent="0.25">
      <c r="C51" s="108" t="s">
        <v>30</v>
      </c>
      <c r="D51" s="20">
        <v>1.0332132976566701E-6</v>
      </c>
      <c r="E51" s="20">
        <v>0</v>
      </c>
      <c r="F51" s="20">
        <f t="shared" si="0"/>
        <v>0</v>
      </c>
    </row>
    <row r="52" spans="2:6" x14ac:dyDescent="0.25">
      <c r="C52" s="108" t="s">
        <v>29</v>
      </c>
      <c r="D52" s="20">
        <v>2.6427737920303801E-8</v>
      </c>
      <c r="E52" s="20">
        <v>-1</v>
      </c>
      <c r="F52" s="20">
        <f t="shared" si="0"/>
        <v>-2.6427737920303801E-8</v>
      </c>
    </row>
    <row r="53" spans="2:6" x14ac:dyDescent="0.25">
      <c r="C53" t="s">
        <v>37</v>
      </c>
      <c r="D53">
        <v>0</v>
      </c>
      <c r="E53" s="20">
        <v>0</v>
      </c>
      <c r="F53" s="20">
        <f t="shared" si="0"/>
        <v>0</v>
      </c>
    </row>
    <row r="54" spans="2:6" x14ac:dyDescent="0.25">
      <c r="F54" s="136">
        <f>SUM(F46:F53)</f>
        <v>9.9873572262079694E-5</v>
      </c>
    </row>
    <row r="58" spans="2:6" x14ac:dyDescent="0.25">
      <c r="B58" s="108" t="s">
        <v>36</v>
      </c>
      <c r="C58">
        <v>0</v>
      </c>
      <c r="D58">
        <v>0</v>
      </c>
      <c r="E58">
        <v>0</v>
      </c>
      <c r="F58">
        <v>-9.9999999999999894E-4</v>
      </c>
    </row>
    <row r="59" spans="2:6" x14ac:dyDescent="0.25">
      <c r="B59" s="108" t="s">
        <v>30</v>
      </c>
      <c r="C59">
        <v>0</v>
      </c>
      <c r="D59">
        <v>1.03321329765667E-2</v>
      </c>
      <c r="E59">
        <v>1.29151662207084E-2</v>
      </c>
      <c r="F59">
        <v>0</v>
      </c>
    </row>
    <row r="60" spans="2:6" x14ac:dyDescent="0.25">
      <c r="B60" s="108" t="s">
        <v>29</v>
      </c>
      <c r="C60">
        <v>6.6069344800759604E-4</v>
      </c>
      <c r="D60">
        <v>2.6427737920303799E-4</v>
      </c>
      <c r="E60">
        <v>0</v>
      </c>
      <c r="F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70"/>
  <sheetViews>
    <sheetView workbookViewId="0">
      <selection activeCell="J31" sqref="J31"/>
    </sheetView>
  </sheetViews>
  <sheetFormatPr defaultRowHeight="15" x14ac:dyDescent="0.25"/>
  <cols>
    <col min="8" max="8" width="12.7109375" bestFit="1" customWidth="1"/>
    <col min="17" max="17" width="12" bestFit="1" customWidth="1"/>
    <col min="19" max="19" width="9.5703125" bestFit="1" customWidth="1"/>
  </cols>
  <sheetData>
    <row r="2" spans="3:19" x14ac:dyDescent="0.25">
      <c r="D2" s="1" t="s">
        <v>41</v>
      </c>
      <c r="E2" s="1" t="s">
        <v>0</v>
      </c>
      <c r="F2" s="1" t="s">
        <v>1</v>
      </c>
      <c r="G2" s="1" t="s">
        <v>2</v>
      </c>
      <c r="H2" s="1" t="s">
        <v>35</v>
      </c>
      <c r="I2" s="1" t="s">
        <v>36</v>
      </c>
      <c r="J2" s="1" t="s">
        <v>4</v>
      </c>
      <c r="K2" s="1" t="s">
        <v>3</v>
      </c>
      <c r="L2" s="1" t="s">
        <v>42</v>
      </c>
      <c r="M2" s="1" t="s">
        <v>37</v>
      </c>
      <c r="O2" s="1" t="s">
        <v>7</v>
      </c>
    </row>
    <row r="3" spans="3:19" x14ac:dyDescent="0.25">
      <c r="C3" t="s">
        <v>5</v>
      </c>
      <c r="D3" s="50">
        <v>0</v>
      </c>
      <c r="E3" s="10">
        <v>0</v>
      </c>
      <c r="F3" s="10">
        <v>1</v>
      </c>
      <c r="G3" s="10">
        <v>1</v>
      </c>
      <c r="H3" s="54">
        <v>0</v>
      </c>
      <c r="I3" s="54">
        <v>0</v>
      </c>
      <c r="J3" s="10">
        <v>-1</v>
      </c>
      <c r="K3" s="10">
        <v>0</v>
      </c>
      <c r="L3" s="54">
        <v>0</v>
      </c>
      <c r="M3" s="52">
        <v>0</v>
      </c>
      <c r="O3" s="18">
        <v>-2.1111</v>
      </c>
    </row>
    <row r="4" spans="3:19" x14ac:dyDescent="0.25">
      <c r="C4" t="s">
        <v>6</v>
      </c>
      <c r="D4" s="88">
        <v>0</v>
      </c>
      <c r="E4" s="18">
        <v>0</v>
      </c>
      <c r="F4" s="18">
        <v>0</v>
      </c>
      <c r="G4" s="18">
        <v>0</v>
      </c>
      <c r="H4" s="18">
        <v>1</v>
      </c>
      <c r="I4" s="18">
        <v>1</v>
      </c>
      <c r="J4" s="18">
        <v>0</v>
      </c>
      <c r="K4" s="18">
        <v>0</v>
      </c>
      <c r="L4" s="87">
        <v>0</v>
      </c>
      <c r="M4" s="51">
        <v>-1</v>
      </c>
      <c r="O4" s="18">
        <v>-13.995799999999999</v>
      </c>
    </row>
    <row r="5" spans="3:19" x14ac:dyDescent="0.25">
      <c r="C5" t="s">
        <v>39</v>
      </c>
      <c r="D5" s="88">
        <v>0</v>
      </c>
      <c r="E5" s="18">
        <v>1</v>
      </c>
      <c r="F5" s="18">
        <v>1</v>
      </c>
      <c r="G5" s="18">
        <v>0</v>
      </c>
      <c r="H5" s="87">
        <v>0</v>
      </c>
      <c r="I5" s="87">
        <v>0</v>
      </c>
      <c r="J5" s="18">
        <v>0</v>
      </c>
      <c r="K5" s="18">
        <v>-1</v>
      </c>
      <c r="L5" s="87">
        <v>0</v>
      </c>
      <c r="M5" s="89">
        <v>0</v>
      </c>
      <c r="O5" s="87">
        <v>-0.82</v>
      </c>
    </row>
    <row r="6" spans="3:19" x14ac:dyDescent="0.25">
      <c r="C6" t="s">
        <v>47</v>
      </c>
      <c r="D6" s="57">
        <v>1</v>
      </c>
      <c r="E6" s="55">
        <v>0</v>
      </c>
      <c r="F6" s="55">
        <v>0</v>
      </c>
      <c r="G6" s="55">
        <v>1</v>
      </c>
      <c r="H6" s="55">
        <v>-1</v>
      </c>
      <c r="I6" s="55">
        <v>0</v>
      </c>
      <c r="J6" s="55">
        <v>0</v>
      </c>
      <c r="K6" s="55">
        <v>0</v>
      </c>
      <c r="L6" s="55">
        <v>-1</v>
      </c>
      <c r="M6" s="56">
        <v>0</v>
      </c>
      <c r="O6" s="87">
        <v>1.8487</v>
      </c>
    </row>
    <row r="8" spans="3:19" x14ac:dyDescent="0.25">
      <c r="O8" s="90"/>
      <c r="P8" s="90"/>
    </row>
    <row r="9" spans="3:19" x14ac:dyDescent="0.25">
      <c r="C9" s="90"/>
      <c r="D9" s="87">
        <v>0</v>
      </c>
      <c r="E9" s="87">
        <v>1</v>
      </c>
      <c r="F9" s="87">
        <v>2</v>
      </c>
      <c r="G9" s="87">
        <v>3</v>
      </c>
      <c r="H9" s="87">
        <v>8</v>
      </c>
      <c r="I9" s="87">
        <v>9</v>
      </c>
      <c r="J9" s="87">
        <v>4</v>
      </c>
      <c r="K9" s="87">
        <v>5</v>
      </c>
      <c r="L9" s="87">
        <v>6</v>
      </c>
      <c r="M9" s="87">
        <v>7</v>
      </c>
      <c r="N9" s="90"/>
      <c r="Q9" s="90"/>
      <c r="R9" s="90"/>
      <c r="S9" s="90"/>
    </row>
    <row r="10" spans="3:19" ht="15.75" thickBot="1" x14ac:dyDescent="0.3">
      <c r="C10" s="90"/>
      <c r="D10" s="1" t="s">
        <v>41</v>
      </c>
      <c r="E10" s="1" t="s">
        <v>0</v>
      </c>
      <c r="F10" s="1" t="s">
        <v>1</v>
      </c>
      <c r="G10" s="1" t="s">
        <v>2</v>
      </c>
      <c r="H10" s="1" t="s">
        <v>42</v>
      </c>
      <c r="I10" s="1" t="s">
        <v>37</v>
      </c>
      <c r="J10" s="1" t="s">
        <v>35</v>
      </c>
      <c r="K10" s="1" t="s">
        <v>36</v>
      </c>
      <c r="L10" s="1" t="s">
        <v>4</v>
      </c>
      <c r="M10" s="1" t="s">
        <v>3</v>
      </c>
      <c r="N10" s="90"/>
      <c r="O10" s="87" t="s">
        <v>50</v>
      </c>
      <c r="P10" s="90"/>
      <c r="Q10" s="90"/>
      <c r="R10" s="90"/>
      <c r="S10" s="90"/>
    </row>
    <row r="11" spans="3:19" x14ac:dyDescent="0.25">
      <c r="C11" t="s">
        <v>5</v>
      </c>
      <c r="D11" s="59">
        <v>1</v>
      </c>
      <c r="E11" s="60">
        <v>0</v>
      </c>
      <c r="F11" s="60">
        <v>0</v>
      </c>
      <c r="G11" s="61">
        <v>1</v>
      </c>
      <c r="H11" s="100">
        <v>-1</v>
      </c>
      <c r="I11" s="101">
        <v>0</v>
      </c>
      <c r="J11" s="91">
        <v>-1</v>
      </c>
      <c r="K11" s="92">
        <v>0</v>
      </c>
      <c r="L11" s="92">
        <v>0</v>
      </c>
      <c r="M11" s="93">
        <v>0</v>
      </c>
      <c r="N11" s="90"/>
      <c r="O11">
        <v>1.8487</v>
      </c>
      <c r="P11" s="90"/>
      <c r="Q11" s="90"/>
      <c r="R11" s="90"/>
      <c r="S11" s="90"/>
    </row>
    <row r="12" spans="3:19" x14ac:dyDescent="0.25">
      <c r="C12" t="s">
        <v>6</v>
      </c>
      <c r="D12" s="63">
        <v>-1</v>
      </c>
      <c r="E12" s="64">
        <v>0</v>
      </c>
      <c r="F12" s="64">
        <v>0</v>
      </c>
      <c r="G12" s="65">
        <v>-1</v>
      </c>
      <c r="H12" s="102">
        <v>1</v>
      </c>
      <c r="I12" s="103">
        <v>1</v>
      </c>
      <c r="J12" s="94">
        <v>0</v>
      </c>
      <c r="K12" s="87">
        <v>-1</v>
      </c>
      <c r="L12" s="87">
        <v>0</v>
      </c>
      <c r="M12" s="95">
        <v>0</v>
      </c>
      <c r="N12" s="90"/>
      <c r="O12">
        <v>-15.8438</v>
      </c>
      <c r="Q12" s="90"/>
      <c r="R12" t="s">
        <v>49</v>
      </c>
      <c r="S12" t="s">
        <v>51</v>
      </c>
    </row>
    <row r="13" spans="3:19" x14ac:dyDescent="0.25">
      <c r="C13" t="s">
        <v>39</v>
      </c>
      <c r="D13" s="63">
        <v>0</v>
      </c>
      <c r="E13" s="64">
        <v>0</v>
      </c>
      <c r="F13" s="64">
        <v>1</v>
      </c>
      <c r="G13" s="65">
        <v>1</v>
      </c>
      <c r="H13" s="102">
        <v>0</v>
      </c>
      <c r="I13" s="103">
        <v>0</v>
      </c>
      <c r="J13" s="94">
        <v>0</v>
      </c>
      <c r="K13" s="87">
        <v>0</v>
      </c>
      <c r="L13" s="87">
        <v>-1</v>
      </c>
      <c r="M13" s="95">
        <v>0</v>
      </c>
      <c r="N13" s="90"/>
      <c r="O13">
        <v>2.1111</v>
      </c>
      <c r="Q13" s="90"/>
      <c r="R13" s="20">
        <v>-1.4148080000000001</v>
      </c>
      <c r="S13" s="99">
        <f>10^R13</f>
        <v>3.847618462533766E-2</v>
      </c>
    </row>
    <row r="14" spans="3:19" ht="15.75" thickBot="1" x14ac:dyDescent="0.3">
      <c r="C14" t="s">
        <v>47</v>
      </c>
      <c r="D14" s="67">
        <v>0</v>
      </c>
      <c r="E14" s="68">
        <v>1</v>
      </c>
      <c r="F14" s="68">
        <v>1</v>
      </c>
      <c r="G14" s="69">
        <v>0</v>
      </c>
      <c r="H14" s="104">
        <v>0</v>
      </c>
      <c r="I14" s="105">
        <v>0</v>
      </c>
      <c r="J14" s="96">
        <v>0</v>
      </c>
      <c r="K14" s="97">
        <v>0</v>
      </c>
      <c r="L14" s="97">
        <v>0</v>
      </c>
      <c r="M14" s="98">
        <v>-1</v>
      </c>
      <c r="N14" s="90"/>
      <c r="O14">
        <v>0.81999999999999895</v>
      </c>
      <c r="Q14" s="90"/>
      <c r="R14" s="90"/>
      <c r="S14" s="90"/>
    </row>
    <row r="15" spans="3:19" x14ac:dyDescent="0.25">
      <c r="C15" s="90"/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Q15" s="90"/>
      <c r="R15" s="90"/>
      <c r="S15" s="90"/>
    </row>
    <row r="16" spans="3:19" x14ac:dyDescent="0.25"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P16" s="90"/>
      <c r="Q16" s="90"/>
      <c r="R16" s="90"/>
      <c r="S16" s="90"/>
    </row>
    <row r="17" spans="1:26" x14ac:dyDescent="0.25">
      <c r="C17" s="90"/>
      <c r="D17" s="90"/>
      <c r="E17" s="90" t="s">
        <v>53</v>
      </c>
      <c r="F17" s="90" t="s">
        <v>52</v>
      </c>
      <c r="H17" s="87" t="s">
        <v>54</v>
      </c>
      <c r="I17" s="90" t="s">
        <v>55</v>
      </c>
      <c r="J17" s="90"/>
      <c r="K17" s="90"/>
      <c r="L17" s="90"/>
      <c r="M17" s="90"/>
      <c r="N17" s="90"/>
      <c r="P17" s="90"/>
      <c r="Q17" s="90"/>
      <c r="R17" s="90"/>
      <c r="S17" s="90"/>
      <c r="W17" t="s">
        <v>56</v>
      </c>
      <c r="X17" s="20">
        <v>7.4668808628693302E-4</v>
      </c>
      <c r="Y17">
        <v>0.76893835712827996</v>
      </c>
      <c r="Z17" s="20">
        <f>X17*Y17</f>
        <v>5.7415711035673357E-4</v>
      </c>
    </row>
    <row r="18" spans="1:26" x14ac:dyDescent="0.25">
      <c r="C18" s="90"/>
      <c r="D18" s="1" t="s">
        <v>41</v>
      </c>
      <c r="E18">
        <v>0.93472249665493801</v>
      </c>
      <c r="F18" s="106">
        <v>7.4943113354221478E-4</v>
      </c>
      <c r="H18" s="90">
        <f>((D11*F18+G11*F21)/(F22))/10^(O11)</f>
        <v>3074.8870824422279</v>
      </c>
      <c r="I18" s="90">
        <f>LOG(H18)</f>
        <v>3.4878291720227637</v>
      </c>
      <c r="J18" s="90">
        <f>1/H18</f>
        <v>3.2521519431072908E-4</v>
      </c>
      <c r="K18" s="90">
        <f>LOG(J18)</f>
        <v>-3.4878291720227637</v>
      </c>
      <c r="L18" s="90"/>
      <c r="M18" s="90"/>
      <c r="N18" s="90"/>
      <c r="P18" s="90"/>
      <c r="Q18" s="90"/>
      <c r="R18" s="90"/>
      <c r="S18" s="90"/>
      <c r="W18" t="s">
        <v>57</v>
      </c>
      <c r="X18" s="20">
        <v>3.9810827485648403E-4</v>
      </c>
      <c r="Y18">
        <v>0.93433396108109201</v>
      </c>
      <c r="Z18" s="20">
        <f t="shared" ref="Z18:Z22" si="0">X18*Y18</f>
        <v>3.7196608138581882E-4</v>
      </c>
    </row>
    <row r="19" spans="1:26" x14ac:dyDescent="0.25">
      <c r="C19" s="90"/>
      <c r="D19" s="1" t="s">
        <v>0</v>
      </c>
      <c r="E19">
        <v>0.93472249665493801</v>
      </c>
      <c r="F19" s="107">
        <v>3.7212120920551977E-4</v>
      </c>
      <c r="G19" s="87"/>
      <c r="H19" s="90">
        <f>1/(D12*F18+G12*F21+K12*F23)/10^(O12)</f>
        <v>-5.2576251479490437E+18</v>
      </c>
      <c r="I19" s="90" t="e">
        <f>LOG(H19)</f>
        <v>#NUM!</v>
      </c>
      <c r="J19" s="90">
        <f>1/H19</f>
        <v>-1.9019994234280695E-19</v>
      </c>
      <c r="K19" s="90" t="e">
        <f>LOG(J19)</f>
        <v>#NUM!</v>
      </c>
      <c r="L19" s="90"/>
      <c r="R19" s="90"/>
      <c r="S19" s="90"/>
      <c r="W19" t="s">
        <v>58</v>
      </c>
      <c r="X19" s="20">
        <v>9.4479636114341695E-4</v>
      </c>
      <c r="Y19">
        <v>0.76123477490623004</v>
      </c>
      <c r="Z19" s="20">
        <f t="shared" si="0"/>
        <v>7.1921184530723424E-4</v>
      </c>
    </row>
    <row r="20" spans="1:26" x14ac:dyDescent="0.25">
      <c r="C20" s="90"/>
      <c r="D20" s="87" t="s">
        <v>21</v>
      </c>
      <c r="E20" s="87">
        <v>0.76251321202461697</v>
      </c>
      <c r="F20" s="107">
        <v>7.203452599809871E-4</v>
      </c>
      <c r="G20" s="87"/>
      <c r="H20" s="87"/>
      <c r="I20" s="87"/>
      <c r="J20" s="87"/>
      <c r="K20" s="87"/>
      <c r="L20" s="90"/>
      <c r="R20" s="90"/>
      <c r="S20" s="90"/>
      <c r="W20" t="s">
        <v>59</v>
      </c>
      <c r="X20" s="20">
        <v>1.6812752202132699E-7</v>
      </c>
      <c r="Y20">
        <v>0.939922438293749</v>
      </c>
      <c r="Z20" s="20">
        <f t="shared" si="0"/>
        <v>1.5802683044257165E-7</v>
      </c>
    </row>
    <row r="21" spans="1:26" x14ac:dyDescent="0.25">
      <c r="C21" s="90"/>
      <c r="D21" s="87" t="s">
        <v>2</v>
      </c>
      <c r="E21" s="87">
        <v>0.77013621514238895</v>
      </c>
      <c r="F21" s="107">
        <v>5.7633802610822411E-4</v>
      </c>
      <c r="G21" s="87"/>
      <c r="H21" s="87">
        <f>((F21+F22)/F25)/10^(O11)</f>
        <v>4.6190358862809457</v>
      </c>
      <c r="I21" s="87">
        <f>LOG10(H21)</f>
        <v>0.66455133638667407</v>
      </c>
      <c r="J21" s="87"/>
      <c r="K21" s="87"/>
      <c r="L21" s="90"/>
      <c r="R21" s="90"/>
      <c r="S21" s="90"/>
      <c r="V21" s="20"/>
      <c r="W21" t="s">
        <v>60</v>
      </c>
      <c r="X21">
        <v>1</v>
      </c>
      <c r="Y21">
        <v>0.99994694423610797</v>
      </c>
      <c r="Z21" s="20">
        <f t="shared" si="0"/>
        <v>0.99994694423610797</v>
      </c>
    </row>
    <row r="22" spans="1:26" x14ac:dyDescent="0.25">
      <c r="C22" s="90"/>
      <c r="D22" s="87" t="s">
        <v>35</v>
      </c>
      <c r="E22" s="90">
        <v>0.94024740271732199</v>
      </c>
      <c r="F22" s="90">
        <v>6.1085585388832205E-9</v>
      </c>
      <c r="G22" s="90"/>
      <c r="H22" s="90"/>
      <c r="I22" s="90"/>
      <c r="J22" s="90"/>
      <c r="K22" s="90"/>
      <c r="L22" s="90"/>
      <c r="R22" s="90"/>
      <c r="S22" s="90"/>
      <c r="V22" s="20"/>
      <c r="W22" t="s">
        <v>61</v>
      </c>
      <c r="X22" s="20">
        <v>8.0000000000000004E-4</v>
      </c>
      <c r="Y22">
        <v>0.93433396108109201</v>
      </c>
      <c r="Z22" s="20">
        <f t="shared" si="0"/>
        <v>7.4746716886487361E-4</v>
      </c>
    </row>
    <row r="23" spans="1:26" x14ac:dyDescent="0.25">
      <c r="C23" s="90"/>
      <c r="D23" s="87" t="s">
        <v>36</v>
      </c>
      <c r="E23" s="90">
        <v>0.93349343805725404</v>
      </c>
      <c r="F23" s="90">
        <v>1.657027193988572E-6</v>
      </c>
      <c r="G23" s="90"/>
      <c r="H23" s="90"/>
      <c r="I23" s="90"/>
      <c r="J23" s="90"/>
      <c r="K23" s="90"/>
      <c r="L23" s="90"/>
      <c r="R23" s="90"/>
      <c r="S23" s="90"/>
      <c r="V23" s="20"/>
    </row>
    <row r="24" spans="1:26" x14ac:dyDescent="0.25">
      <c r="C24" s="90"/>
      <c r="D24" s="87" t="s">
        <v>30</v>
      </c>
      <c r="E24" s="90">
        <v>1.00037109828534</v>
      </c>
      <c r="F24" s="90">
        <v>5.3429849691434332E-5</v>
      </c>
      <c r="G24" s="90"/>
      <c r="H24" s="90"/>
      <c r="I24" s="90"/>
      <c r="J24" s="90"/>
      <c r="K24" s="90"/>
      <c r="L24" s="90"/>
      <c r="R24" s="90"/>
      <c r="S24" s="90"/>
      <c r="V24" s="20"/>
    </row>
    <row r="25" spans="1:26" x14ac:dyDescent="0.25">
      <c r="C25" s="90"/>
      <c r="D25" s="87" t="s">
        <v>43</v>
      </c>
      <c r="E25" s="87">
        <v>0.93472249665493801</v>
      </c>
      <c r="F25" s="87">
        <v>1.7677894649205539E-6</v>
      </c>
      <c r="G25" s="87"/>
      <c r="H25" s="87"/>
      <c r="I25" s="87"/>
      <c r="J25" s="87"/>
      <c r="K25" s="90"/>
      <c r="L25" s="90"/>
      <c r="R25" s="90"/>
      <c r="S25" s="90"/>
    </row>
    <row r="26" spans="1:26" x14ac:dyDescent="0.25">
      <c r="C26" s="90"/>
      <c r="D26" s="87" t="s">
        <v>42</v>
      </c>
      <c r="E26" s="87">
        <v>0</v>
      </c>
      <c r="F26" s="87">
        <v>1</v>
      </c>
      <c r="G26" s="87"/>
      <c r="H26" s="87"/>
      <c r="I26" s="87"/>
      <c r="J26" s="87"/>
      <c r="K26" s="90"/>
      <c r="L26" s="90"/>
      <c r="R26" s="90"/>
      <c r="S26" s="90"/>
    </row>
    <row r="27" spans="1:26" x14ac:dyDescent="0.25">
      <c r="C27" s="90"/>
      <c r="D27" s="87" t="s">
        <v>37</v>
      </c>
      <c r="E27" s="87">
        <v>0</v>
      </c>
      <c r="F27" s="87">
        <v>1</v>
      </c>
      <c r="G27" s="87"/>
      <c r="H27" s="87"/>
      <c r="I27" s="87"/>
      <c r="J27" s="87"/>
      <c r="K27" s="90"/>
      <c r="L27" s="90"/>
      <c r="R27" s="90"/>
      <c r="S27" s="90"/>
    </row>
    <row r="28" spans="1:26" x14ac:dyDescent="0.25">
      <c r="C28" s="90"/>
      <c r="D28" s="87"/>
      <c r="E28" s="87"/>
      <c r="F28" s="87"/>
      <c r="G28" s="87"/>
      <c r="H28" s="87"/>
      <c r="I28" s="87"/>
      <c r="J28" s="87"/>
      <c r="K28" s="90"/>
      <c r="L28" s="90"/>
      <c r="M28" s="90"/>
      <c r="N28" s="90"/>
      <c r="O28" s="90"/>
      <c r="P28" s="90"/>
      <c r="Q28" s="90"/>
      <c r="R28" s="90"/>
      <c r="S28" s="90"/>
    </row>
    <row r="30" spans="1:26" x14ac:dyDescent="0.25">
      <c r="A30" t="s">
        <v>45</v>
      </c>
      <c r="V30" t="s">
        <v>8</v>
      </c>
      <c r="W30">
        <v>0</v>
      </c>
      <c r="X30">
        <v>0</v>
      </c>
      <c r="Y30">
        <v>1</v>
      </c>
      <c r="Z30">
        <v>1</v>
      </c>
    </row>
    <row r="31" spans="1:26" x14ac:dyDescent="0.25">
      <c r="Q31" t="s">
        <v>44</v>
      </c>
      <c r="V31" t="s">
        <v>10</v>
      </c>
      <c r="W31">
        <v>0</v>
      </c>
      <c r="X31">
        <v>1</v>
      </c>
      <c r="Y31">
        <v>1</v>
      </c>
      <c r="Z31">
        <v>0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35</v>
      </c>
      <c r="G32" t="s">
        <v>36</v>
      </c>
      <c r="H32" t="s">
        <v>37</v>
      </c>
      <c r="I32" t="s">
        <v>41</v>
      </c>
      <c r="J32" t="s">
        <v>42</v>
      </c>
      <c r="N32" t="s">
        <v>62</v>
      </c>
      <c r="O32" t="s">
        <v>41</v>
      </c>
      <c r="P32">
        <v>8.0123492763033101E-4</v>
      </c>
      <c r="Q32">
        <f>ABS(P32-I33)</f>
        <v>1.23492763033097E-6</v>
      </c>
      <c r="V32" t="s">
        <v>68</v>
      </c>
      <c r="W32">
        <v>1</v>
      </c>
      <c r="X32">
        <v>0</v>
      </c>
      <c r="Y32">
        <v>0</v>
      </c>
      <c r="Z32">
        <v>1</v>
      </c>
    </row>
    <row r="33" spans="1:26" x14ac:dyDescent="0.25">
      <c r="A33" s="20">
        <v>7.1560090000000003E-4</v>
      </c>
      <c r="B33" s="20">
        <v>9.13202E-4</v>
      </c>
      <c r="C33" s="20">
        <v>3.9760110000000001E-4</v>
      </c>
      <c r="D33" s="20">
        <v>2.3989130000000002E-6</v>
      </c>
      <c r="E33" s="20">
        <v>8.4399089999999996E-5</v>
      </c>
      <c r="F33" s="20">
        <v>1.6200960000000001E-7</v>
      </c>
      <c r="G33" s="20">
        <v>6.2009630000000005E-8</v>
      </c>
      <c r="H33" s="20">
        <v>55.508249999999997</v>
      </c>
      <c r="I33" s="20">
        <v>8.0000000000000004E-4</v>
      </c>
      <c r="J33" s="20">
        <v>0</v>
      </c>
      <c r="N33">
        <v>1</v>
      </c>
      <c r="O33" t="s">
        <v>0</v>
      </c>
      <c r="P33">
        <v>3.9760140086254902E-4</v>
      </c>
      <c r="Q33">
        <f>ABS(P33-C33)</f>
        <v>3.008625490126364E-10</v>
      </c>
      <c r="V33" t="s">
        <v>69</v>
      </c>
      <c r="W33">
        <v>0</v>
      </c>
      <c r="X33">
        <v>0</v>
      </c>
      <c r="Y33">
        <v>0</v>
      </c>
      <c r="Z33">
        <v>0</v>
      </c>
    </row>
    <row r="34" spans="1:26" x14ac:dyDescent="0.25">
      <c r="N34">
        <v>2</v>
      </c>
      <c r="O34" t="s">
        <v>21</v>
      </c>
      <c r="P34">
        <v>9.1308197031035403E-4</v>
      </c>
      <c r="Q34">
        <f>ABS(P34-B33)</f>
        <v>1.2002968964597033E-7</v>
      </c>
      <c r="V34" t="s">
        <v>63</v>
      </c>
    </row>
    <row r="35" spans="1:26" x14ac:dyDescent="0.25">
      <c r="N35">
        <v>3</v>
      </c>
      <c r="O35" t="s">
        <v>2</v>
      </c>
      <c r="P35">
        <v>7.1671549707813499E-4</v>
      </c>
      <c r="Q35">
        <f>ABS(P35-A33)</f>
        <v>1.114597078134957E-6</v>
      </c>
      <c r="V35" t="s">
        <v>64</v>
      </c>
    </row>
    <row r="36" spans="1:26" x14ac:dyDescent="0.25">
      <c r="N36">
        <v>4</v>
      </c>
      <c r="O36" t="s">
        <v>35</v>
      </c>
      <c r="P36" s="20">
        <v>8.1359206324174898E-9</v>
      </c>
      <c r="Q36">
        <f>ABS(P36-F33)</f>
        <v>1.5387367936758251E-7</v>
      </c>
      <c r="V36" t="s">
        <v>70</v>
      </c>
    </row>
    <row r="37" spans="1:26" x14ac:dyDescent="0.25">
      <c r="N37">
        <v>5</v>
      </c>
      <c r="O37" t="s">
        <v>36</v>
      </c>
      <c r="P37" s="20">
        <v>1.24306344910423E-6</v>
      </c>
      <c r="Q37">
        <f>ABS(P37-G33)</f>
        <v>1.18105381910423E-6</v>
      </c>
      <c r="V37" t="s">
        <v>71</v>
      </c>
    </row>
    <row r="38" spans="1:26" x14ac:dyDescent="0.25">
      <c r="N38">
        <v>6</v>
      </c>
      <c r="O38" t="s">
        <v>30</v>
      </c>
      <c r="P38" s="20">
        <v>8.4519443453917706E-5</v>
      </c>
      <c r="Q38">
        <f>ABS(P38-E33)</f>
        <v>1.203534539177104E-7</v>
      </c>
      <c r="V38" t="s">
        <v>65</v>
      </c>
    </row>
    <row r="39" spans="1:26" x14ac:dyDescent="0.25">
      <c r="N39">
        <v>7</v>
      </c>
      <c r="O39" t="s">
        <v>43</v>
      </c>
      <c r="P39" s="20">
        <v>2.3985993004848999E-6</v>
      </c>
      <c r="Q39">
        <f>ABS(P39-D33)</f>
        <v>3.1369951510027525E-10</v>
      </c>
      <c r="V39" t="s">
        <v>66</v>
      </c>
    </row>
    <row r="40" spans="1:26" x14ac:dyDescent="0.25">
      <c r="N40">
        <v>8</v>
      </c>
      <c r="O40" t="s">
        <v>42</v>
      </c>
      <c r="P40">
        <v>0</v>
      </c>
      <c r="Q40">
        <f t="shared" ref="Q40:Q41" si="1">ABS(P40-I41)</f>
        <v>0</v>
      </c>
      <c r="V40" t="s">
        <v>72</v>
      </c>
    </row>
    <row r="41" spans="1:26" x14ac:dyDescent="0.25">
      <c r="N41">
        <v>9</v>
      </c>
      <c r="O41" t="s">
        <v>37</v>
      </c>
      <c r="P41">
        <v>55.508250191225898</v>
      </c>
      <c r="Q41">
        <f t="shared" si="1"/>
        <v>55.508250191225898</v>
      </c>
      <c r="V41" t="s">
        <v>73</v>
      </c>
    </row>
    <row r="42" spans="1:26" x14ac:dyDescent="0.25">
      <c r="V42" t="s">
        <v>74</v>
      </c>
    </row>
    <row r="43" spans="1:26" x14ac:dyDescent="0.25">
      <c r="V43" t="s">
        <v>75</v>
      </c>
    </row>
    <row r="44" spans="1:26" x14ac:dyDescent="0.25">
      <c r="V44" t="s">
        <v>76</v>
      </c>
    </row>
    <row r="45" spans="1:26" x14ac:dyDescent="0.25">
      <c r="V45" t="s">
        <v>77</v>
      </c>
    </row>
    <row r="46" spans="1:26" x14ac:dyDescent="0.25">
      <c r="A46" t="s">
        <v>46</v>
      </c>
    </row>
    <row r="47" spans="1:26" x14ac:dyDescent="0.25">
      <c r="Q47" t="s">
        <v>44</v>
      </c>
      <c r="U47" t="s">
        <v>53</v>
      </c>
      <c r="V47" t="s">
        <v>52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35</v>
      </c>
      <c r="G48" t="s">
        <v>36</v>
      </c>
      <c r="H48" t="s">
        <v>37</v>
      </c>
      <c r="I48" t="s">
        <v>41</v>
      </c>
      <c r="J48" t="s">
        <v>42</v>
      </c>
      <c r="O48" t="s">
        <v>41</v>
      </c>
      <c r="P48">
        <v>8.0176858503515E-4</v>
      </c>
      <c r="Q48">
        <f>ABS(P48-I49)</f>
        <v>1.7685850351499641E-6</v>
      </c>
      <c r="U48">
        <v>0.93472249665493801</v>
      </c>
      <c r="V48">
        <f>U48*P48</f>
        <v>7.4943113354355236E-4</v>
      </c>
    </row>
    <row r="49" spans="1:23" x14ac:dyDescent="0.25">
      <c r="A49" s="20">
        <v>7.4668810000000005E-4</v>
      </c>
      <c r="B49" s="20">
        <v>9.4479640000000005E-4</v>
      </c>
      <c r="C49" s="20">
        <v>3.9810829999999998E-4</v>
      </c>
      <c r="D49" s="20">
        <v>1.8917250000000001E-6</v>
      </c>
      <c r="E49" s="20">
        <v>5.3311910000000001E-5</v>
      </c>
      <c r="F49" s="20">
        <v>1.6812749999999999E-7</v>
      </c>
      <c r="G49" s="20">
        <v>6.8127520000000005E-8</v>
      </c>
      <c r="H49" s="20">
        <v>55.508249999999997</v>
      </c>
      <c r="I49" s="20">
        <v>8.0000000000000004E-4</v>
      </c>
      <c r="J49" s="20">
        <v>0</v>
      </c>
      <c r="O49" t="s">
        <v>0</v>
      </c>
      <c r="P49">
        <v>3.9810875477823198E-4</v>
      </c>
      <c r="Q49">
        <f>ABS(P49-C49)</f>
        <v>4.5477823200010259E-10</v>
      </c>
      <c r="U49">
        <v>0.93472249665493801</v>
      </c>
      <c r="V49">
        <f t="shared" ref="V49:V55" si="2">U49*P49</f>
        <v>3.721212092064975E-4</v>
      </c>
    </row>
    <row r="50" spans="1:23" x14ac:dyDescent="0.25">
      <c r="O50" t="s">
        <v>21</v>
      </c>
      <c r="P50">
        <v>9.4469872608764801E-4</v>
      </c>
      <c r="Q50">
        <f>ABS(P50-B49)</f>
        <v>9.7673912352038914E-8</v>
      </c>
      <c r="T50" t="s">
        <v>21</v>
      </c>
      <c r="U50">
        <v>0.76251321202461697</v>
      </c>
      <c r="V50">
        <f t="shared" si="2"/>
        <v>7.2034526002465627E-4</v>
      </c>
    </row>
    <row r="51" spans="1:23" x14ac:dyDescent="0.25">
      <c r="O51" t="s">
        <v>2</v>
      </c>
      <c r="P51">
        <v>7.4835855634456598E-4</v>
      </c>
      <c r="Q51">
        <f>ABS(P51-A49)</f>
        <v>1.6704563445659251E-6</v>
      </c>
      <c r="T51" t="s">
        <v>2</v>
      </c>
      <c r="U51">
        <v>0.77013621514238895</v>
      </c>
      <c r="V51">
        <f t="shared" si="2"/>
        <v>5.7633802615262631E-4</v>
      </c>
    </row>
    <row r="52" spans="1:23" x14ac:dyDescent="0.25">
      <c r="O52" t="s">
        <v>35</v>
      </c>
      <c r="P52" s="20">
        <v>6.4967565899250199E-9</v>
      </c>
      <c r="Q52">
        <f>ABS(P52-F49)</f>
        <v>1.6163074341007498E-7</v>
      </c>
      <c r="T52" t="s">
        <v>35</v>
      </c>
      <c r="U52">
        <v>0.94024740271732199</v>
      </c>
      <c r="V52">
        <f t="shared" si="2"/>
        <v>6.1085585097636456E-9</v>
      </c>
    </row>
    <row r="53" spans="1:23" x14ac:dyDescent="0.25">
      <c r="O53" t="s">
        <v>36</v>
      </c>
      <c r="P53" s="20">
        <v>1.77508178842782E-6</v>
      </c>
      <c r="Q53">
        <f>ABS(P53-G49)</f>
        <v>1.7069542684278201E-6</v>
      </c>
      <c r="T53" t="s">
        <v>36</v>
      </c>
      <c r="U53">
        <v>0.93349343805725404</v>
      </c>
      <c r="V53">
        <f t="shared" si="2"/>
        <v>1.6570272015123049E-6</v>
      </c>
    </row>
    <row r="54" spans="1:23" x14ac:dyDescent="0.25">
      <c r="O54" t="s">
        <v>30</v>
      </c>
      <c r="P54" s="20">
        <v>5.3410028880615502E-5</v>
      </c>
      <c r="Q54">
        <f>ABS(P54-E49)</f>
        <v>9.8118880615500562E-8</v>
      </c>
      <c r="T54" t="s">
        <v>30</v>
      </c>
      <c r="U54">
        <v>1.00037109828534</v>
      </c>
      <c r="V54">
        <f t="shared" si="2"/>
        <v>5.3429849250753054E-5</v>
      </c>
    </row>
    <row r="55" spans="1:23" x14ac:dyDescent="0.25">
      <c r="O55" t="s">
        <v>43</v>
      </c>
      <c r="P55" s="20">
        <v>1.8912452247421101E-6</v>
      </c>
      <c r="Q55">
        <f>ABS(P55-D49)</f>
        <v>4.7977525789002619E-10</v>
      </c>
      <c r="T55" t="s">
        <v>43</v>
      </c>
      <c r="U55">
        <v>0.93472249665493801</v>
      </c>
      <c r="V55">
        <f t="shared" si="2"/>
        <v>1.7677894582576745E-6</v>
      </c>
    </row>
    <row r="56" spans="1:23" x14ac:dyDescent="0.25">
      <c r="O56" t="s">
        <v>42</v>
      </c>
      <c r="P56">
        <v>0</v>
      </c>
      <c r="Q56">
        <f t="shared" ref="Q56:Q57" si="3">ABS(P56-I57)</f>
        <v>0</v>
      </c>
      <c r="T56" t="s">
        <v>42</v>
      </c>
      <c r="U56">
        <v>0</v>
      </c>
      <c r="V56">
        <v>1</v>
      </c>
    </row>
    <row r="57" spans="1:23" x14ac:dyDescent="0.25">
      <c r="O57" t="s">
        <v>37</v>
      </c>
      <c r="P57">
        <v>55.508250191225898</v>
      </c>
      <c r="Q57">
        <f t="shared" si="3"/>
        <v>55.508250191225898</v>
      </c>
      <c r="T57" t="s">
        <v>37</v>
      </c>
      <c r="U57">
        <v>0</v>
      </c>
      <c r="V57">
        <v>1</v>
      </c>
    </row>
    <row r="59" spans="1:23" x14ac:dyDescent="0.25">
      <c r="A59" t="s">
        <v>48</v>
      </c>
    </row>
    <row r="60" spans="1:23" x14ac:dyDescent="0.25">
      <c r="Q60" t="s">
        <v>44</v>
      </c>
    </row>
    <row r="61" spans="1:23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35</v>
      </c>
      <c r="G61" t="s">
        <v>36</v>
      </c>
      <c r="H61" t="s">
        <v>37</v>
      </c>
      <c r="I61" t="s">
        <v>41</v>
      </c>
      <c r="J61" t="s">
        <v>42</v>
      </c>
      <c r="O61" t="s">
        <v>41</v>
      </c>
      <c r="P61" s="20">
        <v>7.7009825093873505E-4</v>
      </c>
      <c r="Q61">
        <f>ABS(P61-I62)</f>
        <v>2.9901749061264984E-5</v>
      </c>
    </row>
    <row r="62" spans="1:23" x14ac:dyDescent="0.25">
      <c r="A62" s="20">
        <v>7.4668810000000005E-4</v>
      </c>
      <c r="B62" s="20">
        <v>9.4479640000000005E-4</v>
      </c>
      <c r="C62" s="20">
        <v>3.9810829999999998E-4</v>
      </c>
      <c r="D62" s="20">
        <v>1.8917250000000001E-6</v>
      </c>
      <c r="E62" s="20">
        <v>5.3311910000000001E-5</v>
      </c>
      <c r="F62" s="20">
        <v>1.6812749999999999E-7</v>
      </c>
      <c r="G62" s="20">
        <v>6.8127520000000005E-8</v>
      </c>
      <c r="H62" s="20">
        <v>55.508249999999997</v>
      </c>
      <c r="I62" s="20">
        <v>8.0000000000000004E-4</v>
      </c>
      <c r="J62" s="20">
        <v>0</v>
      </c>
      <c r="O62" t="s">
        <v>0</v>
      </c>
      <c r="P62" s="20">
        <v>3.9810163558881301E-4</v>
      </c>
      <c r="Q62">
        <f>ABS(P62-C62)</f>
        <v>6.6644111869698652E-9</v>
      </c>
      <c r="W62" s="20"/>
    </row>
    <row r="63" spans="1:23" x14ac:dyDescent="0.25">
      <c r="O63" t="s">
        <v>21</v>
      </c>
      <c r="P63" s="20">
        <v>9.4653842120416001E-4</v>
      </c>
      <c r="Q63">
        <f>ABS(P63-B62)</f>
        <v>1.7420212041599535E-6</v>
      </c>
      <c r="W63" s="20"/>
    </row>
    <row r="64" spans="1:23" x14ac:dyDescent="0.25">
      <c r="O64" t="s">
        <v>2</v>
      </c>
      <c r="P64" s="20">
        <v>7.1853503668459597E-4</v>
      </c>
      <c r="Q64">
        <f>ABS(P64-A62)</f>
        <v>2.815306331540408E-5</v>
      </c>
      <c r="W64" s="20"/>
    </row>
    <row r="65" spans="15:23" x14ac:dyDescent="0.25">
      <c r="O65" t="s">
        <v>35</v>
      </c>
      <c r="P65" s="20">
        <v>2.9902134584418099E-5</v>
      </c>
      <c r="Q65">
        <f>ABS(P65-F62)</f>
        <v>2.9734007084418098E-5</v>
      </c>
      <c r="W65" s="20"/>
    </row>
    <row r="66" spans="15:23" x14ac:dyDescent="0.25">
      <c r="O66" t="s">
        <v>36</v>
      </c>
      <c r="P66" s="20">
        <v>3.8534026899888801E-10</v>
      </c>
      <c r="Q66">
        <f>ABS(P66-G62)</f>
        <v>6.7742179731001119E-8</v>
      </c>
    </row>
    <row r="67" spans="15:23" x14ac:dyDescent="0.25">
      <c r="O67" t="s">
        <v>30</v>
      </c>
      <c r="P67" s="20">
        <v>5.1563215014836299E-5</v>
      </c>
      <c r="Q67">
        <f>ABS(P67-E62)</f>
        <v>1.7486949851637016E-6</v>
      </c>
    </row>
    <row r="68" spans="15:23" x14ac:dyDescent="0.25">
      <c r="O68" t="s">
        <v>43</v>
      </c>
      <c r="P68" s="20">
        <v>1.89836441906159E-6</v>
      </c>
      <c r="Q68">
        <f>ABS(P68-D62)</f>
        <v>6.639419061589905E-9</v>
      </c>
    </row>
    <row r="69" spans="15:23" x14ac:dyDescent="0.25">
      <c r="O69" t="s">
        <v>42</v>
      </c>
      <c r="P69">
        <v>0</v>
      </c>
      <c r="Q69">
        <f t="shared" ref="Q69:Q70" si="4">ABS(P69-I70)</f>
        <v>0</v>
      </c>
    </row>
    <row r="70" spans="15:23" x14ac:dyDescent="0.25">
      <c r="O70" t="s">
        <v>37</v>
      </c>
      <c r="P70">
        <v>55.508250191225898</v>
      </c>
      <c r="Q70">
        <f t="shared" si="4"/>
        <v>55.508250191225898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2"/>
  <sheetViews>
    <sheetView workbookViewId="0">
      <selection activeCell="S30" sqref="S30"/>
    </sheetView>
  </sheetViews>
  <sheetFormatPr defaultRowHeight="15" x14ac:dyDescent="0.25"/>
  <sheetData>
    <row r="1" spans="2:22" x14ac:dyDescent="0.25">
      <c r="C1">
        <v>0</v>
      </c>
      <c r="D1">
        <v>1</v>
      </c>
      <c r="E1">
        <v>2</v>
      </c>
      <c r="F1">
        <v>3</v>
      </c>
      <c r="G1" s="124">
        <v>4</v>
      </c>
      <c r="H1" s="124">
        <v>5</v>
      </c>
      <c r="I1" s="124">
        <v>6</v>
      </c>
      <c r="J1" s="124">
        <v>7</v>
      </c>
      <c r="K1">
        <v>8</v>
      </c>
      <c r="L1">
        <v>9</v>
      </c>
    </row>
    <row r="2" spans="2:22" x14ac:dyDescent="0.25">
      <c r="C2" s="1" t="s">
        <v>41</v>
      </c>
      <c r="D2" s="1" t="s">
        <v>0</v>
      </c>
      <c r="E2" s="1" t="s">
        <v>1</v>
      </c>
      <c r="F2" s="1" t="s">
        <v>35</v>
      </c>
      <c r="G2" s="1" t="s">
        <v>2</v>
      </c>
      <c r="H2" s="1" t="s">
        <v>36</v>
      </c>
      <c r="I2" s="1" t="s">
        <v>4</v>
      </c>
      <c r="J2" s="1" t="s">
        <v>3</v>
      </c>
      <c r="K2" s="1" t="s">
        <v>42</v>
      </c>
      <c r="L2" s="1" t="s">
        <v>37</v>
      </c>
    </row>
    <row r="3" spans="2:22" x14ac:dyDescent="0.25">
      <c r="C3" s="9">
        <v>1</v>
      </c>
      <c r="D3" s="10">
        <v>0</v>
      </c>
      <c r="E3" s="10">
        <v>0</v>
      </c>
      <c r="F3" s="10">
        <v>-1</v>
      </c>
      <c r="G3" s="10">
        <v>1</v>
      </c>
      <c r="H3" s="11">
        <v>0</v>
      </c>
      <c r="I3" s="9">
        <v>0</v>
      </c>
      <c r="J3" s="10">
        <v>0</v>
      </c>
      <c r="K3" s="10">
        <v>-1</v>
      </c>
      <c r="L3" s="11">
        <v>0</v>
      </c>
    </row>
    <row r="4" spans="2:22" x14ac:dyDescent="0.25">
      <c r="C4" s="53">
        <v>0</v>
      </c>
      <c r="D4" s="18">
        <v>0</v>
      </c>
      <c r="E4" s="18">
        <v>1</v>
      </c>
      <c r="F4" s="87">
        <v>0</v>
      </c>
      <c r="G4" s="87">
        <v>1</v>
      </c>
      <c r="H4" s="51">
        <v>0</v>
      </c>
      <c r="I4" s="53">
        <v>-1</v>
      </c>
      <c r="J4" s="18">
        <v>0</v>
      </c>
      <c r="K4" s="18">
        <v>0</v>
      </c>
      <c r="L4" s="51">
        <v>0</v>
      </c>
    </row>
    <row r="5" spans="2:22" x14ac:dyDescent="0.25">
      <c r="C5" s="53">
        <v>0</v>
      </c>
      <c r="D5" s="87">
        <v>0</v>
      </c>
      <c r="E5" s="87">
        <v>0</v>
      </c>
      <c r="F5" s="18">
        <v>1</v>
      </c>
      <c r="G5" s="18">
        <v>0</v>
      </c>
      <c r="H5" s="51">
        <v>1</v>
      </c>
      <c r="I5" s="53">
        <v>0</v>
      </c>
      <c r="J5" s="18">
        <v>0</v>
      </c>
      <c r="K5" s="18">
        <v>0</v>
      </c>
      <c r="L5" s="51">
        <v>-1</v>
      </c>
    </row>
    <row r="6" spans="2:22" x14ac:dyDescent="0.25">
      <c r="C6" s="12">
        <v>0</v>
      </c>
      <c r="D6" s="13">
        <v>1</v>
      </c>
      <c r="E6" s="13">
        <v>1</v>
      </c>
      <c r="F6" s="13">
        <v>0</v>
      </c>
      <c r="G6" s="13">
        <v>0</v>
      </c>
      <c r="H6" s="14">
        <v>0</v>
      </c>
      <c r="I6" s="12">
        <v>0</v>
      </c>
      <c r="J6" s="13">
        <v>-1</v>
      </c>
      <c r="K6" s="13">
        <v>0</v>
      </c>
      <c r="L6" s="14">
        <v>0</v>
      </c>
    </row>
    <row r="7" spans="2:22" x14ac:dyDescent="0.25"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2:22" x14ac:dyDescent="0.25">
      <c r="C8" s="18"/>
      <c r="D8" s="18"/>
      <c r="E8" s="18"/>
      <c r="F8" s="18"/>
      <c r="G8" s="18"/>
      <c r="H8" s="18"/>
      <c r="I8" s="18"/>
      <c r="J8" s="18"/>
      <c r="K8" s="18"/>
      <c r="L8" s="18"/>
      <c r="R8" t="s">
        <v>81</v>
      </c>
      <c r="T8" t="s">
        <v>50</v>
      </c>
      <c r="V8" t="s">
        <v>88</v>
      </c>
    </row>
    <row r="9" spans="2:22" x14ac:dyDescent="0.25">
      <c r="B9" t="s">
        <v>80</v>
      </c>
      <c r="C9" s="9">
        <f t="array" ref="C9:H12">MMULT(I9:L12,C3:H6)</f>
        <v>0</v>
      </c>
      <c r="D9" s="10">
        <v>0</v>
      </c>
      <c r="E9" s="10">
        <v>1</v>
      </c>
      <c r="F9" s="10">
        <v>0</v>
      </c>
      <c r="G9" s="10">
        <v>1</v>
      </c>
      <c r="H9" s="11">
        <v>0</v>
      </c>
      <c r="I9" s="9">
        <f t="array" ref="I9:L12">-MINVERSE(I3:L6)</f>
        <v>0</v>
      </c>
      <c r="J9" s="10">
        <v>1</v>
      </c>
      <c r="K9" s="10">
        <v>0</v>
      </c>
      <c r="L9" s="11">
        <v>0</v>
      </c>
      <c r="O9" s="2">
        <v>0</v>
      </c>
      <c r="P9" s="6">
        <v>0</v>
      </c>
      <c r="Q9" s="6">
        <v>1</v>
      </c>
      <c r="R9" s="3">
        <v>0</v>
      </c>
      <c r="T9" s="45">
        <v>2.1111</v>
      </c>
      <c r="V9" s="45">
        <v>-3.10524430782178</v>
      </c>
    </row>
    <row r="10" spans="2:22" x14ac:dyDescent="0.25">
      <c r="C10" s="53">
        <v>0</v>
      </c>
      <c r="D10" s="18">
        <v>1</v>
      </c>
      <c r="E10" s="18">
        <v>1</v>
      </c>
      <c r="F10" s="18">
        <v>0</v>
      </c>
      <c r="G10" s="18">
        <v>0</v>
      </c>
      <c r="H10" s="51">
        <v>0</v>
      </c>
      <c r="I10" s="53">
        <v>0</v>
      </c>
      <c r="J10" s="18">
        <v>0</v>
      </c>
      <c r="K10" s="18">
        <v>0</v>
      </c>
      <c r="L10" s="51">
        <v>1</v>
      </c>
      <c r="O10" s="15">
        <v>0</v>
      </c>
      <c r="P10" s="16">
        <v>1</v>
      </c>
      <c r="Q10" s="16">
        <v>1</v>
      </c>
      <c r="R10" s="17">
        <v>0</v>
      </c>
      <c r="T10" s="125">
        <v>0.81999999999999895</v>
      </c>
      <c r="V10" s="125">
        <v>-4.4116693353724701</v>
      </c>
    </row>
    <row r="11" spans="2:22" x14ac:dyDescent="0.25">
      <c r="C11" s="53">
        <v>1</v>
      </c>
      <c r="D11" s="18">
        <v>0</v>
      </c>
      <c r="E11" s="18">
        <v>0</v>
      </c>
      <c r="F11" s="18">
        <v>-1</v>
      </c>
      <c r="G11" s="18">
        <v>1</v>
      </c>
      <c r="H11" s="51">
        <v>0</v>
      </c>
      <c r="I11" s="53">
        <v>1</v>
      </c>
      <c r="J11" s="18">
        <v>0</v>
      </c>
      <c r="K11" s="18">
        <v>0</v>
      </c>
      <c r="L11" s="51">
        <v>0</v>
      </c>
      <c r="O11" s="15">
        <v>1</v>
      </c>
      <c r="P11" s="16">
        <v>0</v>
      </c>
      <c r="Q11" s="16">
        <v>0</v>
      </c>
      <c r="R11" s="17">
        <v>-1</v>
      </c>
      <c r="T11" s="125">
        <v>-1.8487</v>
      </c>
      <c r="V11" s="125">
        <v>-4.0550139848017404</v>
      </c>
    </row>
    <row r="12" spans="2:22" x14ac:dyDescent="0.25">
      <c r="C12" s="12">
        <v>0</v>
      </c>
      <c r="D12" s="13">
        <v>0</v>
      </c>
      <c r="E12" s="13">
        <v>0</v>
      </c>
      <c r="F12" s="13">
        <v>1</v>
      </c>
      <c r="G12" s="13">
        <v>0</v>
      </c>
      <c r="H12" s="14">
        <v>1</v>
      </c>
      <c r="I12" s="12">
        <v>0</v>
      </c>
      <c r="J12" s="13">
        <v>0</v>
      </c>
      <c r="K12" s="13">
        <v>1</v>
      </c>
      <c r="L12" s="14">
        <v>0</v>
      </c>
      <c r="O12" s="4">
        <v>0</v>
      </c>
      <c r="P12" s="7">
        <v>0</v>
      </c>
      <c r="Q12" s="7">
        <v>0</v>
      </c>
      <c r="R12" s="5">
        <v>1</v>
      </c>
      <c r="T12" s="46">
        <v>13.995100000000001</v>
      </c>
      <c r="V12" s="46">
        <v>-6.0131444605492197</v>
      </c>
    </row>
    <row r="13" spans="2:22" x14ac:dyDescent="0.25"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2:22" ht="15.75" thickBo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2:22" x14ac:dyDescent="0.25">
      <c r="B15" t="s">
        <v>11</v>
      </c>
      <c r="C15" s="9">
        <v>1</v>
      </c>
      <c r="D15" s="10">
        <v>0</v>
      </c>
      <c r="E15" s="10">
        <v>0</v>
      </c>
      <c r="F15" s="10">
        <v>0</v>
      </c>
      <c r="G15" s="10">
        <v>0</v>
      </c>
      <c r="H15" s="11">
        <v>0</v>
      </c>
      <c r="I15" s="9">
        <f t="array" ref="I15:L20">TRANSPOSE(C9:H12)</f>
        <v>0</v>
      </c>
      <c r="J15" s="10">
        <v>0</v>
      </c>
      <c r="K15" s="79">
        <v>1</v>
      </c>
      <c r="L15" s="81">
        <v>0</v>
      </c>
    </row>
    <row r="16" spans="2:22" x14ac:dyDescent="0.25">
      <c r="C16" s="53">
        <v>0</v>
      </c>
      <c r="D16" s="18">
        <v>1</v>
      </c>
      <c r="E16" s="18">
        <v>0</v>
      </c>
      <c r="F16" s="18">
        <v>0</v>
      </c>
      <c r="G16" s="18">
        <v>0</v>
      </c>
      <c r="H16" s="51">
        <v>0</v>
      </c>
      <c r="I16" s="53">
        <v>0</v>
      </c>
      <c r="J16" s="18">
        <v>1</v>
      </c>
      <c r="K16" s="82">
        <v>0</v>
      </c>
      <c r="L16" s="83">
        <v>0</v>
      </c>
    </row>
    <row r="17" spans="2:12" x14ac:dyDescent="0.25">
      <c r="C17" s="53">
        <v>0</v>
      </c>
      <c r="D17" s="18">
        <v>0</v>
      </c>
      <c r="E17" s="18">
        <v>1</v>
      </c>
      <c r="F17" s="18">
        <v>0</v>
      </c>
      <c r="G17" s="18">
        <v>0</v>
      </c>
      <c r="H17" s="51">
        <v>0</v>
      </c>
      <c r="I17" s="53">
        <v>1</v>
      </c>
      <c r="J17" s="18">
        <v>1</v>
      </c>
      <c r="K17" s="82">
        <v>0</v>
      </c>
      <c r="L17" s="83">
        <v>0</v>
      </c>
    </row>
    <row r="18" spans="2:12" x14ac:dyDescent="0.25">
      <c r="C18" s="53">
        <v>0</v>
      </c>
      <c r="D18" s="18">
        <v>0</v>
      </c>
      <c r="E18" s="18">
        <v>0</v>
      </c>
      <c r="F18" s="18">
        <v>1</v>
      </c>
      <c r="G18" s="18">
        <v>0</v>
      </c>
      <c r="H18" s="51">
        <v>0</v>
      </c>
      <c r="I18" s="53">
        <v>0</v>
      </c>
      <c r="J18" s="18">
        <v>0</v>
      </c>
      <c r="K18" s="82">
        <v>-1</v>
      </c>
      <c r="L18" s="83">
        <v>1</v>
      </c>
    </row>
    <row r="19" spans="2:12" x14ac:dyDescent="0.25">
      <c r="C19" s="53">
        <v>0</v>
      </c>
      <c r="D19" s="18">
        <v>0</v>
      </c>
      <c r="E19" s="18">
        <v>0</v>
      </c>
      <c r="F19" s="18">
        <v>0</v>
      </c>
      <c r="G19" s="18">
        <v>1</v>
      </c>
      <c r="H19" s="51">
        <v>0</v>
      </c>
      <c r="I19" s="53">
        <v>1</v>
      </c>
      <c r="J19" s="18">
        <v>0</v>
      </c>
      <c r="K19" s="82">
        <v>1</v>
      </c>
      <c r="L19" s="83">
        <v>0</v>
      </c>
    </row>
    <row r="20" spans="2:12" ht="15.75" thickBot="1" x14ac:dyDescent="0.3"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4">
        <v>1</v>
      </c>
      <c r="I20" s="12">
        <v>0</v>
      </c>
      <c r="J20" s="13">
        <v>0</v>
      </c>
      <c r="K20" s="84">
        <v>0</v>
      </c>
      <c r="L20" s="86">
        <v>1</v>
      </c>
    </row>
    <row r="21" spans="2:12" x14ac:dyDescent="0.25"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2:12" ht="15.75" thickBot="1" x14ac:dyDescent="0.3">
      <c r="C22" s="18" t="s">
        <v>82</v>
      </c>
      <c r="D22" s="18"/>
      <c r="E22" s="18"/>
      <c r="F22" s="18"/>
      <c r="G22" s="18"/>
      <c r="H22" s="18"/>
      <c r="I22" s="18"/>
      <c r="J22" s="18"/>
      <c r="K22" s="18"/>
      <c r="L22" s="18"/>
    </row>
    <row r="23" spans="2:12" x14ac:dyDescent="0.25">
      <c r="B23" t="s">
        <v>83</v>
      </c>
      <c r="C23" s="79">
        <v>1</v>
      </c>
      <c r="D23" s="81">
        <v>0</v>
      </c>
      <c r="E23" s="18"/>
      <c r="F23" s="18"/>
      <c r="G23" s="18"/>
      <c r="H23" s="18"/>
      <c r="I23" s="18"/>
      <c r="J23" s="18"/>
      <c r="K23" s="18"/>
      <c r="L23" s="18"/>
    </row>
    <row r="24" spans="2:12" x14ac:dyDescent="0.25">
      <c r="C24" s="82">
        <v>0</v>
      </c>
      <c r="D24" s="83">
        <v>0</v>
      </c>
      <c r="E24" s="18"/>
      <c r="F24" s="18"/>
      <c r="G24" s="18"/>
      <c r="H24" s="18"/>
      <c r="I24" s="18"/>
      <c r="J24" s="18"/>
      <c r="K24" s="18"/>
      <c r="L24" s="18"/>
    </row>
    <row r="25" spans="2:12" x14ac:dyDescent="0.25">
      <c r="C25" s="82">
        <v>0</v>
      </c>
      <c r="D25" s="83">
        <v>0</v>
      </c>
      <c r="E25" s="18"/>
      <c r="F25" s="18"/>
      <c r="G25" s="18"/>
      <c r="H25" s="18"/>
      <c r="I25" s="18"/>
      <c r="J25" s="18"/>
      <c r="K25" s="18"/>
      <c r="L25" s="18"/>
    </row>
    <row r="26" spans="2:12" ht="15.75" thickBot="1" x14ac:dyDescent="0.3">
      <c r="C26" s="82">
        <v>-1</v>
      </c>
      <c r="D26" s="83">
        <v>1</v>
      </c>
      <c r="E26" s="18"/>
      <c r="F26" s="18"/>
      <c r="G26" s="18"/>
      <c r="H26" s="18"/>
      <c r="I26" s="18"/>
      <c r="J26" s="18"/>
      <c r="K26" s="18"/>
      <c r="L26" s="18"/>
    </row>
    <row r="27" spans="2:12" x14ac:dyDescent="0.25">
      <c r="B27" t="s">
        <v>84</v>
      </c>
      <c r="C27" s="115">
        <v>1</v>
      </c>
      <c r="D27" s="116">
        <v>0</v>
      </c>
      <c r="F27" s="71">
        <f t="array" ref="F27:G28">-MINVERSE(C27:D28)</f>
        <v>-1</v>
      </c>
      <c r="G27" s="73">
        <v>0</v>
      </c>
    </row>
    <row r="28" spans="2:12" ht="15.75" thickBot="1" x14ac:dyDescent="0.3">
      <c r="C28" s="84">
        <v>0</v>
      </c>
      <c r="D28" s="86">
        <v>1</v>
      </c>
      <c r="F28" s="76">
        <v>0</v>
      </c>
      <c r="G28" s="78">
        <v>-1</v>
      </c>
    </row>
    <row r="31" spans="2:12" x14ac:dyDescent="0.25">
      <c r="F31" s="90"/>
      <c r="G31" s="90"/>
    </row>
    <row r="32" spans="2:12" x14ac:dyDescent="0.25">
      <c r="B32" t="s">
        <v>87</v>
      </c>
      <c r="C32" s="2">
        <f t="array" ref="C32:D35">MMULT(C23:D26,F27:G28)</f>
        <v>-1</v>
      </c>
      <c r="D32" s="3">
        <v>0</v>
      </c>
      <c r="G32" s="90"/>
      <c r="J32" s="90"/>
    </row>
    <row r="33" spans="2:12" x14ac:dyDescent="0.25">
      <c r="C33" s="15">
        <v>0</v>
      </c>
      <c r="D33" s="17">
        <v>0</v>
      </c>
      <c r="G33" s="90"/>
    </row>
    <row r="34" spans="2:12" x14ac:dyDescent="0.25">
      <c r="C34" s="15">
        <v>0</v>
      </c>
      <c r="D34" s="17">
        <v>0</v>
      </c>
      <c r="G34" s="90"/>
    </row>
    <row r="35" spans="2:12" x14ac:dyDescent="0.25">
      <c r="B35" s="90"/>
      <c r="C35" s="117">
        <v>1</v>
      </c>
      <c r="D35" s="118">
        <v>-1</v>
      </c>
      <c r="E35" s="90"/>
      <c r="F35" s="90"/>
    </row>
    <row r="36" spans="2:12" x14ac:dyDescent="0.25">
      <c r="B36" s="90"/>
      <c r="C36" s="90"/>
      <c r="D36" s="90"/>
      <c r="F36" s="90"/>
    </row>
    <row r="37" spans="2:12" x14ac:dyDescent="0.25">
      <c r="B37" s="90"/>
      <c r="C37" s="90"/>
      <c r="D37" s="90"/>
      <c r="F37" s="90"/>
    </row>
    <row r="38" spans="2:12" x14ac:dyDescent="0.25">
      <c r="B38" s="90" t="s">
        <v>85</v>
      </c>
      <c r="C38" s="119">
        <v>1</v>
      </c>
      <c r="D38" s="120">
        <v>0</v>
      </c>
      <c r="E38" s="6">
        <v>0</v>
      </c>
      <c r="F38" s="121">
        <v>0</v>
      </c>
      <c r="G38" s="9">
        <v>-1</v>
      </c>
      <c r="H38" s="11">
        <v>0</v>
      </c>
    </row>
    <row r="39" spans="2:12" x14ac:dyDescent="0.25">
      <c r="B39" s="90"/>
      <c r="C39" s="122">
        <v>0</v>
      </c>
      <c r="D39" s="90">
        <v>1</v>
      </c>
      <c r="E39" s="16">
        <v>0</v>
      </c>
      <c r="F39" s="123">
        <v>0</v>
      </c>
      <c r="G39" s="53">
        <v>0</v>
      </c>
      <c r="H39" s="51">
        <v>0</v>
      </c>
    </row>
    <row r="40" spans="2:12" x14ac:dyDescent="0.25">
      <c r="C40" s="15">
        <v>0</v>
      </c>
      <c r="D40" s="16">
        <v>0</v>
      </c>
      <c r="E40" s="16">
        <v>1</v>
      </c>
      <c r="F40" s="17">
        <v>0</v>
      </c>
      <c r="G40" s="53">
        <v>0</v>
      </c>
      <c r="H40" s="51">
        <v>0</v>
      </c>
    </row>
    <row r="41" spans="2:12" x14ac:dyDescent="0.25">
      <c r="C41" s="4">
        <v>0</v>
      </c>
      <c r="D41" s="7">
        <v>0</v>
      </c>
      <c r="E41" s="7">
        <v>0</v>
      </c>
      <c r="F41" s="5">
        <v>1</v>
      </c>
      <c r="G41" s="12">
        <v>1</v>
      </c>
      <c r="H41" s="14">
        <v>-1</v>
      </c>
    </row>
    <row r="44" spans="2:12" x14ac:dyDescent="0.25">
      <c r="B44" t="s">
        <v>86</v>
      </c>
      <c r="C44" s="2">
        <f t="array" ref="C44:L47">MMULT(C38:H41,C15:L20)</f>
        <v>1</v>
      </c>
      <c r="D44" s="6">
        <v>0</v>
      </c>
      <c r="E44" s="6">
        <v>0</v>
      </c>
      <c r="F44" s="6">
        <v>0</v>
      </c>
      <c r="G44" s="6">
        <v>-1</v>
      </c>
      <c r="H44" s="6">
        <v>0</v>
      </c>
      <c r="I44" s="6">
        <v>-1</v>
      </c>
      <c r="J44" s="6">
        <v>0</v>
      </c>
      <c r="K44" s="6">
        <v>0</v>
      </c>
      <c r="L44" s="3">
        <v>0</v>
      </c>
    </row>
    <row r="45" spans="2:12" x14ac:dyDescent="0.25">
      <c r="C45" s="15">
        <v>0</v>
      </c>
      <c r="D45" s="16">
        <v>1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1</v>
      </c>
      <c r="K45" s="16">
        <v>0</v>
      </c>
      <c r="L45" s="17">
        <v>0</v>
      </c>
    </row>
    <row r="46" spans="2:12" x14ac:dyDescent="0.25">
      <c r="C46" s="15">
        <v>0</v>
      </c>
      <c r="D46" s="16">
        <v>0</v>
      </c>
      <c r="E46" s="16">
        <v>1</v>
      </c>
      <c r="F46" s="16">
        <v>0</v>
      </c>
      <c r="G46" s="16">
        <v>0</v>
      </c>
      <c r="H46" s="16">
        <v>0</v>
      </c>
      <c r="I46" s="16">
        <v>1</v>
      </c>
      <c r="J46" s="16">
        <v>1</v>
      </c>
      <c r="K46" s="16">
        <v>0</v>
      </c>
      <c r="L46" s="17">
        <v>0</v>
      </c>
    </row>
    <row r="47" spans="2:12" x14ac:dyDescent="0.25">
      <c r="C47" s="4">
        <v>0</v>
      </c>
      <c r="D47" s="7">
        <v>0</v>
      </c>
      <c r="E47" s="7">
        <v>0</v>
      </c>
      <c r="F47" s="7">
        <v>1</v>
      </c>
      <c r="G47" s="7">
        <v>1</v>
      </c>
      <c r="H47" s="7">
        <v>-1</v>
      </c>
      <c r="I47" s="7">
        <v>1</v>
      </c>
      <c r="J47" s="7">
        <v>0</v>
      </c>
      <c r="K47" s="7">
        <v>0</v>
      </c>
      <c r="L47" s="5">
        <v>0</v>
      </c>
    </row>
    <row r="49" spans="3:12" x14ac:dyDescent="0.25">
      <c r="C49" s="2">
        <v>1</v>
      </c>
      <c r="D49" s="6">
        <v>0</v>
      </c>
      <c r="E49" s="6">
        <v>0</v>
      </c>
      <c r="F49" s="6">
        <v>0</v>
      </c>
      <c r="G49" s="6">
        <v>-1</v>
      </c>
      <c r="H49" s="6">
        <v>0</v>
      </c>
      <c r="I49" s="6">
        <v>-1</v>
      </c>
      <c r="J49" s="6">
        <v>0</v>
      </c>
      <c r="K49" s="6">
        <v>0</v>
      </c>
      <c r="L49" s="3">
        <v>0</v>
      </c>
    </row>
    <row r="50" spans="3:12" x14ac:dyDescent="0.25">
      <c r="C50" s="15">
        <v>0</v>
      </c>
      <c r="D50" s="16">
        <v>1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1</v>
      </c>
      <c r="K50" s="16">
        <v>0</v>
      </c>
      <c r="L50" s="17">
        <v>0</v>
      </c>
    </row>
    <row r="51" spans="3:12" x14ac:dyDescent="0.25">
      <c r="C51" s="15">
        <v>0</v>
      </c>
      <c r="D51" s="16">
        <v>0</v>
      </c>
      <c r="E51" s="16">
        <v>1</v>
      </c>
      <c r="F51" s="16">
        <v>0</v>
      </c>
      <c r="G51" s="16">
        <v>0</v>
      </c>
      <c r="H51" s="16">
        <v>0</v>
      </c>
      <c r="I51" s="16">
        <v>1</v>
      </c>
      <c r="J51" s="16">
        <v>1</v>
      </c>
      <c r="K51" s="16">
        <v>0</v>
      </c>
      <c r="L51" s="17">
        <v>0</v>
      </c>
    </row>
    <row r="52" spans="3:12" x14ac:dyDescent="0.25">
      <c r="C52" s="4">
        <v>0</v>
      </c>
      <c r="D52" s="7">
        <v>0</v>
      </c>
      <c r="E52" s="7">
        <v>0</v>
      </c>
      <c r="F52" s="7">
        <v>1</v>
      </c>
      <c r="G52" s="7">
        <v>1</v>
      </c>
      <c r="H52" s="7">
        <v>-1</v>
      </c>
      <c r="I52" s="7">
        <v>1</v>
      </c>
      <c r="J52" s="7">
        <v>0</v>
      </c>
      <c r="K52" s="7">
        <v>0</v>
      </c>
      <c r="L52" s="5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40"/>
  <sheetViews>
    <sheetView topLeftCell="B1" workbookViewId="0">
      <selection activeCell="N36" sqref="N36"/>
    </sheetView>
  </sheetViews>
  <sheetFormatPr defaultRowHeight="15" x14ac:dyDescent="0.25"/>
  <cols>
    <col min="2" max="2" width="12" bestFit="1" customWidth="1"/>
    <col min="16" max="16" width="12" bestFit="1" customWidth="1"/>
    <col min="18" max="18" width="12" bestFit="1" customWidth="1"/>
    <col min="20" max="20" width="24" bestFit="1" customWidth="1"/>
  </cols>
  <sheetData>
    <row r="3" spans="2:17" x14ac:dyDescent="0.25">
      <c r="C3" s="1" t="s">
        <v>0</v>
      </c>
      <c r="D3" s="1" t="s">
        <v>1</v>
      </c>
      <c r="E3" s="1" t="s">
        <v>2</v>
      </c>
      <c r="F3" s="1" t="s">
        <v>4</v>
      </c>
      <c r="G3" s="1" t="s">
        <v>3</v>
      </c>
      <c r="H3" s="1"/>
      <c r="J3" s="1" t="s">
        <v>7</v>
      </c>
    </row>
    <row r="4" spans="2:17" x14ac:dyDescent="0.25">
      <c r="B4" t="s">
        <v>5</v>
      </c>
      <c r="C4" s="9">
        <v>0</v>
      </c>
      <c r="D4" s="10">
        <v>1</v>
      </c>
      <c r="E4" s="11">
        <v>1</v>
      </c>
      <c r="F4" s="9">
        <v>-1</v>
      </c>
      <c r="G4" s="11">
        <v>0</v>
      </c>
      <c r="H4" s="18"/>
      <c r="J4" s="8">
        <v>-2.1111</v>
      </c>
    </row>
    <row r="5" spans="2:17" x14ac:dyDescent="0.25">
      <c r="B5" t="s">
        <v>6</v>
      </c>
      <c r="C5" s="12">
        <v>1</v>
      </c>
      <c r="D5" s="13">
        <v>1</v>
      </c>
      <c r="E5" s="14">
        <v>0</v>
      </c>
      <c r="F5" s="12">
        <v>0</v>
      </c>
      <c r="G5" s="14">
        <v>-1</v>
      </c>
      <c r="H5" s="18"/>
      <c r="J5" s="19">
        <v>-0.82</v>
      </c>
    </row>
    <row r="8" spans="2:17" x14ac:dyDescent="0.25">
      <c r="B8" t="s">
        <v>11</v>
      </c>
      <c r="C8" s="2">
        <v>1</v>
      </c>
      <c r="D8" s="6">
        <v>0</v>
      </c>
      <c r="E8" s="3">
        <v>0</v>
      </c>
      <c r="F8" s="2">
        <f t="array" ref="F8:G10">TRANSPOSE(C4:E5)</f>
        <v>0</v>
      </c>
      <c r="G8" s="3">
        <v>1</v>
      </c>
      <c r="M8" s="2">
        <v>1</v>
      </c>
      <c r="N8" s="6">
        <v>0</v>
      </c>
      <c r="O8" s="3">
        <v>0</v>
      </c>
      <c r="P8" s="6">
        <v>0</v>
      </c>
      <c r="Q8" s="3">
        <v>1</v>
      </c>
    </row>
    <row r="9" spans="2:17" x14ac:dyDescent="0.25">
      <c r="C9" s="15">
        <v>0</v>
      </c>
      <c r="D9" s="90">
        <v>1</v>
      </c>
      <c r="E9" s="17">
        <v>0</v>
      </c>
      <c r="F9" s="15">
        <v>1</v>
      </c>
      <c r="G9" s="17">
        <v>1</v>
      </c>
      <c r="M9" s="15">
        <v>0</v>
      </c>
      <c r="N9" s="16">
        <v>1</v>
      </c>
      <c r="O9" s="17">
        <v>0</v>
      </c>
      <c r="P9" s="16">
        <v>1</v>
      </c>
      <c r="Q9" s="17">
        <v>1</v>
      </c>
    </row>
    <row r="10" spans="2:17" x14ac:dyDescent="0.25">
      <c r="C10" s="4">
        <v>0</v>
      </c>
      <c r="D10" s="7">
        <v>0</v>
      </c>
      <c r="E10" s="5">
        <v>1</v>
      </c>
      <c r="F10" s="4">
        <v>1</v>
      </c>
      <c r="G10" s="5">
        <v>0</v>
      </c>
      <c r="M10" s="4">
        <v>0</v>
      </c>
      <c r="N10" s="7">
        <v>0</v>
      </c>
      <c r="O10" s="5">
        <v>1</v>
      </c>
      <c r="P10" s="7">
        <v>1</v>
      </c>
      <c r="Q10" s="5">
        <v>0</v>
      </c>
    </row>
    <row r="14" spans="2:17" x14ac:dyDescent="0.25">
      <c r="B14" t="s">
        <v>89</v>
      </c>
    </row>
    <row r="16" spans="2:17" x14ac:dyDescent="0.25">
      <c r="B16" t="s">
        <v>26</v>
      </c>
      <c r="C16" t="s">
        <v>27</v>
      </c>
      <c r="D16" t="s">
        <v>28</v>
      </c>
      <c r="E16" t="s">
        <v>29</v>
      </c>
      <c r="F16" s="20" t="s">
        <v>30</v>
      </c>
      <c r="P16" t="s">
        <v>31</v>
      </c>
    </row>
    <row r="17" spans="2:18" x14ac:dyDescent="0.25">
      <c r="B17" s="20">
        <v>7.1560090000000003E-4</v>
      </c>
      <c r="C17" s="20">
        <v>9.13202E-4</v>
      </c>
      <c r="D17" s="20">
        <v>3.9760110000000001E-4</v>
      </c>
      <c r="E17" s="20">
        <v>2.3989130000000002E-6</v>
      </c>
      <c r="F17" s="20">
        <v>8.4399089999999996E-5</v>
      </c>
      <c r="M17" t="s">
        <v>0</v>
      </c>
      <c r="N17">
        <v>3.9760108743969999E-4</v>
      </c>
      <c r="P17">
        <f>ABS(N17-D17)</f>
        <v>1.2560300022279591E-11</v>
      </c>
    </row>
    <row r="18" spans="2:18" x14ac:dyDescent="0.25">
      <c r="M18" t="s">
        <v>21</v>
      </c>
      <c r="N18">
        <v>9.1320200179461296E-4</v>
      </c>
      <c r="P18">
        <f>ABS(N18-C17)</f>
        <v>1.7946129608412131E-12</v>
      </c>
    </row>
    <row r="19" spans="2:18" x14ac:dyDescent="0.25">
      <c r="M19" t="s">
        <v>2</v>
      </c>
      <c r="N19">
        <v>7.1560091435491301E-4</v>
      </c>
      <c r="P19">
        <f>ABS(N19-B17)</f>
        <v>1.4354912983120804E-11</v>
      </c>
    </row>
    <row r="20" spans="2:18" x14ac:dyDescent="0.25">
      <c r="M20" t="s">
        <v>15</v>
      </c>
      <c r="N20" s="20">
        <v>8.4399090399102405E-5</v>
      </c>
      <c r="P20">
        <f>ABS(N20-F17)</f>
        <v>3.9910240910712158E-13</v>
      </c>
    </row>
    <row r="21" spans="2:18" x14ac:dyDescent="0.25">
      <c r="M21" t="s">
        <v>14</v>
      </c>
      <c r="N21" s="20">
        <v>2.3989126192152901E-6</v>
      </c>
      <c r="P21">
        <f>ABS(N21-E17)</f>
        <v>3.8078471006495942E-13</v>
      </c>
    </row>
    <row r="23" spans="2:18" x14ac:dyDescent="0.25">
      <c r="B23" t="s">
        <v>90</v>
      </c>
    </row>
    <row r="25" spans="2:18" x14ac:dyDescent="0.25">
      <c r="B25" t="s">
        <v>26</v>
      </c>
      <c r="C25" t="s">
        <v>27</v>
      </c>
      <c r="D25" t="s">
        <v>28</v>
      </c>
      <c r="E25" t="s">
        <v>29</v>
      </c>
      <c r="F25" s="20" t="s">
        <v>30</v>
      </c>
      <c r="P25" t="s">
        <v>31</v>
      </c>
    </row>
    <row r="26" spans="2:18" x14ac:dyDescent="0.25">
      <c r="B26" s="20">
        <v>7.454731E-4</v>
      </c>
      <c r="C26" s="20">
        <v>9.4355890000000003E-4</v>
      </c>
      <c r="D26" s="20">
        <v>3.9808580000000001E-4</v>
      </c>
      <c r="E26" s="20">
        <v>1.9142140000000002E-6</v>
      </c>
      <c r="F26" s="20">
        <v>5.4526900000000001E-5</v>
      </c>
      <c r="M26" t="s">
        <v>0</v>
      </c>
      <c r="N26">
        <v>3.9777641461413103E-4</v>
      </c>
      <c r="P26">
        <f>ABS(N26-D26)</f>
        <v>3.0938538586898273E-7</v>
      </c>
      <c r="R26">
        <f>ABS(N26-N17)</f>
        <v>1.7532717443103848E-7</v>
      </c>
    </row>
    <row r="27" spans="2:18" x14ac:dyDescent="0.25">
      <c r="M27" t="s">
        <v>21</v>
      </c>
      <c r="N27">
        <v>9.2501184530130399E-4</v>
      </c>
      <c r="P27">
        <f>ABS(N27-C26)</f>
        <v>1.8547054698696036E-5</v>
      </c>
      <c r="R27">
        <f t="shared" ref="R27:R30" si="0">ABS(N27-N18)</f>
        <v>1.1809843506691031E-5</v>
      </c>
    </row>
    <row r="28" spans="2:18" x14ac:dyDescent="0.25">
      <c r="M28" t="s">
        <v>2</v>
      </c>
      <c r="N28">
        <v>7.2723543068717203E-4</v>
      </c>
      <c r="P28">
        <f>ABS(N28-B26)</f>
        <v>1.8237669312827975E-5</v>
      </c>
      <c r="R28">
        <f t="shared" si="0"/>
        <v>1.1634516332259016E-5</v>
      </c>
    </row>
    <row r="29" spans="2:18" x14ac:dyDescent="0.25">
      <c r="B29">
        <f>ABS(B26-B17)</f>
        <v>2.9872199999999975E-5</v>
      </c>
      <c r="C29">
        <f t="shared" ref="C29:F29" si="1">ABS(C26-C17)</f>
        <v>3.0356900000000028E-5</v>
      </c>
      <c r="D29">
        <f t="shared" si="1"/>
        <v>4.8469999999999893E-7</v>
      </c>
      <c r="E29">
        <f t="shared" si="1"/>
        <v>4.8469899999999996E-7</v>
      </c>
      <c r="F29">
        <f t="shared" si="1"/>
        <v>2.9872189999999994E-5</v>
      </c>
      <c r="M29" t="s">
        <v>15</v>
      </c>
      <c r="N29" s="20">
        <v>7.2764561180366496E-5</v>
      </c>
      <c r="P29">
        <f>ABS(N29-F26)</f>
        <v>1.8237661180366494E-5</v>
      </c>
      <c r="R29">
        <f t="shared" si="0"/>
        <v>1.1634529218735909E-5</v>
      </c>
    </row>
    <row r="30" spans="2:18" x14ac:dyDescent="0.25">
      <c r="M30" t="s">
        <v>14</v>
      </c>
      <c r="N30" s="20">
        <v>2.2235852721446598E-6</v>
      </c>
      <c r="P30">
        <f>ABS(N30-E26)</f>
        <v>3.093712721446596E-7</v>
      </c>
      <c r="R30">
        <f t="shared" si="0"/>
        <v>1.753273470706303E-7</v>
      </c>
    </row>
    <row r="33" spans="2:22" x14ac:dyDescent="0.25">
      <c r="B33" t="s">
        <v>91</v>
      </c>
    </row>
    <row r="35" spans="2:22" x14ac:dyDescent="0.25">
      <c r="B35" t="s">
        <v>26</v>
      </c>
      <c r="C35" t="s">
        <v>27</v>
      </c>
      <c r="D35" t="s">
        <v>28</v>
      </c>
      <c r="E35" t="s">
        <v>29</v>
      </c>
      <c r="F35" s="20" t="s">
        <v>30</v>
      </c>
      <c r="P35" t="s">
        <v>31</v>
      </c>
    </row>
    <row r="36" spans="2:22" x14ac:dyDescent="0.25">
      <c r="B36" s="20">
        <v>7.1560090000000003E-4</v>
      </c>
      <c r="C36" s="20">
        <v>9.13202E-4</v>
      </c>
      <c r="D36" s="20">
        <v>3.9760110000000001E-4</v>
      </c>
      <c r="E36" s="20">
        <v>2.3989130000000002E-6</v>
      </c>
      <c r="F36" s="20">
        <v>8.4399089999999996E-5</v>
      </c>
      <c r="M36" t="s">
        <v>0</v>
      </c>
      <c r="N36">
        <v>3.9760108743969001E-4</v>
      </c>
      <c r="P36">
        <f>ABS(N36-D36)</f>
        <v>1.2560309996939578E-11</v>
      </c>
      <c r="T36" s="114">
        <v>3.9760108743969001E-4</v>
      </c>
    </row>
    <row r="37" spans="2:22" x14ac:dyDescent="0.25">
      <c r="M37" t="s">
        <v>21</v>
      </c>
      <c r="N37">
        <v>9.1320200179372804E-4</v>
      </c>
      <c r="P37">
        <f>ABS(N37-C36)</f>
        <v>1.7937280350280305E-12</v>
      </c>
      <c r="T37" s="114">
        <v>9.1320200179372804E-4</v>
      </c>
    </row>
    <row r="38" spans="2:22" x14ac:dyDescent="0.25">
      <c r="M38" t="s">
        <v>2</v>
      </c>
      <c r="N38">
        <v>7.1560091435403698E-4</v>
      </c>
      <c r="P38">
        <f>ABS(N38-B36)</f>
        <v>1.4354036947765436E-11</v>
      </c>
      <c r="T38" s="114">
        <v>7.1560091435403698E-4</v>
      </c>
    </row>
    <row r="39" spans="2:22" x14ac:dyDescent="0.25">
      <c r="M39" t="s">
        <v>15</v>
      </c>
      <c r="N39" s="20">
        <v>8.4399090399978101E-5</v>
      </c>
      <c r="P39">
        <f>ABS(N39-F36)</f>
        <v>3.9997810564931097E-13</v>
      </c>
      <c r="T39" s="114">
        <v>8.4399090399978101E-5</v>
      </c>
      <c r="U39" s="20"/>
      <c r="V39" s="20"/>
    </row>
    <row r="40" spans="2:22" x14ac:dyDescent="0.25">
      <c r="M40" t="s">
        <v>14</v>
      </c>
      <c r="N40" s="20">
        <v>2.39891261922461E-6</v>
      </c>
      <c r="P40">
        <f>ABS(N40-E36)</f>
        <v>3.8077539016144078E-13</v>
      </c>
      <c r="T40" s="114">
        <v>2.39891261922461E-6</v>
      </c>
      <c r="U40" s="20"/>
      <c r="V40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opLeftCell="A7" workbookViewId="0">
      <selection activeCell="N37" sqref="N37"/>
    </sheetView>
  </sheetViews>
  <sheetFormatPr defaultRowHeight="15" x14ac:dyDescent="0.25"/>
  <cols>
    <col min="15" max="15" width="12" bestFit="1" customWidth="1"/>
  </cols>
  <sheetData>
    <row r="1" spans="1:20" x14ac:dyDescent="0.25">
      <c r="F1">
        <v>4</v>
      </c>
      <c r="G1">
        <v>5</v>
      </c>
      <c r="H1">
        <v>6</v>
      </c>
      <c r="N1" t="s">
        <v>92</v>
      </c>
      <c r="O1">
        <v>8</v>
      </c>
    </row>
    <row r="2" spans="1:20" x14ac:dyDescent="0.25">
      <c r="B2" s="1" t="s">
        <v>0</v>
      </c>
      <c r="C2" s="1" t="s">
        <v>1</v>
      </c>
      <c r="D2" s="1" t="s">
        <v>2</v>
      </c>
      <c r="E2" s="1" t="s">
        <v>35</v>
      </c>
      <c r="F2" s="1" t="s">
        <v>36</v>
      </c>
      <c r="G2" s="1" t="s">
        <v>4</v>
      </c>
      <c r="H2" s="1" t="s">
        <v>3</v>
      </c>
      <c r="I2" s="1" t="s">
        <v>37</v>
      </c>
      <c r="K2" s="1" t="s">
        <v>7</v>
      </c>
      <c r="N2" t="s">
        <v>93</v>
      </c>
      <c r="O2">
        <v>3</v>
      </c>
    </row>
    <row r="3" spans="1:20" x14ac:dyDescent="0.25">
      <c r="A3" t="s">
        <v>5</v>
      </c>
      <c r="B3" s="9">
        <v>0</v>
      </c>
      <c r="C3" s="10">
        <v>1</v>
      </c>
      <c r="D3" s="10">
        <v>1</v>
      </c>
      <c r="E3" s="54">
        <v>0</v>
      </c>
      <c r="F3" s="52">
        <v>0</v>
      </c>
      <c r="G3" s="9">
        <v>-1</v>
      </c>
      <c r="H3" s="10">
        <v>0</v>
      </c>
      <c r="I3" s="52">
        <v>0</v>
      </c>
      <c r="K3" s="8">
        <v>-2.1111</v>
      </c>
      <c r="N3" t="s">
        <v>94</v>
      </c>
      <c r="O3">
        <v>1</v>
      </c>
    </row>
    <row r="4" spans="1:20" x14ac:dyDescent="0.25">
      <c r="A4" t="s">
        <v>6</v>
      </c>
      <c r="B4" s="53">
        <v>0</v>
      </c>
      <c r="C4" s="18">
        <v>0</v>
      </c>
      <c r="D4" s="18">
        <v>0</v>
      </c>
      <c r="E4" s="18">
        <v>1</v>
      </c>
      <c r="F4" s="51">
        <v>1</v>
      </c>
      <c r="G4" s="53">
        <v>0</v>
      </c>
      <c r="H4" s="18">
        <v>0</v>
      </c>
      <c r="I4" s="51">
        <v>-1</v>
      </c>
      <c r="K4" s="58">
        <v>-13.995799999999999</v>
      </c>
      <c r="N4" t="s">
        <v>95</v>
      </c>
      <c r="O4">
        <f>O1-O2-O3</f>
        <v>4</v>
      </c>
    </row>
    <row r="5" spans="1:20" x14ac:dyDescent="0.25">
      <c r="A5" t="s">
        <v>39</v>
      </c>
      <c r="B5" s="12">
        <v>1</v>
      </c>
      <c r="C5" s="13">
        <v>1</v>
      </c>
      <c r="D5" s="13">
        <v>0</v>
      </c>
      <c r="E5" s="55">
        <v>0</v>
      </c>
      <c r="F5" s="56">
        <v>0</v>
      </c>
      <c r="G5" s="12">
        <v>0</v>
      </c>
      <c r="H5" s="13">
        <v>-1</v>
      </c>
      <c r="I5" s="56">
        <v>0</v>
      </c>
      <c r="K5" s="19">
        <v>-0.82</v>
      </c>
      <c r="N5" t="s">
        <v>96</v>
      </c>
      <c r="O5">
        <f>O2</f>
        <v>3</v>
      </c>
    </row>
    <row r="8" spans="1:20" x14ac:dyDescent="0.25">
      <c r="A8" t="s">
        <v>5</v>
      </c>
      <c r="B8" s="9">
        <v>0</v>
      </c>
      <c r="C8" s="10">
        <v>1</v>
      </c>
      <c r="D8" s="10">
        <v>1</v>
      </c>
      <c r="E8" s="54">
        <v>0</v>
      </c>
      <c r="F8" s="52">
        <v>0</v>
      </c>
      <c r="G8" s="9">
        <v>-1</v>
      </c>
      <c r="H8" s="10">
        <v>0</v>
      </c>
      <c r="I8" s="52">
        <v>0</v>
      </c>
      <c r="L8" s="16"/>
      <c r="M8" s="2">
        <v>0</v>
      </c>
      <c r="N8" s="6">
        <v>1</v>
      </c>
      <c r="O8" s="6">
        <v>1</v>
      </c>
      <c r="P8" s="6">
        <v>0</v>
      </c>
      <c r="Q8" s="3">
        <v>0</v>
      </c>
    </row>
    <row r="9" spans="1:20" x14ac:dyDescent="0.25">
      <c r="A9" t="s">
        <v>6</v>
      </c>
      <c r="B9" s="53">
        <v>0</v>
      </c>
      <c r="C9" s="18">
        <v>0</v>
      </c>
      <c r="D9" s="18">
        <v>0</v>
      </c>
      <c r="E9" s="18">
        <v>1</v>
      </c>
      <c r="F9" s="51">
        <v>1</v>
      </c>
      <c r="G9" s="53">
        <v>0</v>
      </c>
      <c r="H9" s="18">
        <v>0</v>
      </c>
      <c r="I9" s="51">
        <v>-1</v>
      </c>
      <c r="L9" s="16"/>
      <c r="M9" s="15">
        <v>1</v>
      </c>
      <c r="N9" s="16">
        <v>1</v>
      </c>
      <c r="O9" s="16">
        <v>0</v>
      </c>
      <c r="P9" s="16">
        <v>0</v>
      </c>
      <c r="Q9" s="17">
        <v>0</v>
      </c>
    </row>
    <row r="10" spans="1:20" x14ac:dyDescent="0.25">
      <c r="A10" t="s">
        <v>39</v>
      </c>
      <c r="B10" s="12">
        <v>1</v>
      </c>
      <c r="C10" s="13">
        <v>1</v>
      </c>
      <c r="D10" s="13">
        <v>0</v>
      </c>
      <c r="E10" s="55">
        <v>0</v>
      </c>
      <c r="F10" s="56">
        <v>0</v>
      </c>
      <c r="G10" s="12">
        <v>0</v>
      </c>
      <c r="H10" s="13">
        <v>-1</v>
      </c>
      <c r="I10" s="56">
        <v>0</v>
      </c>
      <c r="L10" s="16"/>
      <c r="M10" s="4">
        <v>0</v>
      </c>
      <c r="N10" s="7">
        <v>0</v>
      </c>
      <c r="O10" s="7">
        <v>0</v>
      </c>
      <c r="P10" s="7">
        <v>1</v>
      </c>
      <c r="Q10" s="5">
        <v>1</v>
      </c>
    </row>
    <row r="11" spans="1:20" x14ac:dyDescent="0.25">
      <c r="L11" s="16"/>
    </row>
    <row r="12" spans="1:20" x14ac:dyDescent="0.25">
      <c r="L12" s="16"/>
    </row>
    <row r="13" spans="1:20" x14ac:dyDescent="0.25">
      <c r="A13" s="18"/>
      <c r="B13" s="18"/>
      <c r="C13" s="18"/>
      <c r="D13" s="18"/>
      <c r="E13" s="87"/>
      <c r="G13" s="2">
        <f t="array" ref="G13:I15">-MINVERSE(G8:I10)</f>
        <v>1</v>
      </c>
      <c r="H13" s="6">
        <v>0</v>
      </c>
      <c r="I13" s="3">
        <v>0</v>
      </c>
      <c r="L13" t="s">
        <v>97</v>
      </c>
      <c r="M13" s="1" t="s">
        <v>0</v>
      </c>
      <c r="N13" s="1" t="s">
        <v>1</v>
      </c>
      <c r="O13" s="1" t="s">
        <v>2</v>
      </c>
      <c r="P13" s="1" t="s">
        <v>35</v>
      </c>
      <c r="Q13" s="1" t="s">
        <v>36</v>
      </c>
      <c r="R13" s="1" t="s">
        <v>4</v>
      </c>
      <c r="S13" s="1" t="s">
        <v>3</v>
      </c>
      <c r="T13" s="1" t="s">
        <v>37</v>
      </c>
    </row>
    <row r="14" spans="1:20" x14ac:dyDescent="0.25">
      <c r="A14" s="18"/>
      <c r="B14" s="18"/>
      <c r="C14" s="18"/>
      <c r="D14" s="18"/>
      <c r="E14" s="18"/>
      <c r="G14" s="15">
        <v>0</v>
      </c>
      <c r="H14" s="16">
        <v>0</v>
      </c>
      <c r="I14" s="17">
        <v>1</v>
      </c>
      <c r="L14" s="16"/>
      <c r="M14" s="2">
        <v>1</v>
      </c>
      <c r="N14" s="6">
        <v>0</v>
      </c>
      <c r="O14" s="6">
        <v>0</v>
      </c>
      <c r="P14" s="6">
        <v>0</v>
      </c>
      <c r="Q14" s="6">
        <v>0</v>
      </c>
      <c r="R14" s="2">
        <v>0</v>
      </c>
      <c r="S14" s="6">
        <v>1</v>
      </c>
      <c r="T14" s="3">
        <v>0</v>
      </c>
    </row>
    <row r="15" spans="1:20" x14ac:dyDescent="0.25">
      <c r="A15" s="18"/>
      <c r="B15" s="18"/>
      <c r="C15" s="18"/>
      <c r="D15" s="18"/>
      <c r="E15" s="87"/>
      <c r="G15" s="4">
        <v>0</v>
      </c>
      <c r="H15" s="7">
        <v>1</v>
      </c>
      <c r="I15" s="5">
        <v>0</v>
      </c>
      <c r="L15" s="16"/>
      <c r="M15" s="15">
        <v>0</v>
      </c>
      <c r="N15" s="16">
        <v>1</v>
      </c>
      <c r="O15" s="16">
        <v>0</v>
      </c>
      <c r="P15" s="16">
        <v>0</v>
      </c>
      <c r="Q15" s="16">
        <v>0</v>
      </c>
      <c r="R15" s="15">
        <v>1</v>
      </c>
      <c r="S15" s="16">
        <v>1</v>
      </c>
      <c r="T15" s="17">
        <v>0</v>
      </c>
    </row>
    <row r="16" spans="1:20" x14ac:dyDescent="0.25">
      <c r="L16" s="16"/>
      <c r="M16" s="15">
        <v>0</v>
      </c>
      <c r="N16" s="16">
        <v>0</v>
      </c>
      <c r="O16" s="16">
        <v>1</v>
      </c>
      <c r="P16" s="16">
        <v>0</v>
      </c>
      <c r="Q16" s="16">
        <v>0</v>
      </c>
      <c r="R16" s="15">
        <v>1</v>
      </c>
      <c r="S16" s="16">
        <v>0</v>
      </c>
      <c r="T16" s="17">
        <v>0</v>
      </c>
    </row>
    <row r="17" spans="1:22" x14ac:dyDescent="0.25">
      <c r="G17">
        <f t="array" ref="G17:I19">MMULT(G13:I15,G8:I10)</f>
        <v>-1</v>
      </c>
      <c r="H17">
        <v>0</v>
      </c>
      <c r="I17">
        <v>0</v>
      </c>
      <c r="M17" s="15">
        <v>0</v>
      </c>
      <c r="N17" s="16">
        <v>0</v>
      </c>
      <c r="O17" s="16">
        <v>0</v>
      </c>
      <c r="P17" s="16">
        <v>1</v>
      </c>
      <c r="Q17" s="16">
        <v>0</v>
      </c>
      <c r="R17" s="15">
        <v>0</v>
      </c>
      <c r="S17" s="16">
        <v>0</v>
      </c>
      <c r="T17" s="126">
        <v>1</v>
      </c>
    </row>
    <row r="18" spans="1:22" x14ac:dyDescent="0.25">
      <c r="G18">
        <v>0</v>
      </c>
      <c r="H18">
        <v>-1</v>
      </c>
      <c r="I18">
        <v>0</v>
      </c>
      <c r="M18" s="4">
        <v>0</v>
      </c>
      <c r="N18" s="7">
        <v>0</v>
      </c>
      <c r="O18" s="7">
        <v>0</v>
      </c>
      <c r="P18" s="7">
        <v>0</v>
      </c>
      <c r="Q18" s="7">
        <v>1</v>
      </c>
      <c r="R18" s="4">
        <v>0</v>
      </c>
      <c r="S18" s="7">
        <v>0</v>
      </c>
      <c r="T18" s="5">
        <v>1</v>
      </c>
    </row>
    <row r="19" spans="1:22" x14ac:dyDescent="0.25">
      <c r="G19">
        <v>0</v>
      </c>
      <c r="H19">
        <v>0</v>
      </c>
      <c r="I19">
        <v>-1</v>
      </c>
    </row>
    <row r="22" spans="1:22" x14ac:dyDescent="0.25">
      <c r="J22" s="16"/>
      <c r="K22" s="16"/>
      <c r="L22" s="16"/>
    </row>
    <row r="23" spans="1:22" x14ac:dyDescent="0.25">
      <c r="A23" s="16"/>
      <c r="B23" s="127">
        <f t="array" ref="B23:F25">MMULT(G13:I15,B8:F10)</f>
        <v>0</v>
      </c>
      <c r="C23" s="128">
        <v>1</v>
      </c>
      <c r="D23" s="128">
        <v>1</v>
      </c>
      <c r="E23" s="128">
        <v>0</v>
      </c>
      <c r="F23" s="129">
        <v>0</v>
      </c>
      <c r="G23" s="16"/>
      <c r="H23" s="16"/>
      <c r="I23" s="16"/>
      <c r="J23" s="16"/>
      <c r="K23" s="16"/>
      <c r="L23" s="16"/>
    </row>
    <row r="24" spans="1:22" x14ac:dyDescent="0.25">
      <c r="A24" s="16"/>
      <c r="B24" s="130">
        <v>1</v>
      </c>
      <c r="C24" s="131">
        <v>1</v>
      </c>
      <c r="D24" s="131">
        <v>0</v>
      </c>
      <c r="E24" s="131">
        <v>0</v>
      </c>
      <c r="F24" s="132">
        <v>0</v>
      </c>
      <c r="G24" s="18"/>
      <c r="H24" s="18"/>
      <c r="I24" s="16"/>
      <c r="J24" s="16"/>
      <c r="K24" s="16"/>
      <c r="L24" s="16"/>
    </row>
    <row r="25" spans="1:22" x14ac:dyDescent="0.25">
      <c r="A25" s="16"/>
      <c r="B25" s="133">
        <v>0</v>
      </c>
      <c r="C25" s="134">
        <v>0</v>
      </c>
      <c r="D25" s="134">
        <v>0</v>
      </c>
      <c r="E25" s="134">
        <v>1</v>
      </c>
      <c r="F25" s="135">
        <v>1</v>
      </c>
      <c r="G25" s="18"/>
      <c r="H25" s="18"/>
      <c r="I25" s="16"/>
      <c r="J25" s="16"/>
      <c r="K25" s="16"/>
      <c r="L25" s="16"/>
      <c r="M25">
        <v>0</v>
      </c>
      <c r="N25">
        <v>1</v>
      </c>
      <c r="O25">
        <v>2</v>
      </c>
      <c r="P25">
        <v>3</v>
      </c>
      <c r="Q25">
        <v>4</v>
      </c>
      <c r="R25">
        <v>5</v>
      </c>
      <c r="S25">
        <v>6</v>
      </c>
      <c r="T25">
        <v>7</v>
      </c>
    </row>
    <row r="26" spans="1:22" x14ac:dyDescent="0.25">
      <c r="A26" s="16"/>
      <c r="G26" s="18"/>
      <c r="H26" s="18"/>
      <c r="I26" s="16"/>
      <c r="J26" s="16"/>
      <c r="K26" s="16"/>
      <c r="L26" s="16"/>
      <c r="M26" s="1" t="s">
        <v>0</v>
      </c>
      <c r="N26" s="1" t="s">
        <v>1</v>
      </c>
      <c r="O26" s="1" t="s">
        <v>2</v>
      </c>
      <c r="P26" s="1" t="s">
        <v>35</v>
      </c>
      <c r="Q26" s="1" t="s">
        <v>36</v>
      </c>
      <c r="R26" s="1" t="s">
        <v>4</v>
      </c>
      <c r="S26" s="1" t="s">
        <v>3</v>
      </c>
      <c r="T26" s="1" t="s">
        <v>37</v>
      </c>
    </row>
    <row r="27" spans="1:22" x14ac:dyDescent="0.25">
      <c r="A27" s="16"/>
      <c r="B27" s="18"/>
      <c r="C27" s="18"/>
      <c r="D27" s="18"/>
      <c r="E27" s="18"/>
      <c r="F27" s="18"/>
      <c r="G27" s="18"/>
      <c r="H27" s="18"/>
      <c r="I27" s="16"/>
      <c r="J27" s="16"/>
      <c r="K27" s="16"/>
      <c r="L27" s="16" t="s">
        <v>86</v>
      </c>
      <c r="M27" s="2">
        <v>1</v>
      </c>
      <c r="N27" s="6">
        <v>0</v>
      </c>
      <c r="O27" s="6">
        <v>0</v>
      </c>
      <c r="P27" s="6">
        <v>0</v>
      </c>
      <c r="Q27" s="2">
        <v>0</v>
      </c>
      <c r="R27" s="6">
        <v>0</v>
      </c>
      <c r="S27" s="3">
        <v>1</v>
      </c>
      <c r="T27" s="3">
        <v>0</v>
      </c>
    </row>
    <row r="28" spans="1:22" x14ac:dyDescent="0.25">
      <c r="B28" s="1" t="s">
        <v>0</v>
      </c>
      <c r="C28" s="1" t="s">
        <v>1</v>
      </c>
      <c r="D28" s="1" t="s">
        <v>2</v>
      </c>
      <c r="E28" s="1" t="s">
        <v>35</v>
      </c>
      <c r="F28" s="1" t="s">
        <v>36</v>
      </c>
      <c r="G28" s="1" t="s">
        <v>4</v>
      </c>
      <c r="H28" s="1" t="s">
        <v>3</v>
      </c>
      <c r="I28" s="1" t="s">
        <v>37</v>
      </c>
      <c r="J28" s="16"/>
      <c r="K28" s="16"/>
      <c r="L28" s="16"/>
      <c r="M28" s="15">
        <v>0</v>
      </c>
      <c r="N28" s="16">
        <v>1</v>
      </c>
      <c r="O28" s="16">
        <v>0</v>
      </c>
      <c r="P28" s="16">
        <v>0</v>
      </c>
      <c r="Q28" s="15">
        <v>0</v>
      </c>
      <c r="R28" s="16">
        <v>1</v>
      </c>
      <c r="S28" s="17">
        <v>1</v>
      </c>
      <c r="T28" s="17">
        <v>0</v>
      </c>
    </row>
    <row r="29" spans="1:22" x14ac:dyDescent="0.25">
      <c r="A29" t="s">
        <v>5</v>
      </c>
      <c r="B29" s="9">
        <v>0</v>
      </c>
      <c r="C29" s="10">
        <v>1</v>
      </c>
      <c r="D29" s="10">
        <v>1</v>
      </c>
      <c r="E29" s="54">
        <v>0</v>
      </c>
      <c r="F29" s="50">
        <v>0</v>
      </c>
      <c r="G29" s="10">
        <v>-1</v>
      </c>
      <c r="H29" s="11">
        <v>0</v>
      </c>
      <c r="I29" s="52">
        <v>0</v>
      </c>
      <c r="J29" s="16"/>
      <c r="K29" s="16"/>
      <c r="L29" s="16"/>
      <c r="M29" s="15">
        <v>0</v>
      </c>
      <c r="N29" s="16">
        <v>0</v>
      </c>
      <c r="O29" s="16">
        <v>1</v>
      </c>
      <c r="P29" s="16">
        <v>0</v>
      </c>
      <c r="Q29" s="15">
        <v>0</v>
      </c>
      <c r="R29" s="16">
        <v>1</v>
      </c>
      <c r="S29" s="17">
        <v>0</v>
      </c>
      <c r="T29" s="17">
        <v>0</v>
      </c>
    </row>
    <row r="30" spans="1:22" x14ac:dyDescent="0.25">
      <c r="A30" t="s">
        <v>6</v>
      </c>
      <c r="B30" s="53">
        <v>0</v>
      </c>
      <c r="C30" s="18">
        <v>0</v>
      </c>
      <c r="D30" s="18">
        <v>0</v>
      </c>
      <c r="E30" s="18">
        <v>1</v>
      </c>
      <c r="F30" s="53">
        <v>1</v>
      </c>
      <c r="G30" s="18">
        <v>0</v>
      </c>
      <c r="H30" s="51">
        <v>0</v>
      </c>
      <c r="I30" s="51">
        <v>-1</v>
      </c>
      <c r="J30" s="16"/>
      <c r="K30" s="16"/>
      <c r="L30" s="16"/>
      <c r="M30" s="4">
        <v>0</v>
      </c>
      <c r="N30" s="7">
        <v>0</v>
      </c>
      <c r="O30" s="7">
        <v>0</v>
      </c>
      <c r="P30" s="7">
        <v>1</v>
      </c>
      <c r="Q30" s="4">
        <v>-1</v>
      </c>
      <c r="R30" s="7">
        <v>0</v>
      </c>
      <c r="S30" s="5">
        <v>0</v>
      </c>
      <c r="T30" s="5">
        <v>0</v>
      </c>
    </row>
    <row r="31" spans="1:22" x14ac:dyDescent="0.25">
      <c r="A31" t="s">
        <v>39</v>
      </c>
      <c r="B31" s="12">
        <v>1</v>
      </c>
      <c r="C31" s="13">
        <v>1</v>
      </c>
      <c r="D31" s="13">
        <v>0</v>
      </c>
      <c r="E31" s="55">
        <v>0</v>
      </c>
      <c r="F31" s="57">
        <v>0</v>
      </c>
      <c r="G31" s="13">
        <v>0</v>
      </c>
      <c r="H31" s="14">
        <v>-1</v>
      </c>
      <c r="I31" s="56">
        <v>0</v>
      </c>
      <c r="J31" s="16"/>
      <c r="K31" s="16"/>
      <c r="L31" s="16"/>
      <c r="V31" s="16"/>
    </row>
    <row r="35" spans="1:15" x14ac:dyDescent="0.25">
      <c r="A35" s="49" t="s">
        <v>90</v>
      </c>
    </row>
    <row r="36" spans="1:15" x14ac:dyDescent="0.25">
      <c r="O36" t="s">
        <v>31</v>
      </c>
    </row>
    <row r="37" spans="1:15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35</v>
      </c>
      <c r="G37" t="s">
        <v>36</v>
      </c>
      <c r="H37" t="s">
        <v>37</v>
      </c>
      <c r="M37" t="s">
        <v>28</v>
      </c>
      <c r="N37">
        <v>3.9760108743969999E-4</v>
      </c>
      <c r="O37">
        <f>ABS(N37-C38)</f>
        <v>4.8471256030002121E-7</v>
      </c>
    </row>
    <row r="38" spans="1:15" x14ac:dyDescent="0.25">
      <c r="A38" s="20">
        <v>7.4547350000000003E-4</v>
      </c>
      <c r="B38" s="20">
        <v>9.4355929999999995E-4</v>
      </c>
      <c r="C38" s="20">
        <v>3.9808580000000001E-4</v>
      </c>
      <c r="D38" s="20">
        <v>1.9142069999999998E-6</v>
      </c>
      <c r="E38" s="20">
        <v>5.4526530000000003E-5</v>
      </c>
      <c r="F38" s="20">
        <v>1.6783199999999999E-7</v>
      </c>
      <c r="G38" s="20">
        <v>6.7832050000000004E-8</v>
      </c>
      <c r="H38" s="20">
        <v>55.508249999999997</v>
      </c>
      <c r="M38" t="s">
        <v>27</v>
      </c>
      <c r="N38">
        <v>9.1320200179461296E-4</v>
      </c>
      <c r="O38">
        <f>ABS(N38-B38)</f>
        <v>3.0357298205386987E-5</v>
      </c>
    </row>
    <row r="39" spans="1:15" x14ac:dyDescent="0.25">
      <c r="M39" t="s">
        <v>26</v>
      </c>
      <c r="N39">
        <v>7.1560091435491301E-4</v>
      </c>
      <c r="O39">
        <f>ABS(N39-A38)</f>
        <v>2.987258564508702E-5</v>
      </c>
    </row>
    <row r="40" spans="1:15" x14ac:dyDescent="0.25">
      <c r="M40" t="s">
        <v>35</v>
      </c>
      <c r="N40" s="20">
        <v>1.62309685971293E-7</v>
      </c>
      <c r="O40">
        <f>ABS(N40-F38)</f>
        <v>5.5223140287069944E-9</v>
      </c>
    </row>
    <row r="41" spans="1:15" x14ac:dyDescent="0.25">
      <c r="M41" t="s">
        <v>36</v>
      </c>
      <c r="N41" s="20">
        <v>6.23097007181884E-8</v>
      </c>
      <c r="O41">
        <f>ABS(N41-G38)</f>
        <v>5.5223492818116039E-9</v>
      </c>
    </row>
    <row r="42" spans="1:15" x14ac:dyDescent="0.25">
      <c r="M42" t="s">
        <v>30</v>
      </c>
      <c r="N42" s="20">
        <v>8.4399085645086295E-5</v>
      </c>
      <c r="O42">
        <f>ABS(N42-E38)</f>
        <v>2.9872555645086292E-5</v>
      </c>
    </row>
    <row r="43" spans="1:15" x14ac:dyDescent="0.25">
      <c r="M43" t="s">
        <v>29</v>
      </c>
      <c r="N43" s="20">
        <v>2.3989125602996898E-6</v>
      </c>
      <c r="O43">
        <f>ABS(N43-D38)</f>
        <v>4.8470556029969004E-7</v>
      </c>
    </row>
    <row r="44" spans="1:15" x14ac:dyDescent="0.25">
      <c r="M44" t="s">
        <v>37</v>
      </c>
      <c r="N44">
        <v>55.508250191225898</v>
      </c>
      <c r="O44">
        <f t="shared" ref="O44" si="0">ABS(N44-C45)</f>
        <v>55.508250191225898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E27"/>
  <sheetViews>
    <sheetView tabSelected="1" topLeftCell="K1" workbookViewId="0">
      <selection activeCell="W22" sqref="W22:W61"/>
    </sheetView>
  </sheetViews>
  <sheetFormatPr defaultRowHeight="15" x14ac:dyDescent="0.25"/>
  <sheetData>
    <row r="1" spans="3:31" x14ac:dyDescent="0.25">
      <c r="H1">
        <v>4</v>
      </c>
      <c r="I1">
        <v>5</v>
      </c>
      <c r="J1">
        <v>6</v>
      </c>
    </row>
    <row r="2" spans="3:31" x14ac:dyDescent="0.25">
      <c r="D2" s="1" t="s">
        <v>0</v>
      </c>
      <c r="E2" s="1" t="s">
        <v>1</v>
      </c>
      <c r="F2" s="1" t="s">
        <v>2</v>
      </c>
      <c r="G2" s="1" t="s">
        <v>35</v>
      </c>
      <c r="H2" s="1" t="s">
        <v>36</v>
      </c>
      <c r="I2" s="1" t="s">
        <v>4</v>
      </c>
      <c r="J2" s="1" t="s">
        <v>3</v>
      </c>
      <c r="K2" s="1" t="s">
        <v>37</v>
      </c>
      <c r="M2" s="1" t="s">
        <v>7</v>
      </c>
      <c r="V2" s="1" t="s">
        <v>0</v>
      </c>
      <c r="W2" s="1" t="s">
        <v>1</v>
      </c>
      <c r="X2" s="1" t="s">
        <v>2</v>
      </c>
      <c r="Y2" s="1" t="s">
        <v>35</v>
      </c>
      <c r="Z2" s="1" t="s">
        <v>37</v>
      </c>
      <c r="AA2" s="1" t="s">
        <v>36</v>
      </c>
      <c r="AB2" s="1" t="s">
        <v>4</v>
      </c>
      <c r="AC2" s="1" t="s">
        <v>3</v>
      </c>
      <c r="AE2" s="1" t="s">
        <v>7</v>
      </c>
    </row>
    <row r="3" spans="3:31" x14ac:dyDescent="0.25">
      <c r="C3" t="s">
        <v>5</v>
      </c>
      <c r="D3" s="9">
        <v>0</v>
      </c>
      <c r="E3" s="10">
        <v>1</v>
      </c>
      <c r="F3" s="10">
        <v>1</v>
      </c>
      <c r="G3" s="54">
        <v>0</v>
      </c>
      <c r="H3" s="50">
        <v>0</v>
      </c>
      <c r="I3" s="10">
        <v>-1</v>
      </c>
      <c r="J3" s="11">
        <v>0</v>
      </c>
      <c r="K3" s="52">
        <v>0</v>
      </c>
      <c r="M3" s="8">
        <v>-2.1111</v>
      </c>
      <c r="U3" t="s">
        <v>5</v>
      </c>
      <c r="V3" s="9">
        <v>0</v>
      </c>
      <c r="W3" s="10">
        <v>1</v>
      </c>
      <c r="X3" s="10">
        <v>1</v>
      </c>
      <c r="Y3" s="54">
        <v>0</v>
      </c>
      <c r="Z3" s="52">
        <v>0</v>
      </c>
      <c r="AA3" s="50">
        <v>0</v>
      </c>
      <c r="AB3" s="10">
        <v>-1</v>
      </c>
      <c r="AC3" s="11">
        <v>0</v>
      </c>
      <c r="AE3" s="8">
        <v>-2.1111</v>
      </c>
    </row>
    <row r="4" spans="3:31" x14ac:dyDescent="0.25">
      <c r="C4" t="s">
        <v>6</v>
      </c>
      <c r="D4" s="53">
        <v>0</v>
      </c>
      <c r="E4" s="18">
        <v>0</v>
      </c>
      <c r="F4" s="18">
        <v>0</v>
      </c>
      <c r="G4" s="18">
        <v>1</v>
      </c>
      <c r="H4" s="53">
        <v>1</v>
      </c>
      <c r="I4" s="18">
        <v>0</v>
      </c>
      <c r="J4" s="51">
        <v>0</v>
      </c>
      <c r="K4" s="51">
        <v>-1</v>
      </c>
      <c r="M4" s="58">
        <v>-13.995799999999999</v>
      </c>
      <c r="U4" t="s">
        <v>6</v>
      </c>
      <c r="V4" s="53">
        <v>0</v>
      </c>
      <c r="W4" s="18">
        <v>0</v>
      </c>
      <c r="X4" s="18">
        <v>0</v>
      </c>
      <c r="Y4" s="18">
        <v>1</v>
      </c>
      <c r="Z4" s="51">
        <v>-1</v>
      </c>
      <c r="AA4" s="53">
        <v>1</v>
      </c>
      <c r="AB4" s="18">
        <v>0</v>
      </c>
      <c r="AC4" s="51">
        <v>0</v>
      </c>
      <c r="AE4" s="58">
        <v>-13.995799999999999</v>
      </c>
    </row>
    <row r="5" spans="3:31" x14ac:dyDescent="0.25">
      <c r="C5" t="s">
        <v>39</v>
      </c>
      <c r="D5" s="12">
        <v>1</v>
      </c>
      <c r="E5" s="13">
        <v>1</v>
      </c>
      <c r="F5" s="13">
        <v>0</v>
      </c>
      <c r="G5" s="55">
        <v>0</v>
      </c>
      <c r="H5" s="57">
        <v>0</v>
      </c>
      <c r="I5" s="13">
        <v>0</v>
      </c>
      <c r="J5" s="14">
        <v>-1</v>
      </c>
      <c r="K5" s="56">
        <v>0</v>
      </c>
      <c r="M5" s="19">
        <v>-0.82</v>
      </c>
      <c r="U5" t="s">
        <v>39</v>
      </c>
      <c r="V5" s="12">
        <v>1</v>
      </c>
      <c r="W5" s="13">
        <v>1</v>
      </c>
      <c r="X5" s="13">
        <v>0</v>
      </c>
      <c r="Y5" s="55">
        <v>0</v>
      </c>
      <c r="Z5" s="56">
        <v>0</v>
      </c>
      <c r="AA5" s="57">
        <v>0</v>
      </c>
      <c r="AB5" s="13">
        <v>0</v>
      </c>
      <c r="AC5" s="14">
        <v>-1</v>
      </c>
      <c r="AE5" s="19">
        <v>-0.82</v>
      </c>
    </row>
    <row r="7" spans="3:31" x14ac:dyDescent="0.25">
      <c r="AA7">
        <f t="array" ref="AA7:AC9">-MINVERSE(AA3:AC5)</f>
        <v>0</v>
      </c>
      <c r="AB7">
        <v>-1</v>
      </c>
      <c r="AC7">
        <v>0</v>
      </c>
    </row>
    <row r="8" spans="3:31" x14ac:dyDescent="0.25">
      <c r="C8" t="s">
        <v>5</v>
      </c>
      <c r="D8" s="9">
        <v>0</v>
      </c>
      <c r="E8" s="10">
        <v>1</v>
      </c>
      <c r="F8" s="10">
        <v>1</v>
      </c>
      <c r="G8" s="11">
        <v>0</v>
      </c>
      <c r="H8" s="50">
        <v>0</v>
      </c>
      <c r="I8" s="10">
        <v>-1</v>
      </c>
      <c r="J8" s="11">
        <v>0</v>
      </c>
      <c r="K8" s="52">
        <v>0</v>
      </c>
      <c r="AA8">
        <v>1</v>
      </c>
      <c r="AB8">
        <v>0</v>
      </c>
      <c r="AC8">
        <v>0</v>
      </c>
    </row>
    <row r="9" spans="3:31" x14ac:dyDescent="0.25">
      <c r="C9" t="s">
        <v>6</v>
      </c>
      <c r="D9" s="53">
        <v>0</v>
      </c>
      <c r="E9" s="18">
        <v>0</v>
      </c>
      <c r="F9" s="18">
        <v>0</v>
      </c>
      <c r="G9" s="51">
        <v>1</v>
      </c>
      <c r="H9" s="53">
        <v>1</v>
      </c>
      <c r="I9" s="18">
        <v>0</v>
      </c>
      <c r="J9" s="51">
        <v>0</v>
      </c>
      <c r="K9" s="51">
        <v>-1</v>
      </c>
      <c r="AA9">
        <v>0</v>
      </c>
      <c r="AB9">
        <v>0</v>
      </c>
      <c r="AC9">
        <v>1</v>
      </c>
    </row>
    <row r="10" spans="3:31" x14ac:dyDescent="0.25">
      <c r="C10" t="s">
        <v>39</v>
      </c>
      <c r="D10" s="12">
        <v>1</v>
      </c>
      <c r="E10" s="13">
        <v>1</v>
      </c>
      <c r="F10" s="13">
        <v>0</v>
      </c>
      <c r="G10" s="14">
        <v>0</v>
      </c>
      <c r="H10" s="57">
        <v>0</v>
      </c>
      <c r="I10" s="13">
        <v>0</v>
      </c>
      <c r="J10" s="14">
        <v>-1</v>
      </c>
      <c r="K10" s="56">
        <v>0</v>
      </c>
    </row>
    <row r="11" spans="3:31" x14ac:dyDescent="0.25">
      <c r="V11">
        <f t="array" ref="V11:AC13">MMULT(AA7:AC9,V3:AC5)</f>
        <v>0</v>
      </c>
      <c r="W11">
        <v>0</v>
      </c>
      <c r="X11">
        <v>0</v>
      </c>
      <c r="Y11">
        <v>-1</v>
      </c>
      <c r="Z11">
        <v>1</v>
      </c>
      <c r="AA11">
        <v>-1</v>
      </c>
      <c r="AB11">
        <v>0</v>
      </c>
      <c r="AC11">
        <v>0</v>
      </c>
    </row>
    <row r="12" spans="3:31" x14ac:dyDescent="0.25"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-1</v>
      </c>
      <c r="AC12">
        <v>0</v>
      </c>
    </row>
    <row r="13" spans="3:31" x14ac:dyDescent="0.25">
      <c r="H13" s="2">
        <f t="array" ref="H13:J15">-MINVERSE(H8:J10)</f>
        <v>0</v>
      </c>
      <c r="I13" s="6">
        <v>-1</v>
      </c>
      <c r="J13" s="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-1</v>
      </c>
    </row>
    <row r="14" spans="3:31" x14ac:dyDescent="0.25">
      <c r="H14" s="15">
        <v>1</v>
      </c>
      <c r="I14" s="16">
        <v>0</v>
      </c>
      <c r="J14" s="17">
        <v>0</v>
      </c>
    </row>
    <row r="15" spans="3:31" x14ac:dyDescent="0.25">
      <c r="H15" s="4">
        <v>0</v>
      </c>
      <c r="I15" s="7">
        <v>0</v>
      </c>
      <c r="J15" s="5">
        <v>1</v>
      </c>
      <c r="N15">
        <f>-LOG10(0.001)</f>
        <v>3</v>
      </c>
      <c r="V15" s="2">
        <v>1</v>
      </c>
      <c r="W15" s="6">
        <v>0</v>
      </c>
      <c r="X15" s="6">
        <v>0</v>
      </c>
      <c r="Y15" s="6">
        <v>0</v>
      </c>
      <c r="Z15" s="3">
        <v>0</v>
      </c>
      <c r="AA15" s="2">
        <f t="array" ref="AA15:AC19">TRANSPOSE(V11:Z13)</f>
        <v>0</v>
      </c>
      <c r="AB15" s="6">
        <v>0</v>
      </c>
      <c r="AC15" s="3">
        <v>1</v>
      </c>
    </row>
    <row r="16" spans="3:31" x14ac:dyDescent="0.25">
      <c r="V16" s="15">
        <v>0</v>
      </c>
      <c r="W16" s="16">
        <v>1</v>
      </c>
      <c r="X16" s="16">
        <v>0</v>
      </c>
      <c r="Y16" s="16">
        <v>0</v>
      </c>
      <c r="Z16" s="17">
        <v>0</v>
      </c>
      <c r="AA16" s="15">
        <v>0</v>
      </c>
      <c r="AB16" s="16">
        <v>1</v>
      </c>
      <c r="AC16" s="17">
        <v>1</v>
      </c>
    </row>
    <row r="17" spans="4:31" ht="15.75" thickBot="1" x14ac:dyDescent="0.3">
      <c r="D17" t="s">
        <v>80</v>
      </c>
      <c r="H17" t="s">
        <v>98</v>
      </c>
      <c r="V17" s="15">
        <v>0</v>
      </c>
      <c r="W17" s="16">
        <v>0</v>
      </c>
      <c r="X17" s="16">
        <v>1</v>
      </c>
      <c r="Y17" s="16">
        <v>0</v>
      </c>
      <c r="Z17" s="17">
        <v>0</v>
      </c>
      <c r="AA17" s="15">
        <v>0</v>
      </c>
      <c r="AB17" s="16">
        <v>1</v>
      </c>
      <c r="AC17" s="17">
        <v>0</v>
      </c>
    </row>
    <row r="18" spans="4:31" x14ac:dyDescent="0.25">
      <c r="D18" s="59">
        <f t="array" ref="D18:G20">MMULT(H13:J15,D8:G10)</f>
        <v>0</v>
      </c>
      <c r="E18" s="60">
        <v>0</v>
      </c>
      <c r="F18" s="60">
        <v>0</v>
      </c>
      <c r="G18" s="61">
        <v>-1</v>
      </c>
      <c r="H18" s="62">
        <f t="array" ref="H18:H20">MMULT(H13:J15,K8:K10)</f>
        <v>1</v>
      </c>
      <c r="V18" s="15">
        <v>0</v>
      </c>
      <c r="W18" s="16">
        <v>0</v>
      </c>
      <c r="X18" s="16">
        <v>0</v>
      </c>
      <c r="Y18" s="16">
        <v>1</v>
      </c>
      <c r="Z18" s="17">
        <v>0</v>
      </c>
      <c r="AA18" s="15">
        <v>-1</v>
      </c>
      <c r="AB18" s="16">
        <v>0</v>
      </c>
      <c r="AC18" s="17">
        <v>0</v>
      </c>
    </row>
    <row r="19" spans="4:31" x14ac:dyDescent="0.25">
      <c r="D19" s="63">
        <v>0</v>
      </c>
      <c r="E19" s="64">
        <v>1</v>
      </c>
      <c r="F19" s="64">
        <v>1</v>
      </c>
      <c r="G19" s="65">
        <v>0</v>
      </c>
      <c r="H19" s="66">
        <v>0</v>
      </c>
      <c r="V19" s="4">
        <v>0</v>
      </c>
      <c r="W19" s="7">
        <v>0</v>
      </c>
      <c r="X19" s="7">
        <v>0</v>
      </c>
      <c r="Y19" s="7">
        <v>0</v>
      </c>
      <c r="Z19" s="5">
        <v>1</v>
      </c>
      <c r="AA19" s="4">
        <v>1</v>
      </c>
      <c r="AB19" s="7">
        <v>0</v>
      </c>
      <c r="AC19" s="5">
        <v>0</v>
      </c>
    </row>
    <row r="20" spans="4:31" ht="15.75" thickBot="1" x14ac:dyDescent="0.3">
      <c r="D20" s="67">
        <v>1</v>
      </c>
      <c r="E20" s="68">
        <v>1</v>
      </c>
      <c r="F20" s="68">
        <v>0</v>
      </c>
      <c r="G20" s="69">
        <v>0</v>
      </c>
      <c r="H20" s="70">
        <v>0</v>
      </c>
    </row>
    <row r="22" spans="4:31" x14ac:dyDescent="0.25"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4:31" ht="15.75" thickBot="1" x14ac:dyDescent="0.3">
      <c r="L23" t="s">
        <v>40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</row>
    <row r="24" spans="4:31" x14ac:dyDescent="0.25">
      <c r="D24" s="79">
        <v>1</v>
      </c>
      <c r="E24" s="80">
        <v>0</v>
      </c>
      <c r="F24" s="80">
        <v>0</v>
      </c>
      <c r="G24" s="81">
        <v>0</v>
      </c>
      <c r="H24" s="59">
        <f t="array" ref="H24:J27">TRANSPOSE(D18:G20)</f>
        <v>0</v>
      </c>
      <c r="I24" s="60">
        <v>0</v>
      </c>
      <c r="J24" s="61">
        <v>1</v>
      </c>
      <c r="L24" s="71">
        <v>1</v>
      </c>
      <c r="M24" s="72">
        <v>0</v>
      </c>
      <c r="N24" s="72">
        <v>0</v>
      </c>
      <c r="O24" s="73">
        <v>0</v>
      </c>
      <c r="P24" s="71">
        <v>0</v>
      </c>
      <c r="Q24" s="72">
        <v>0</v>
      </c>
      <c r="R24" s="73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</row>
    <row r="25" spans="4:31" x14ac:dyDescent="0.25">
      <c r="D25" s="82">
        <v>0</v>
      </c>
      <c r="E25" s="18">
        <v>1</v>
      </c>
      <c r="F25" s="18">
        <v>0</v>
      </c>
      <c r="G25" s="83">
        <v>0</v>
      </c>
      <c r="H25" s="63">
        <v>0</v>
      </c>
      <c r="I25" s="64">
        <v>1</v>
      </c>
      <c r="J25" s="65">
        <v>1</v>
      </c>
      <c r="L25" s="74">
        <v>0</v>
      </c>
      <c r="M25" s="16">
        <v>1</v>
      </c>
      <c r="N25" s="16">
        <v>0</v>
      </c>
      <c r="O25" s="75">
        <v>0</v>
      </c>
      <c r="P25" s="74">
        <v>0</v>
      </c>
      <c r="Q25" s="16">
        <v>1</v>
      </c>
      <c r="R25" s="7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</row>
    <row r="26" spans="4:31" x14ac:dyDescent="0.25">
      <c r="D26" s="82">
        <v>0</v>
      </c>
      <c r="E26" s="18">
        <v>0</v>
      </c>
      <c r="F26" s="18">
        <v>1</v>
      </c>
      <c r="G26" s="83">
        <v>0</v>
      </c>
      <c r="H26" s="63">
        <v>0</v>
      </c>
      <c r="I26" s="64">
        <v>1</v>
      </c>
      <c r="J26" s="65">
        <v>0</v>
      </c>
      <c r="L26" s="74">
        <v>0</v>
      </c>
      <c r="M26" s="16">
        <v>0</v>
      </c>
      <c r="N26" s="16">
        <v>1</v>
      </c>
      <c r="O26" s="75">
        <v>0</v>
      </c>
      <c r="P26" s="74">
        <v>0</v>
      </c>
      <c r="Q26" s="16">
        <v>1</v>
      </c>
      <c r="R26" s="75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</row>
    <row r="27" spans="4:31" ht="15.75" thickBot="1" x14ac:dyDescent="0.3">
      <c r="D27" s="84">
        <v>0</v>
      </c>
      <c r="E27" s="85">
        <v>0</v>
      </c>
      <c r="F27" s="85">
        <v>0</v>
      </c>
      <c r="G27" s="86">
        <v>1</v>
      </c>
      <c r="H27" s="67">
        <v>-1</v>
      </c>
      <c r="I27" s="68">
        <v>0</v>
      </c>
      <c r="J27" s="69">
        <v>0</v>
      </c>
      <c r="L27" s="76">
        <v>0</v>
      </c>
      <c r="M27" s="77">
        <v>0</v>
      </c>
      <c r="N27" s="77">
        <v>0</v>
      </c>
      <c r="O27" s="78">
        <v>1</v>
      </c>
      <c r="P27" s="76">
        <v>-1</v>
      </c>
      <c r="Q27" s="77">
        <v>0</v>
      </c>
      <c r="R27" s="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Ideal</vt:lpstr>
      <vt:lpstr>DebyeHuckell</vt:lpstr>
      <vt:lpstr>Ideal (N-R)</vt:lpstr>
      <vt:lpstr>DebyeHuckell (N-R)</vt:lpstr>
      <vt:lpstr>Water</vt:lpstr>
      <vt:lpstr>Mineral</vt:lpstr>
      <vt:lpstr>Sheet1</vt:lpstr>
      <vt:lpstr>Saaltink2</vt:lpstr>
      <vt:lpstr>Saaltink3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de Gaspari</dc:creator>
  <cp:lastModifiedBy>Francesca de Gaspari</cp:lastModifiedBy>
  <dcterms:created xsi:type="dcterms:W3CDTF">2012-02-15T11:27:48Z</dcterms:created>
  <dcterms:modified xsi:type="dcterms:W3CDTF">2013-04-05T15:03:04Z</dcterms:modified>
</cp:coreProperties>
</file>