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210" activeTab="4"/>
  </bookViews>
  <sheets>
    <sheet name="Ca tot" sheetId="1" r:id="rId1"/>
    <sheet name="Ca tot (Ideal)" sheetId="4" r:id="rId2"/>
    <sheet name="Sheet3" sheetId="3" r:id="rId3"/>
    <sheet name="Chgbal" sheetId="2" r:id="rId4"/>
    <sheet name="Verification" sheetId="5" r:id="rId5"/>
  </sheets>
  <calcPr calcId="145621"/>
</workbook>
</file>

<file path=xl/calcChain.xml><?xml version="1.0" encoding="utf-8"?>
<calcChain xmlns="http://schemas.openxmlformats.org/spreadsheetml/2006/main">
  <c r="E147" i="5" l="1"/>
  <c r="E148" i="5"/>
  <c r="H148" i="5" s="1"/>
  <c r="H142" i="5"/>
  <c r="H143" i="5"/>
  <c r="H144" i="5"/>
  <c r="H145" i="5"/>
  <c r="H146" i="5"/>
  <c r="H147" i="5"/>
  <c r="H149" i="5"/>
  <c r="H141" i="5"/>
  <c r="G154" i="5" l="1"/>
  <c r="F154" i="5"/>
  <c r="E164" i="5"/>
  <c r="E163" i="5"/>
  <c r="E162" i="5"/>
  <c r="E161" i="5"/>
  <c r="E160" i="5"/>
  <c r="F159" i="5" s="1"/>
  <c r="F160" i="5" s="1"/>
  <c r="G159" i="5"/>
  <c r="E159" i="5"/>
  <c r="E155" i="5"/>
  <c r="E153" i="5"/>
  <c r="G152" i="5"/>
  <c r="E152" i="5"/>
  <c r="E146" i="5"/>
  <c r="E145" i="5"/>
  <c r="E144" i="5"/>
  <c r="E143" i="5"/>
  <c r="E142" i="5"/>
  <c r="F141" i="5" s="1"/>
  <c r="G141" i="5"/>
  <c r="E141" i="5"/>
  <c r="E137" i="5"/>
  <c r="E135" i="5"/>
  <c r="G134" i="5"/>
  <c r="E134" i="5"/>
  <c r="P132" i="5"/>
  <c r="L132" i="5"/>
  <c r="M132" i="5" s="1"/>
  <c r="K132" i="5"/>
  <c r="J132" i="5"/>
  <c r="G132" i="5"/>
  <c r="P131" i="5"/>
  <c r="O131" i="5"/>
  <c r="O132" i="5" s="1"/>
  <c r="N131" i="5"/>
  <c r="N132" i="5" s="1"/>
  <c r="I131" i="5"/>
  <c r="I132" i="5" s="1"/>
  <c r="G131" i="5"/>
  <c r="E113" i="5"/>
  <c r="E112" i="5"/>
  <c r="E124" i="5"/>
  <c r="E123" i="5"/>
  <c r="E122" i="5"/>
  <c r="E121" i="5"/>
  <c r="E120" i="5"/>
  <c r="F119" i="5" s="1"/>
  <c r="G119" i="5"/>
  <c r="E119" i="5"/>
  <c r="E115" i="5"/>
  <c r="G112" i="5"/>
  <c r="I108" i="5"/>
  <c r="G108" i="5"/>
  <c r="N109" i="5"/>
  <c r="K109" i="5"/>
  <c r="L109" i="5" s="1"/>
  <c r="M109" i="5" s="1"/>
  <c r="J109" i="5"/>
  <c r="P108" i="5"/>
  <c r="P109" i="5" s="1"/>
  <c r="O108" i="5"/>
  <c r="O109" i="5" s="1"/>
  <c r="N108" i="5"/>
  <c r="I109" i="5"/>
  <c r="G109" i="5"/>
  <c r="E90" i="5"/>
  <c r="E89" i="5"/>
  <c r="E67" i="5"/>
  <c r="E101" i="5"/>
  <c r="E100" i="5"/>
  <c r="E99" i="5"/>
  <c r="E98" i="5"/>
  <c r="E97" i="5"/>
  <c r="F96" i="5" s="1"/>
  <c r="F97" i="5" s="1"/>
  <c r="G96" i="5"/>
  <c r="E96" i="5"/>
  <c r="E92" i="5"/>
  <c r="G89" i="5"/>
  <c r="F19" i="5"/>
  <c r="E154" i="5" l="1"/>
  <c r="E136" i="5"/>
  <c r="F142" i="5"/>
  <c r="E114" i="5"/>
  <c r="F120" i="5"/>
  <c r="E91" i="5"/>
  <c r="E70" i="5"/>
  <c r="E68" i="5"/>
  <c r="K67" i="5"/>
  <c r="L67" i="5" s="1"/>
  <c r="M67" i="5" s="1"/>
  <c r="J67" i="5"/>
  <c r="J87" i="5"/>
  <c r="K87" i="5"/>
  <c r="L87" i="5" s="1"/>
  <c r="M87" i="5" s="1"/>
  <c r="G4" i="5"/>
  <c r="E12" i="5"/>
  <c r="H10" i="5" l="1"/>
  <c r="H11" i="5"/>
  <c r="H12" i="5"/>
  <c r="E54" i="5"/>
  <c r="G54" i="5"/>
  <c r="E55" i="5"/>
  <c r="E56" i="5"/>
  <c r="E57" i="5"/>
  <c r="E58" i="5"/>
  <c r="E59" i="5"/>
  <c r="E79" i="5"/>
  <c r="E78" i="5"/>
  <c r="E77" i="5"/>
  <c r="E76" i="5"/>
  <c r="E75" i="5"/>
  <c r="G74" i="5"/>
  <c r="E74" i="5"/>
  <c r="F74" i="5" l="1"/>
  <c r="O86" i="5"/>
  <c r="O87" i="5" s="1"/>
  <c r="N86" i="5"/>
  <c r="N87" i="5" s="1"/>
  <c r="I86" i="5"/>
  <c r="P86" i="5"/>
  <c r="P87" i="5" s="1"/>
  <c r="G86" i="5"/>
  <c r="P66" i="5"/>
  <c r="P67" i="5" s="1"/>
  <c r="I66" i="5"/>
  <c r="I67" i="5" s="1"/>
  <c r="F54" i="5"/>
  <c r="F55" i="5" s="1"/>
  <c r="O66" i="5"/>
  <c r="O67" i="5" s="1"/>
  <c r="N66" i="5"/>
  <c r="N67" i="5" s="1"/>
  <c r="G66" i="5"/>
  <c r="G67" i="5" s="1"/>
  <c r="I87" i="5"/>
  <c r="G87" i="5"/>
  <c r="T36" i="5"/>
  <c r="T37" i="5"/>
  <c r="T38" i="5"/>
  <c r="T39" i="5"/>
  <c r="T40" i="5"/>
  <c r="T35" i="5"/>
  <c r="S36" i="5"/>
  <c r="V37" i="5" s="1"/>
  <c r="S37" i="5"/>
  <c r="S38" i="5"/>
  <c r="S39" i="5"/>
  <c r="S40" i="5"/>
  <c r="S35" i="5"/>
  <c r="V36" i="5"/>
  <c r="V35" i="5"/>
  <c r="E40" i="5"/>
  <c r="E39" i="5"/>
  <c r="E38" i="5"/>
  <c r="E37" i="5"/>
  <c r="E36" i="5"/>
  <c r="F35" i="5" s="1"/>
  <c r="F36" i="5" s="1"/>
  <c r="G35" i="5"/>
  <c r="E35" i="5"/>
  <c r="G19" i="5"/>
  <c r="E24" i="5"/>
  <c r="E23" i="5"/>
  <c r="E22" i="5"/>
  <c r="E21" i="5"/>
  <c r="E20" i="5"/>
  <c r="E19" i="5"/>
  <c r="S20" i="5"/>
  <c r="S19" i="5"/>
  <c r="U45" i="2"/>
  <c r="E5" i="5"/>
  <c r="H5" i="5" s="1"/>
  <c r="E6" i="5"/>
  <c r="H6" i="5" s="1"/>
  <c r="E7" i="5"/>
  <c r="H7" i="5" s="1"/>
  <c r="E8" i="5"/>
  <c r="H8" i="5" s="1"/>
  <c r="E9" i="5"/>
  <c r="H9" i="5" s="1"/>
  <c r="E4" i="5"/>
  <c r="H4" i="5" s="1"/>
  <c r="F20" i="5" l="1"/>
  <c r="F75" i="5"/>
  <c r="E69" i="5"/>
  <c r="F4" i="5"/>
  <c r="V2" i="5" a="1"/>
  <c r="V6" i="5" s="1"/>
  <c r="E49" i="2"/>
  <c r="E50" i="2"/>
  <c r="E51" i="2"/>
  <c r="N51" i="1"/>
  <c r="O51" i="1"/>
  <c r="P51" i="1"/>
  <c r="Q51" i="1"/>
  <c r="R51" i="1"/>
  <c r="M51" i="1"/>
  <c r="H3" i="4"/>
  <c r="V2" i="5" l="1"/>
  <c r="V3" i="5"/>
  <c r="V4" i="5"/>
  <c r="V5" i="5"/>
  <c r="Q15" i="3" a="1"/>
  <c r="Q15" i="3" s="1"/>
  <c r="H79" i="2"/>
  <c r="E80" i="2"/>
  <c r="F80" i="2"/>
  <c r="I79" i="2"/>
  <c r="J79" i="2" s="1"/>
  <c r="H68" i="2"/>
  <c r="I68" i="2" s="1"/>
  <c r="J68" i="2" s="1"/>
  <c r="I57" i="2"/>
  <c r="H57" i="2"/>
  <c r="J57" i="2" s="1"/>
  <c r="J46" i="1"/>
  <c r="I46" i="1"/>
  <c r="H46" i="1"/>
  <c r="E48" i="1"/>
  <c r="E46" i="1"/>
  <c r="J46" i="2"/>
  <c r="H46" i="2"/>
  <c r="E48" i="2"/>
  <c r="E46" i="2"/>
  <c r="I46" i="2"/>
  <c r="N4" i="2"/>
  <c r="E69" i="2"/>
  <c r="F69" i="2" s="1"/>
  <c r="T47" i="2" s="1"/>
  <c r="E58" i="2"/>
  <c r="F58" i="2" s="1"/>
  <c r="T46" i="2" s="1"/>
  <c r="R47" i="2"/>
  <c r="Q47" i="2"/>
  <c r="P47" i="2"/>
  <c r="O47" i="2"/>
  <c r="N47" i="2"/>
  <c r="M47" i="2"/>
  <c r="E47" i="2"/>
  <c r="F47" i="2" s="1"/>
  <c r="T45" i="2" s="1"/>
  <c r="R46" i="2"/>
  <c r="Q46" i="2"/>
  <c r="P46" i="2"/>
  <c r="O46" i="2"/>
  <c r="N46" i="2"/>
  <c r="M46" i="2"/>
  <c r="R45" i="2"/>
  <c r="Q45" i="2"/>
  <c r="P45" i="2"/>
  <c r="O45" i="2"/>
  <c r="N45" i="2"/>
  <c r="M45" i="2"/>
  <c r="U13" i="2"/>
  <c r="U11" i="2"/>
  <c r="T10" i="2" a="1"/>
  <c r="W14" i="2" s="1"/>
  <c r="E14" i="2"/>
  <c r="H13" i="2"/>
  <c r="G12" i="2"/>
  <c r="F12" i="2"/>
  <c r="E12" i="2"/>
  <c r="D11" i="2"/>
  <c r="H10" i="2"/>
  <c r="G10" i="2"/>
  <c r="D10" i="2" a="1"/>
  <c r="G13" i="2" s="1"/>
  <c r="E80" i="1"/>
  <c r="F80" i="1" s="1"/>
  <c r="H79" i="1"/>
  <c r="S47" i="1"/>
  <c r="S46" i="1"/>
  <c r="S45" i="1"/>
  <c r="R47" i="1"/>
  <c r="R46" i="1"/>
  <c r="R45" i="1"/>
  <c r="Q47" i="1"/>
  <c r="Q46" i="1"/>
  <c r="Q45" i="1"/>
  <c r="P47" i="1"/>
  <c r="P46" i="1"/>
  <c r="P45" i="1"/>
  <c r="O47" i="1"/>
  <c r="O46" i="1"/>
  <c r="O45" i="1"/>
  <c r="N47" i="1"/>
  <c r="N46" i="1"/>
  <c r="N45" i="1"/>
  <c r="M47" i="1"/>
  <c r="M46" i="1"/>
  <c r="M45" i="1"/>
  <c r="E58" i="1"/>
  <c r="F58" i="1" s="1"/>
  <c r="H57" i="1"/>
  <c r="E69" i="1"/>
  <c r="F69" i="1" s="1"/>
  <c r="H68" i="1"/>
  <c r="U15" i="3" l="1"/>
  <c r="T15" i="3"/>
  <c r="S15" i="3"/>
  <c r="R15" i="3"/>
  <c r="W11" i="2"/>
  <c r="V13" i="2"/>
  <c r="T10" i="2"/>
  <c r="X11" i="2"/>
  <c r="W13" i="2"/>
  <c r="U10" i="2"/>
  <c r="T12" i="2"/>
  <c r="X13" i="2"/>
  <c r="V10" i="2"/>
  <c r="U12" i="2"/>
  <c r="T14" i="2"/>
  <c r="W10" i="2"/>
  <c r="V12" i="2"/>
  <c r="U14" i="2"/>
  <c r="X10" i="2"/>
  <c r="W12" i="2"/>
  <c r="V14" i="2"/>
  <c r="D14" i="2"/>
  <c r="T11" i="2"/>
  <c r="X12" i="2"/>
  <c r="X14" i="2"/>
  <c r="E11" i="2"/>
  <c r="H12" i="2"/>
  <c r="F14" i="2"/>
  <c r="D10" i="2"/>
  <c r="G11" i="2"/>
  <c r="E13" i="2"/>
  <c r="H14" i="2"/>
  <c r="E10" i="2"/>
  <c r="H11" i="2"/>
  <c r="F13" i="2"/>
  <c r="V11" i="2"/>
  <c r="P17" i="2" s="1" a="1"/>
  <c r="T13" i="2"/>
  <c r="F11" i="2"/>
  <c r="D13" i="2"/>
  <c r="G14" i="2"/>
  <c r="F10" i="2"/>
  <c r="D12" i="2"/>
  <c r="E47" i="1"/>
  <c r="F47" i="1" s="1"/>
  <c r="V21" i="2" l="1"/>
  <c r="W20" i="2"/>
  <c r="X19" i="2"/>
  <c r="P19" i="2"/>
  <c r="Q18" i="2"/>
  <c r="R17" i="2"/>
  <c r="S21" i="2"/>
  <c r="V18" i="2"/>
  <c r="U21" i="2"/>
  <c r="V20" i="2"/>
  <c r="W19" i="2"/>
  <c r="X18" i="2"/>
  <c r="P18" i="2"/>
  <c r="Q17" i="2"/>
  <c r="T21" i="2"/>
  <c r="U20" i="2"/>
  <c r="V19" i="2"/>
  <c r="W18" i="2"/>
  <c r="X17" i="2"/>
  <c r="P17" i="2"/>
  <c r="T20" i="2"/>
  <c r="U19" i="2"/>
  <c r="W17" i="2"/>
  <c r="R21" i="2"/>
  <c r="S20" i="2"/>
  <c r="T19" i="2"/>
  <c r="U18" i="2"/>
  <c r="V17" i="2"/>
  <c r="Q21" i="2"/>
  <c r="Q19" i="2"/>
  <c r="P21" i="2"/>
  <c r="T18" i="2"/>
  <c r="X20" i="2"/>
  <c r="S18" i="2"/>
  <c r="R20" i="2"/>
  <c r="R18" i="2"/>
  <c r="Q20" i="2"/>
  <c r="U17" i="2"/>
  <c r="P20" i="2"/>
  <c r="T17" i="2"/>
  <c r="X21" i="2"/>
  <c r="S19" i="2"/>
  <c r="S17" i="2"/>
  <c r="W21" i="2"/>
  <c r="R19" i="2"/>
  <c r="M17" i="2" a="1"/>
  <c r="C17" i="2" a="1"/>
  <c r="T10" i="1" a="1"/>
  <c r="U10" i="1" s="1"/>
  <c r="E21" i="2" l="1"/>
  <c r="F20" i="2"/>
  <c r="G19" i="2"/>
  <c r="H18" i="2"/>
  <c r="I17" i="2"/>
  <c r="J21" i="2"/>
  <c r="K20" i="2"/>
  <c r="C20" i="2"/>
  <c r="D19" i="2"/>
  <c r="E18" i="2"/>
  <c r="F17" i="2"/>
  <c r="D21" i="2"/>
  <c r="E20" i="2"/>
  <c r="F19" i="2"/>
  <c r="G18" i="2"/>
  <c r="H17" i="2"/>
  <c r="K21" i="2"/>
  <c r="C21" i="2"/>
  <c r="D20" i="2"/>
  <c r="E19" i="2"/>
  <c r="F18" i="2"/>
  <c r="G17" i="2"/>
  <c r="I21" i="2"/>
  <c r="J20" i="2"/>
  <c r="K19" i="2"/>
  <c r="C19" i="2"/>
  <c r="D18" i="2"/>
  <c r="E17" i="2"/>
  <c r="J19" i="2"/>
  <c r="J17" i="2"/>
  <c r="I19" i="2"/>
  <c r="D17" i="2"/>
  <c r="H21" i="2"/>
  <c r="H19" i="2"/>
  <c r="C17" i="2"/>
  <c r="G21" i="2"/>
  <c r="K18" i="2"/>
  <c r="F21" i="2"/>
  <c r="J18" i="2"/>
  <c r="I20" i="2"/>
  <c r="I18" i="2"/>
  <c r="H20" i="2"/>
  <c r="C18" i="2"/>
  <c r="G20" i="2"/>
  <c r="K17" i="2"/>
  <c r="M17" i="2"/>
  <c r="M21" i="2"/>
  <c r="M19" i="2"/>
  <c r="M18" i="2"/>
  <c r="M20" i="2"/>
  <c r="T24" i="2" a="1"/>
  <c r="T13" i="1"/>
  <c r="W11" i="1"/>
  <c r="V11" i="1"/>
  <c r="T10" i="1"/>
  <c r="X14" i="1"/>
  <c r="W14" i="1"/>
  <c r="U13" i="1"/>
  <c r="V14" i="1"/>
  <c r="X12" i="1"/>
  <c r="U11" i="1"/>
  <c r="U14" i="1"/>
  <c r="W12" i="1"/>
  <c r="T11" i="1"/>
  <c r="T14" i="1"/>
  <c r="V12" i="1"/>
  <c r="X10" i="1"/>
  <c r="X13" i="1"/>
  <c r="U12" i="1"/>
  <c r="W10" i="1"/>
  <c r="W13" i="1"/>
  <c r="T12" i="1"/>
  <c r="V10" i="1"/>
  <c r="V13" i="1"/>
  <c r="X11" i="1"/>
  <c r="D10" i="1" a="1"/>
  <c r="D11" i="1" s="1"/>
  <c r="F28" i="2" l="1" a="1"/>
  <c r="X26" i="2"/>
  <c r="U25" i="2"/>
  <c r="W26" i="2"/>
  <c r="T25" i="2"/>
  <c r="V26" i="2"/>
  <c r="X24" i="2"/>
  <c r="X27" i="2"/>
  <c r="U26" i="2"/>
  <c r="W24" i="2"/>
  <c r="W27" i="2"/>
  <c r="T26" i="2"/>
  <c r="V24" i="2"/>
  <c r="V27" i="2"/>
  <c r="X25" i="2"/>
  <c r="U24" i="2"/>
  <c r="U27" i="2"/>
  <c r="T27" i="2"/>
  <c r="W25" i="2"/>
  <c r="V25" i="2"/>
  <c r="T24" i="2"/>
  <c r="D24" i="2" a="1"/>
  <c r="P17" i="1" a="1"/>
  <c r="Q21" i="1" s="1"/>
  <c r="W18" i="1"/>
  <c r="V20" i="1"/>
  <c r="S17" i="1"/>
  <c r="R19" i="1"/>
  <c r="R18" i="1"/>
  <c r="Q20" i="1"/>
  <c r="U18" i="1"/>
  <c r="V18" i="1"/>
  <c r="T19" i="1"/>
  <c r="U19" i="1"/>
  <c r="T21" i="1"/>
  <c r="Q18" i="1"/>
  <c r="T20" i="1"/>
  <c r="Q17" i="1"/>
  <c r="P19" i="1"/>
  <c r="X20" i="1"/>
  <c r="U17" i="1"/>
  <c r="X19" i="1"/>
  <c r="W21" i="1"/>
  <c r="T18" i="1"/>
  <c r="V17" i="1"/>
  <c r="P17" i="1"/>
  <c r="T17" i="1"/>
  <c r="S19" i="1"/>
  <c r="X17" i="1"/>
  <c r="W19" i="1"/>
  <c r="V21" i="1"/>
  <c r="S18" i="1"/>
  <c r="H11" i="1"/>
  <c r="G13" i="1"/>
  <c r="F13" i="1"/>
  <c r="F11" i="1"/>
  <c r="E13" i="1"/>
  <c r="H10" i="1"/>
  <c r="H13" i="1"/>
  <c r="G11" i="1"/>
  <c r="D13" i="1"/>
  <c r="G10" i="1"/>
  <c r="H14" i="1"/>
  <c r="F12" i="1"/>
  <c r="F10" i="1"/>
  <c r="G14" i="1"/>
  <c r="E12" i="1"/>
  <c r="E10" i="1"/>
  <c r="D14" i="1"/>
  <c r="D12" i="1"/>
  <c r="D10" i="1"/>
  <c r="F14" i="1"/>
  <c r="H12" i="1"/>
  <c r="E11" i="1"/>
  <c r="E14" i="1"/>
  <c r="G12" i="1"/>
  <c r="H24" i="2" l="1"/>
  <c r="G24" i="2"/>
  <c r="F24" i="2"/>
  <c r="E24" i="2"/>
  <c r="D24" i="2"/>
  <c r="J29" i="2"/>
  <c r="G28" i="2"/>
  <c r="J30" i="2"/>
  <c r="I29" i="2"/>
  <c r="F28" i="2"/>
  <c r="H29" i="2"/>
  <c r="G29" i="2"/>
  <c r="I30" i="2"/>
  <c r="F29" i="2"/>
  <c r="H30" i="2"/>
  <c r="J28" i="2"/>
  <c r="G30" i="2"/>
  <c r="F30" i="2"/>
  <c r="I28" i="2"/>
  <c r="H28" i="2"/>
  <c r="P21" i="1"/>
  <c r="U21" i="1"/>
  <c r="P18" i="1"/>
  <c r="T24" i="1" s="1" a="1"/>
  <c r="S20" i="1"/>
  <c r="Q19" i="1"/>
  <c r="V19" i="1"/>
  <c r="W20" i="1"/>
  <c r="S21" i="1"/>
  <c r="X21" i="1"/>
  <c r="R17" i="1"/>
  <c r="W17" i="1"/>
  <c r="R20" i="1"/>
  <c r="X18" i="1"/>
  <c r="R21" i="1"/>
  <c r="P20" i="1"/>
  <c r="U20" i="1"/>
  <c r="M17" i="1" a="1"/>
  <c r="C17" i="1" a="1"/>
  <c r="W24" i="1" l="1"/>
  <c r="X24" i="1"/>
  <c r="V24" i="1"/>
  <c r="T24" i="1"/>
  <c r="U24" i="1"/>
  <c r="W27" i="1"/>
  <c r="U25" i="1"/>
  <c r="U26" i="1"/>
  <c r="X25" i="1"/>
  <c r="W25" i="1"/>
  <c r="X26" i="1"/>
  <c r="W26" i="1"/>
  <c r="V26" i="1"/>
  <c r="V27" i="1"/>
  <c r="T27" i="1"/>
  <c r="X27" i="1"/>
  <c r="T25" i="1"/>
  <c r="T26" i="1"/>
  <c r="U27" i="1"/>
  <c r="V25" i="1"/>
  <c r="M17" i="1"/>
  <c r="M18" i="1"/>
  <c r="M19" i="1"/>
  <c r="M20" i="1"/>
  <c r="M21" i="1"/>
  <c r="I17" i="1"/>
  <c r="C17" i="1"/>
  <c r="C18" i="1"/>
  <c r="C19" i="1"/>
  <c r="C20" i="1"/>
  <c r="C21" i="1"/>
  <c r="D17" i="1"/>
  <c r="D18" i="1"/>
  <c r="D19" i="1"/>
  <c r="D20" i="1"/>
  <c r="D21" i="1"/>
  <c r="E17" i="1"/>
  <c r="E18" i="1"/>
  <c r="E19" i="1"/>
  <c r="E20" i="1"/>
  <c r="F21" i="1"/>
  <c r="F17" i="1"/>
  <c r="F18" i="1"/>
  <c r="F19" i="1"/>
  <c r="G20" i="1"/>
  <c r="G21" i="1"/>
  <c r="G17" i="1"/>
  <c r="G18" i="1"/>
  <c r="H19" i="1"/>
  <c r="H20" i="1"/>
  <c r="H21" i="1"/>
  <c r="K20" i="1"/>
  <c r="H17" i="1"/>
  <c r="I18" i="1"/>
  <c r="I19" i="1"/>
  <c r="I20" i="1"/>
  <c r="I21" i="1"/>
  <c r="J17" i="1"/>
  <c r="J18" i="1"/>
  <c r="J19" i="1"/>
  <c r="J20" i="1"/>
  <c r="J21" i="1"/>
  <c r="K17" i="1"/>
  <c r="K18" i="1"/>
  <c r="K19" i="1"/>
  <c r="K21" i="1"/>
  <c r="E21" i="1"/>
  <c r="F20" i="1"/>
  <c r="G19" i="1"/>
  <c r="H18" i="1"/>
  <c r="D24" i="1" l="1" a="1"/>
  <c r="F28" i="1" a="1"/>
  <c r="H29" i="1" l="1"/>
  <c r="F28" i="1"/>
  <c r="I29" i="1"/>
  <c r="G28" i="1"/>
  <c r="J29" i="1"/>
  <c r="H28" i="1"/>
  <c r="F30" i="1"/>
  <c r="I28" i="1"/>
  <c r="G30" i="1"/>
  <c r="J28" i="1"/>
  <c r="H30" i="1"/>
  <c r="F29" i="1"/>
  <c r="I30" i="1"/>
  <c r="G29" i="1"/>
  <c r="J30" i="1"/>
  <c r="D24" i="1"/>
  <c r="E24" i="1"/>
  <c r="F24" i="1"/>
  <c r="G24" i="1"/>
  <c r="H24" i="1"/>
</calcChain>
</file>

<file path=xl/sharedStrings.xml><?xml version="1.0" encoding="utf-8"?>
<sst xmlns="http://schemas.openxmlformats.org/spreadsheetml/2006/main" count="757" uniqueCount="91">
  <si>
    <t>h2o</t>
  </si>
  <si>
    <t>caco3(s)</t>
  </si>
  <si>
    <t>co2(g)</t>
  </si>
  <si>
    <t>h+</t>
  </si>
  <si>
    <t>ca+2</t>
  </si>
  <si>
    <t>hco3-</t>
  </si>
  <si>
    <t>co2(aq)</t>
  </si>
  <si>
    <t>oh-</t>
  </si>
  <si>
    <t>co3-2</t>
  </si>
  <si>
    <t>logK</t>
  </si>
  <si>
    <t>logK*</t>
  </si>
  <si>
    <t>U</t>
  </si>
  <si>
    <t>U_c</t>
  </si>
  <si>
    <t>"CLASICA"</t>
  </si>
  <si>
    <t>U_all phases</t>
  </si>
  <si>
    <t>U "clasica"</t>
  </si>
  <si>
    <t>OK</t>
  </si>
  <si>
    <t>Ξ</t>
  </si>
  <si>
    <t>v</t>
  </si>
  <si>
    <t>[1]</t>
  </si>
  <si>
    <t>[2]</t>
  </si>
  <si>
    <t>[3]</t>
  </si>
  <si>
    <t>[4]</t>
  </si>
  <si>
    <t>[5]</t>
  </si>
  <si>
    <t>c2</t>
  </si>
  <si>
    <t>iter</t>
  </si>
  <si>
    <t>dc2/dc1</t>
  </si>
  <si>
    <t>J</t>
  </si>
  <si>
    <t>[0]</t>
  </si>
  <si>
    <t>c</t>
  </si>
  <si>
    <t>gamma</t>
  </si>
  <si>
    <t>activity</t>
  </si>
  <si>
    <t>residual</t>
  </si>
  <si>
    <t>c1</t>
  </si>
  <si>
    <t>double</t>
  </si>
  <si>
    <t>SI</t>
  </si>
  <si>
    <t>std</t>
  </si>
  <si>
    <t>pH</t>
  </si>
  <si>
    <t>K</t>
  </si>
  <si>
    <t>IAP</t>
  </si>
  <si>
    <t>IAP/K</t>
  </si>
  <si>
    <t>speciation initial waters</t>
  </si>
  <si>
    <t>deltac1</t>
  </si>
  <si>
    <t>Speciation "normal"</t>
  </si>
  <si>
    <t>RISA</t>
  </si>
  <si>
    <t>OK! verified</t>
  </si>
  <si>
    <t>Standard</t>
  </si>
  <si>
    <t>[0,0]</t>
  </si>
  <si>
    <t>[1,0]</t>
  </si>
  <si>
    <t>[2,0]</t>
  </si>
  <si>
    <t>[3,0]</t>
  </si>
  <si>
    <t>[4,0]</t>
  </si>
  <si>
    <t>Diff</t>
  </si>
  <si>
    <t>Alk</t>
  </si>
  <si>
    <t>[6]</t>
  </si>
  <si>
    <t>[7]</t>
  </si>
  <si>
    <t>[8]</t>
  </si>
  <si>
    <t>g</t>
  </si>
  <si>
    <t>a</t>
  </si>
  <si>
    <t>neutrality   std = 1.0</t>
  </si>
  <si>
    <t>fd</t>
  </si>
  <si>
    <t>x</t>
  </si>
  <si>
    <t>Iter</t>
  </si>
  <si>
    <t>L</t>
  </si>
  <si>
    <t>ln(c)</t>
  </si>
  <si>
    <t>ln(g)</t>
  </si>
  <si>
    <t>cTot(ca+2)</t>
  </si>
  <si>
    <t>[0,1]</t>
  </si>
  <si>
    <t>[1,1]</t>
  </si>
  <si>
    <t>[2,1]</t>
  </si>
  <si>
    <t>[3,1]</t>
  </si>
  <si>
    <t>[4,1]</t>
  </si>
  <si>
    <t>[0,2]</t>
  </si>
  <si>
    <t>[1,2]</t>
  </si>
  <si>
    <t>[2,2]</t>
  </si>
  <si>
    <t>[3,2]</t>
  </si>
  <si>
    <t>[4,2]</t>
  </si>
  <si>
    <t>[0,3]</t>
  </si>
  <si>
    <t>[1,3]</t>
  </si>
  <si>
    <t>[2,3]</t>
  </si>
  <si>
    <t>[3,3]</t>
  </si>
  <si>
    <t>[4,3]</t>
  </si>
  <si>
    <t>[0,4]</t>
  </si>
  <si>
    <t>[1,4]</t>
  </si>
  <si>
    <t>[2,4]</t>
  </si>
  <si>
    <t>[3,4]</t>
  </si>
  <si>
    <t>[4,4]</t>
  </si>
  <si>
    <t>eqmin</t>
  </si>
  <si>
    <t>calcite</t>
  </si>
  <si>
    <t>eqgas</t>
  </si>
  <si>
    <t>calcita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</si>
</sst>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0.0000E+00"/>
    <numFmt numFmtId="166" formatCode="0.0000"/>
    <numFmt numFmtId="167" formatCode="0.0000000000"/>
    <numFmt numFmtId="168" formatCode="0.00000E+00"/>
    <numFmt numFmtId="169" formatCode="0.000000E+00"/>
    <numFmt numFmtId="170" formatCode="0.0000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 applyAlignment="1">
      <alignment horizontal="center"/>
    </xf>
    <xf numFmtId="11" fontId="0" fillId="0" borderId="0" xfId="0" applyNumberFormat="1"/>
    <xf numFmtId="11" fontId="0" fillId="0" borderId="0" xfId="0" applyNumberFormat="1" applyBorder="1"/>
    <xf numFmtId="11" fontId="0" fillId="0" borderId="0" xfId="0" applyNumberFormat="1" applyFill="1" applyBorder="1"/>
    <xf numFmtId="164" fontId="0" fillId="0" borderId="0" xfId="0" applyNumberFormat="1" applyFill="1" applyBorder="1"/>
    <xf numFmtId="0" fontId="0" fillId="0" borderId="15" xfId="0" applyBorder="1"/>
    <xf numFmtId="0" fontId="3" fillId="0" borderId="0" xfId="0" applyFont="1" applyAlignment="1">
      <alignment horizontal="center"/>
    </xf>
    <xf numFmtId="0" fontId="2" fillId="5" borderId="0" xfId="1"/>
    <xf numFmtId="165" fontId="0" fillId="0" borderId="0" xfId="0" applyNumberFormat="1"/>
    <xf numFmtId="0" fontId="4" fillId="0" borderId="0" xfId="0" applyFont="1" applyAlignment="1">
      <alignment horizontal="center"/>
    </xf>
    <xf numFmtId="1" fontId="0" fillId="0" borderId="0" xfId="0" applyNumberFormat="1"/>
    <xf numFmtId="0" fontId="0" fillId="0" borderId="4" xfId="0" applyFill="1" applyBorder="1"/>
    <xf numFmtId="0" fontId="0" fillId="0" borderId="5" xfId="0" applyFill="1" applyBorder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4"/>
  <sheetViews>
    <sheetView zoomScaleNormal="100" workbookViewId="0">
      <selection activeCell="M9" sqref="M9"/>
    </sheetView>
  </sheetViews>
  <sheetFormatPr defaultRowHeight="15" x14ac:dyDescent="0.25"/>
  <cols>
    <col min="2" max="2" width="12" bestFit="1" customWidth="1"/>
  </cols>
  <sheetData>
    <row r="1" spans="2:24" x14ac:dyDescent="0.25">
      <c r="P1" t="s">
        <v>13</v>
      </c>
    </row>
    <row r="2" spans="2:24" x14ac:dyDescent="0.2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8</v>
      </c>
      <c r="J2" s="1">
        <v>6</v>
      </c>
      <c r="K2" s="1">
        <v>7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</row>
    <row r="3" spans="2:24" x14ac:dyDescent="0.25">
      <c r="B3" s="22"/>
      <c r="C3" s="20" t="s">
        <v>4</v>
      </c>
      <c r="D3" s="21" t="s">
        <v>3</v>
      </c>
      <c r="E3" s="21" t="s">
        <v>5</v>
      </c>
      <c r="F3" s="21" t="s">
        <v>6</v>
      </c>
      <c r="G3" s="21" t="s">
        <v>8</v>
      </c>
      <c r="H3" s="21" t="s">
        <v>7</v>
      </c>
      <c r="I3" s="22" t="s">
        <v>0</v>
      </c>
      <c r="J3" s="22" t="s">
        <v>1</v>
      </c>
      <c r="K3" s="22" t="s">
        <v>2</v>
      </c>
      <c r="M3" s="22" t="s">
        <v>9</v>
      </c>
      <c r="P3" s="22" t="s">
        <v>0</v>
      </c>
      <c r="Q3" s="20" t="s">
        <v>4</v>
      </c>
      <c r="R3" s="22" t="s">
        <v>5</v>
      </c>
      <c r="S3" s="22" t="s">
        <v>3</v>
      </c>
      <c r="T3" s="22" t="s">
        <v>6</v>
      </c>
      <c r="U3" s="22" t="s">
        <v>8</v>
      </c>
      <c r="V3" s="22" t="s">
        <v>7</v>
      </c>
      <c r="W3" s="22" t="s">
        <v>1</v>
      </c>
      <c r="X3" s="22" t="s">
        <v>2</v>
      </c>
    </row>
    <row r="4" spans="2:24" x14ac:dyDescent="0.25">
      <c r="B4" s="23"/>
      <c r="C4" s="2">
        <v>1</v>
      </c>
      <c r="D4" s="2">
        <v>-1</v>
      </c>
      <c r="E4" s="3">
        <v>1</v>
      </c>
      <c r="F4" s="3">
        <v>0</v>
      </c>
      <c r="G4" s="3">
        <v>0</v>
      </c>
      <c r="H4" s="3">
        <v>0</v>
      </c>
      <c r="I4" s="2">
        <v>0</v>
      </c>
      <c r="J4" s="3">
        <v>-1</v>
      </c>
      <c r="K4" s="4">
        <v>0</v>
      </c>
      <c r="M4">
        <v>1.8487</v>
      </c>
      <c r="P4" s="2">
        <v>0</v>
      </c>
      <c r="Q4" s="3">
        <v>1</v>
      </c>
      <c r="R4" s="3">
        <v>1</v>
      </c>
      <c r="S4" s="3">
        <v>-1</v>
      </c>
      <c r="T4" s="2">
        <v>0</v>
      </c>
      <c r="U4" s="3">
        <v>0</v>
      </c>
      <c r="V4" s="3">
        <v>0</v>
      </c>
      <c r="W4" s="3">
        <v>-1</v>
      </c>
      <c r="X4" s="4">
        <v>0</v>
      </c>
    </row>
    <row r="5" spans="2:24" x14ac:dyDescent="0.25">
      <c r="B5" s="23"/>
      <c r="C5" s="5">
        <v>0</v>
      </c>
      <c r="D5" s="5">
        <v>1</v>
      </c>
      <c r="E5" s="6">
        <v>1</v>
      </c>
      <c r="F5" s="6">
        <v>-1</v>
      </c>
      <c r="G5" s="6">
        <v>0</v>
      </c>
      <c r="H5" s="6">
        <v>0</v>
      </c>
      <c r="I5" s="5">
        <v>-1</v>
      </c>
      <c r="J5" s="6">
        <v>0</v>
      </c>
      <c r="K5" s="7">
        <v>0</v>
      </c>
      <c r="M5">
        <v>-6.3446999999999996</v>
      </c>
      <c r="P5" s="5">
        <v>-1</v>
      </c>
      <c r="Q5" s="6">
        <v>0</v>
      </c>
      <c r="R5" s="6">
        <v>1</v>
      </c>
      <c r="S5" s="6">
        <v>1</v>
      </c>
      <c r="T5" s="5">
        <v>-1</v>
      </c>
      <c r="U5" s="6">
        <v>0</v>
      </c>
      <c r="V5" s="6">
        <v>0</v>
      </c>
      <c r="W5" s="6">
        <v>0</v>
      </c>
      <c r="X5" s="7">
        <v>0</v>
      </c>
    </row>
    <row r="6" spans="2:24" x14ac:dyDescent="0.25">
      <c r="B6" s="23"/>
      <c r="C6" s="5">
        <v>0</v>
      </c>
      <c r="D6" s="5">
        <v>1</v>
      </c>
      <c r="E6" s="6">
        <v>1</v>
      </c>
      <c r="F6" s="6">
        <v>0</v>
      </c>
      <c r="G6" s="6">
        <v>0</v>
      </c>
      <c r="H6" s="6">
        <v>0</v>
      </c>
      <c r="I6" s="5">
        <v>-1</v>
      </c>
      <c r="J6" s="6">
        <v>0</v>
      </c>
      <c r="K6" s="7">
        <v>-1</v>
      </c>
      <c r="M6">
        <v>-7.8136000000000001</v>
      </c>
      <c r="P6" s="5">
        <v>-1</v>
      </c>
      <c r="Q6" s="6">
        <v>0</v>
      </c>
      <c r="R6" s="6">
        <v>1</v>
      </c>
      <c r="S6" s="6">
        <v>1</v>
      </c>
      <c r="T6" s="5">
        <v>0</v>
      </c>
      <c r="U6" s="6">
        <v>0</v>
      </c>
      <c r="V6" s="6">
        <v>0</v>
      </c>
      <c r="W6" s="6">
        <v>0</v>
      </c>
      <c r="X6" s="7">
        <v>-1</v>
      </c>
    </row>
    <row r="7" spans="2:24" x14ac:dyDescent="0.25">
      <c r="B7" s="23"/>
      <c r="C7" s="5">
        <v>0</v>
      </c>
      <c r="D7" s="5">
        <v>-1</v>
      </c>
      <c r="E7" s="6">
        <v>1</v>
      </c>
      <c r="F7" s="6">
        <v>0</v>
      </c>
      <c r="G7" s="6">
        <v>-1</v>
      </c>
      <c r="H7" s="6">
        <v>0</v>
      </c>
      <c r="I7" s="5">
        <v>0</v>
      </c>
      <c r="J7" s="6">
        <v>0</v>
      </c>
      <c r="K7" s="7">
        <v>0</v>
      </c>
      <c r="M7">
        <v>10.328799999999999</v>
      </c>
      <c r="P7" s="5">
        <v>0</v>
      </c>
      <c r="Q7" s="6">
        <v>0</v>
      </c>
      <c r="R7" s="6">
        <v>1</v>
      </c>
      <c r="S7" s="6">
        <v>-1</v>
      </c>
      <c r="T7" s="5">
        <v>0</v>
      </c>
      <c r="U7" s="6">
        <v>-1</v>
      </c>
      <c r="V7" s="6">
        <v>0</v>
      </c>
      <c r="W7" s="6">
        <v>0</v>
      </c>
      <c r="X7" s="7">
        <v>0</v>
      </c>
    </row>
    <row r="8" spans="2:24" x14ac:dyDescent="0.25">
      <c r="B8" s="23"/>
      <c r="C8" s="8">
        <v>0</v>
      </c>
      <c r="D8" s="8">
        <v>-1</v>
      </c>
      <c r="E8" s="9">
        <v>0</v>
      </c>
      <c r="F8" s="9">
        <v>0</v>
      </c>
      <c r="G8" s="9">
        <v>0</v>
      </c>
      <c r="H8" s="9">
        <v>-1</v>
      </c>
      <c r="I8" s="8">
        <v>1</v>
      </c>
      <c r="J8" s="9">
        <v>0</v>
      </c>
      <c r="K8" s="10">
        <v>0</v>
      </c>
      <c r="M8">
        <v>13.995100000000001</v>
      </c>
      <c r="P8" s="8">
        <v>1</v>
      </c>
      <c r="Q8" s="9">
        <v>0</v>
      </c>
      <c r="R8" s="9">
        <v>0</v>
      </c>
      <c r="S8" s="9">
        <v>-1</v>
      </c>
      <c r="T8" s="8">
        <v>0</v>
      </c>
      <c r="U8" s="9">
        <v>0</v>
      </c>
      <c r="V8" s="9">
        <v>-1</v>
      </c>
      <c r="W8" s="9">
        <v>0</v>
      </c>
      <c r="X8" s="10">
        <v>0</v>
      </c>
    </row>
    <row r="9" spans="2:24" x14ac:dyDescent="0.25">
      <c r="C9" s="6"/>
      <c r="D9" s="6"/>
      <c r="E9" s="6"/>
      <c r="F9" s="6"/>
    </row>
    <row r="10" spans="2:24" x14ac:dyDescent="0.25">
      <c r="D10" s="2">
        <f t="array" ref="D10:H14">-MINVERSE(D4:H8)</f>
        <v>0.5</v>
      </c>
      <c r="E10" s="3">
        <v>0</v>
      </c>
      <c r="F10" s="3">
        <v>-0.5</v>
      </c>
      <c r="G10" s="3">
        <v>0</v>
      </c>
      <c r="H10" s="4">
        <v>0</v>
      </c>
      <c r="I10" s="6"/>
      <c r="J10" s="6"/>
      <c r="K10" s="6"/>
      <c r="T10" s="2">
        <f t="array" ref="T10:X14">-MINVERSE(T4:X8)</f>
        <v>0</v>
      </c>
      <c r="U10" s="3">
        <v>1</v>
      </c>
      <c r="V10" s="3">
        <v>0</v>
      </c>
      <c r="W10" s="3">
        <v>0</v>
      </c>
      <c r="X10" s="4">
        <v>0</v>
      </c>
    </row>
    <row r="11" spans="2:24" x14ac:dyDescent="0.25">
      <c r="D11" s="5">
        <v>-0.5</v>
      </c>
      <c r="E11" s="6">
        <v>0</v>
      </c>
      <c r="F11" s="6">
        <v>-0.5</v>
      </c>
      <c r="G11" s="6">
        <v>0</v>
      </c>
      <c r="H11" s="7">
        <v>0</v>
      </c>
      <c r="I11" s="6"/>
      <c r="J11" s="6"/>
      <c r="K11" s="6"/>
      <c r="T11" s="5">
        <v>0</v>
      </c>
      <c r="U11" s="6">
        <v>0</v>
      </c>
      <c r="V11" s="6">
        <v>0</v>
      </c>
      <c r="W11" s="6">
        <v>1</v>
      </c>
      <c r="X11" s="7">
        <v>0</v>
      </c>
    </row>
    <row r="12" spans="2:24" x14ac:dyDescent="0.25">
      <c r="D12" s="5">
        <v>0</v>
      </c>
      <c r="E12" s="6">
        <v>1</v>
      </c>
      <c r="F12" s="6">
        <v>-1</v>
      </c>
      <c r="G12" s="6">
        <v>0</v>
      </c>
      <c r="H12" s="7">
        <v>0</v>
      </c>
      <c r="I12" s="6"/>
      <c r="J12" s="6"/>
      <c r="K12" s="6"/>
      <c r="T12" s="5">
        <v>0</v>
      </c>
      <c r="U12" s="6">
        <v>0</v>
      </c>
      <c r="V12" s="6">
        <v>0</v>
      </c>
      <c r="W12" s="6">
        <v>0</v>
      </c>
      <c r="X12" s="7">
        <v>1</v>
      </c>
    </row>
    <row r="13" spans="2:24" x14ac:dyDescent="0.25">
      <c r="D13" s="5">
        <v>-1</v>
      </c>
      <c r="E13" s="6">
        <v>0</v>
      </c>
      <c r="F13" s="6">
        <v>0</v>
      </c>
      <c r="G13" s="6">
        <v>1</v>
      </c>
      <c r="H13" s="7">
        <v>0</v>
      </c>
      <c r="I13" s="6"/>
      <c r="J13" s="6"/>
      <c r="K13" s="6"/>
      <c r="T13" s="5">
        <v>1</v>
      </c>
      <c r="U13" s="6">
        <v>0</v>
      </c>
      <c r="V13" s="6">
        <v>0</v>
      </c>
      <c r="W13" s="6">
        <v>0</v>
      </c>
      <c r="X13" s="7">
        <v>0</v>
      </c>
    </row>
    <row r="14" spans="2:24" x14ac:dyDescent="0.25">
      <c r="D14" s="8">
        <v>-0.5</v>
      </c>
      <c r="E14" s="9">
        <v>0</v>
      </c>
      <c r="F14" s="9">
        <v>0.5</v>
      </c>
      <c r="G14" s="9">
        <v>0</v>
      </c>
      <c r="H14" s="10">
        <v>1</v>
      </c>
      <c r="I14" s="6"/>
      <c r="J14" s="6"/>
      <c r="K14" s="6"/>
      <c r="T14" s="8">
        <v>0</v>
      </c>
      <c r="U14" s="9">
        <v>0</v>
      </c>
      <c r="V14" s="9">
        <v>1</v>
      </c>
      <c r="W14" s="9">
        <v>0</v>
      </c>
      <c r="X14" s="10">
        <v>0</v>
      </c>
    </row>
    <row r="16" spans="2:24" x14ac:dyDescent="0.25">
      <c r="M16" s="1" t="s">
        <v>10</v>
      </c>
    </row>
    <row r="17" spans="2:24" x14ac:dyDescent="0.25">
      <c r="C17" s="24">
        <f t="array" ref="C17:K21">MMULT(D10:H14,C4:K8)</f>
        <v>0.5</v>
      </c>
      <c r="D17" s="2">
        <v>-1</v>
      </c>
      <c r="E17" s="3">
        <v>0</v>
      </c>
      <c r="F17" s="3">
        <v>0</v>
      </c>
      <c r="G17" s="3">
        <v>0</v>
      </c>
      <c r="H17" s="4">
        <v>0</v>
      </c>
      <c r="I17" s="11">
        <v>0.5</v>
      </c>
      <c r="J17" s="12">
        <v>-0.5</v>
      </c>
      <c r="K17" s="27">
        <v>0.5</v>
      </c>
      <c r="M17" s="17">
        <f t="array" ref="M17:M21">MMULT(-D10:H14,M4:M8)</f>
        <v>-4.8311500000000001</v>
      </c>
      <c r="P17" s="2">
        <f t="array" ref="P17:X21">MMULT(T10:X14,P4:X8)</f>
        <v>-1</v>
      </c>
      <c r="Q17" s="3">
        <v>0</v>
      </c>
      <c r="R17" s="3">
        <v>1</v>
      </c>
      <c r="S17" s="3">
        <v>1</v>
      </c>
      <c r="T17" s="2">
        <v>-1</v>
      </c>
      <c r="U17" s="3">
        <v>0</v>
      </c>
      <c r="V17" s="3">
        <v>0</v>
      </c>
      <c r="W17" s="3">
        <v>0</v>
      </c>
      <c r="X17" s="4">
        <v>0</v>
      </c>
    </row>
    <row r="18" spans="2:24" x14ac:dyDescent="0.25">
      <c r="C18" s="25">
        <v>-0.5</v>
      </c>
      <c r="D18" s="5">
        <v>0</v>
      </c>
      <c r="E18" s="6">
        <v>-1</v>
      </c>
      <c r="F18" s="6">
        <v>0</v>
      </c>
      <c r="G18" s="6">
        <v>0</v>
      </c>
      <c r="H18" s="7">
        <v>0</v>
      </c>
      <c r="I18" s="13">
        <v>0.5</v>
      </c>
      <c r="J18" s="14">
        <v>0.5</v>
      </c>
      <c r="K18" s="28">
        <v>0.5</v>
      </c>
      <c r="M18" s="18">
        <v>-2.98245</v>
      </c>
      <c r="P18" s="5">
        <v>0</v>
      </c>
      <c r="Q18" s="6">
        <v>0</v>
      </c>
      <c r="R18" s="6">
        <v>1</v>
      </c>
      <c r="S18" s="6">
        <v>-1</v>
      </c>
      <c r="T18" s="5">
        <v>0</v>
      </c>
      <c r="U18" s="6">
        <v>-1</v>
      </c>
      <c r="V18" s="6">
        <v>0</v>
      </c>
      <c r="W18" s="6">
        <v>0</v>
      </c>
      <c r="X18" s="7">
        <v>0</v>
      </c>
    </row>
    <row r="19" spans="2:24" x14ac:dyDescent="0.25">
      <c r="C19" s="25">
        <v>0</v>
      </c>
      <c r="D19" s="5">
        <v>0</v>
      </c>
      <c r="E19" s="6">
        <v>0</v>
      </c>
      <c r="F19" s="6">
        <v>-1</v>
      </c>
      <c r="G19" s="6">
        <v>0</v>
      </c>
      <c r="H19" s="7">
        <v>0</v>
      </c>
      <c r="I19" s="13">
        <v>0</v>
      </c>
      <c r="J19" s="14">
        <v>0</v>
      </c>
      <c r="K19" s="28">
        <v>1</v>
      </c>
      <c r="M19" s="18">
        <v>-1.4689000000000005</v>
      </c>
      <c r="P19" s="5">
        <v>1</v>
      </c>
      <c r="Q19" s="6">
        <v>0</v>
      </c>
      <c r="R19" s="6">
        <v>0</v>
      </c>
      <c r="S19" s="6">
        <v>-1</v>
      </c>
      <c r="T19" s="5">
        <v>0</v>
      </c>
      <c r="U19" s="6">
        <v>0</v>
      </c>
      <c r="V19" s="6">
        <v>-1</v>
      </c>
      <c r="W19" s="6">
        <v>0</v>
      </c>
      <c r="X19" s="7">
        <v>0</v>
      </c>
    </row>
    <row r="20" spans="2:24" x14ac:dyDescent="0.25">
      <c r="C20" s="25">
        <v>-1</v>
      </c>
      <c r="D20" s="5">
        <v>0</v>
      </c>
      <c r="E20" s="6">
        <v>0</v>
      </c>
      <c r="F20" s="6">
        <v>0</v>
      </c>
      <c r="G20" s="6">
        <v>-1</v>
      </c>
      <c r="H20" s="7">
        <v>0</v>
      </c>
      <c r="I20" s="13">
        <v>0</v>
      </c>
      <c r="J20" s="14">
        <v>1</v>
      </c>
      <c r="K20" s="28">
        <v>0</v>
      </c>
      <c r="M20" s="18">
        <v>-8.4801000000000002</v>
      </c>
      <c r="P20" s="5">
        <v>0</v>
      </c>
      <c r="Q20" s="6">
        <v>1</v>
      </c>
      <c r="R20" s="6">
        <v>1</v>
      </c>
      <c r="S20" s="6">
        <v>-1</v>
      </c>
      <c r="T20" s="5">
        <v>0</v>
      </c>
      <c r="U20" s="6">
        <v>0</v>
      </c>
      <c r="V20" s="6">
        <v>0</v>
      </c>
      <c r="W20" s="6">
        <v>-1</v>
      </c>
      <c r="X20" s="7">
        <v>0</v>
      </c>
    </row>
    <row r="21" spans="2:24" x14ac:dyDescent="0.25">
      <c r="C21" s="26">
        <v>-0.5</v>
      </c>
      <c r="D21" s="8">
        <v>0</v>
      </c>
      <c r="E21" s="9">
        <v>0</v>
      </c>
      <c r="F21" s="9">
        <v>0</v>
      </c>
      <c r="G21" s="9">
        <v>0</v>
      </c>
      <c r="H21" s="10">
        <v>-1</v>
      </c>
      <c r="I21" s="15">
        <v>0.5</v>
      </c>
      <c r="J21" s="16">
        <v>0.5</v>
      </c>
      <c r="K21" s="29">
        <v>-0.5</v>
      </c>
      <c r="M21" s="19">
        <v>-9.1639499999999998</v>
      </c>
      <c r="P21" s="8">
        <v>-1</v>
      </c>
      <c r="Q21" s="9">
        <v>0</v>
      </c>
      <c r="R21" s="9">
        <v>1</v>
      </c>
      <c r="S21" s="9">
        <v>1</v>
      </c>
      <c r="T21" s="8">
        <v>0</v>
      </c>
      <c r="U21" s="9">
        <v>0</v>
      </c>
      <c r="V21" s="9">
        <v>0</v>
      </c>
      <c r="W21" s="9">
        <v>0</v>
      </c>
      <c r="X21" s="10">
        <v>-1</v>
      </c>
    </row>
    <row r="23" spans="2:24" x14ac:dyDescent="0.25">
      <c r="C23" s="20" t="s">
        <v>4</v>
      </c>
      <c r="D23" s="21" t="s">
        <v>3</v>
      </c>
      <c r="E23" s="21" t="s">
        <v>5</v>
      </c>
      <c r="F23" s="21" t="s">
        <v>6</v>
      </c>
      <c r="G23" s="21" t="s">
        <v>8</v>
      </c>
      <c r="H23" s="21" t="s">
        <v>7</v>
      </c>
      <c r="O23" t="s">
        <v>14</v>
      </c>
    </row>
    <row r="24" spans="2:24" x14ac:dyDescent="0.25">
      <c r="B24" t="s">
        <v>11</v>
      </c>
      <c r="C24" s="30">
        <v>1</v>
      </c>
      <c r="D24" s="31">
        <f t="array" ref="D24:H24">TRANSPOSE(C17:C21)</f>
        <v>0.5</v>
      </c>
      <c r="E24" s="31">
        <v>-0.5</v>
      </c>
      <c r="F24" s="31">
        <v>0</v>
      </c>
      <c r="G24" s="31">
        <v>-1</v>
      </c>
      <c r="H24" s="32">
        <v>-0.5</v>
      </c>
      <c r="P24" s="2">
        <v>1</v>
      </c>
      <c r="Q24" s="3">
        <v>0</v>
      </c>
      <c r="R24" s="3">
        <v>0</v>
      </c>
      <c r="S24" s="4">
        <v>0</v>
      </c>
      <c r="T24" s="2">
        <f t="array" ref="T24:X27">TRANSPOSE(P17:S21)</f>
        <v>-1</v>
      </c>
      <c r="U24" s="3">
        <v>0</v>
      </c>
      <c r="V24" s="3">
        <v>1</v>
      </c>
      <c r="W24" s="3">
        <v>0</v>
      </c>
      <c r="X24" s="4">
        <v>-1</v>
      </c>
    </row>
    <row r="25" spans="2:24" x14ac:dyDescent="0.25">
      <c r="P25" s="5">
        <v>0</v>
      </c>
      <c r="Q25" s="6">
        <v>1</v>
      </c>
      <c r="R25" s="6">
        <v>0</v>
      </c>
      <c r="S25" s="7">
        <v>0</v>
      </c>
      <c r="T25" s="5">
        <v>0</v>
      </c>
      <c r="U25" s="6">
        <v>0</v>
      </c>
      <c r="V25" s="6">
        <v>0</v>
      </c>
      <c r="W25" s="6">
        <v>1</v>
      </c>
      <c r="X25" s="7">
        <v>0</v>
      </c>
    </row>
    <row r="26" spans="2:24" x14ac:dyDescent="0.25">
      <c r="P26" s="5">
        <v>0</v>
      </c>
      <c r="Q26" s="6">
        <v>0</v>
      </c>
      <c r="R26" s="6">
        <v>1</v>
      </c>
      <c r="S26" s="7">
        <v>0</v>
      </c>
      <c r="T26" s="5">
        <v>1</v>
      </c>
      <c r="U26" s="6">
        <v>1</v>
      </c>
      <c r="V26" s="6">
        <v>0</v>
      </c>
      <c r="W26" s="6">
        <v>1</v>
      </c>
      <c r="X26" s="7">
        <v>1</v>
      </c>
    </row>
    <row r="27" spans="2:24" x14ac:dyDescent="0.25">
      <c r="C27" s="22" t="s">
        <v>0</v>
      </c>
      <c r="D27" s="22" t="s">
        <v>1</v>
      </c>
      <c r="E27" s="22" t="s">
        <v>2</v>
      </c>
      <c r="F27" s="21" t="s">
        <v>3</v>
      </c>
      <c r="G27" s="21" t="s">
        <v>5</v>
      </c>
      <c r="H27" s="21" t="s">
        <v>6</v>
      </c>
      <c r="I27" s="21" t="s">
        <v>8</v>
      </c>
      <c r="J27" s="21" t="s">
        <v>7</v>
      </c>
      <c r="P27" s="8">
        <v>0</v>
      </c>
      <c r="Q27" s="9">
        <v>0</v>
      </c>
      <c r="R27" s="9">
        <v>0</v>
      </c>
      <c r="S27" s="10">
        <v>1</v>
      </c>
      <c r="T27" s="8">
        <v>1</v>
      </c>
      <c r="U27" s="9">
        <v>-1</v>
      </c>
      <c r="V27" s="9">
        <v>-1</v>
      </c>
      <c r="W27" s="9">
        <v>-1</v>
      </c>
      <c r="X27" s="10">
        <v>1</v>
      </c>
    </row>
    <row r="28" spans="2:24" x14ac:dyDescent="0.25">
      <c r="B28" t="s">
        <v>12</v>
      </c>
      <c r="C28" s="2">
        <v>1</v>
      </c>
      <c r="D28" s="3">
        <v>0</v>
      </c>
      <c r="E28" s="3">
        <v>0</v>
      </c>
      <c r="F28" s="2">
        <f t="array" ref="F28:J30">TRANSPOSE(I17:K21)</f>
        <v>0.5</v>
      </c>
      <c r="G28" s="3">
        <v>0.5</v>
      </c>
      <c r="H28" s="3">
        <v>0</v>
      </c>
      <c r="I28" s="3">
        <v>0</v>
      </c>
      <c r="J28" s="4">
        <v>0.5</v>
      </c>
    </row>
    <row r="29" spans="2:24" x14ac:dyDescent="0.25">
      <c r="C29" s="5">
        <v>0</v>
      </c>
      <c r="D29" s="6">
        <v>1</v>
      </c>
      <c r="E29" s="6">
        <v>0</v>
      </c>
      <c r="F29" s="5">
        <v>-0.5</v>
      </c>
      <c r="G29" s="6">
        <v>0.5</v>
      </c>
      <c r="H29" s="6">
        <v>0</v>
      </c>
      <c r="I29" s="6">
        <v>1</v>
      </c>
      <c r="J29" s="7">
        <v>0.5</v>
      </c>
      <c r="O29" t="s">
        <v>15</v>
      </c>
    </row>
    <row r="30" spans="2:24" x14ac:dyDescent="0.25">
      <c r="C30" s="8">
        <v>0</v>
      </c>
      <c r="D30" s="9">
        <v>0</v>
      </c>
      <c r="E30" s="9">
        <v>1</v>
      </c>
      <c r="F30" s="8">
        <v>0.5</v>
      </c>
      <c r="G30" s="9">
        <v>0.5</v>
      </c>
      <c r="H30" s="9">
        <v>1</v>
      </c>
      <c r="I30" s="9">
        <v>0</v>
      </c>
      <c r="J30" s="10">
        <v>-0.5</v>
      </c>
      <c r="P30" s="22" t="s">
        <v>0</v>
      </c>
      <c r="Q30" s="20" t="s">
        <v>4</v>
      </c>
      <c r="R30" s="22" t="s">
        <v>5</v>
      </c>
      <c r="S30" s="22" t="s">
        <v>3</v>
      </c>
      <c r="T30" s="22" t="s">
        <v>6</v>
      </c>
      <c r="U30" s="22" t="s">
        <v>8</v>
      </c>
      <c r="V30" s="22" t="s">
        <v>7</v>
      </c>
    </row>
    <row r="31" spans="2:24" x14ac:dyDescent="0.25">
      <c r="P31" s="2">
        <v>1</v>
      </c>
      <c r="Q31" s="3">
        <v>0</v>
      </c>
      <c r="R31" s="3">
        <v>0</v>
      </c>
      <c r="S31" s="4">
        <v>0</v>
      </c>
      <c r="T31" s="2">
        <v>-1</v>
      </c>
      <c r="U31" s="3">
        <v>0</v>
      </c>
      <c r="V31" s="4">
        <v>1</v>
      </c>
    </row>
    <row r="32" spans="2:24" x14ac:dyDescent="0.25">
      <c r="P32" s="5">
        <v>0</v>
      </c>
      <c r="Q32" s="6">
        <v>1</v>
      </c>
      <c r="R32" s="6">
        <v>0</v>
      </c>
      <c r="S32" s="7">
        <v>0</v>
      </c>
      <c r="T32" s="5">
        <v>0</v>
      </c>
      <c r="U32" s="6">
        <v>0</v>
      </c>
      <c r="V32" s="7">
        <v>0</v>
      </c>
    </row>
    <row r="33" spans="1:29 16384:16384" x14ac:dyDescent="0.25">
      <c r="B33" s="6"/>
      <c r="C33" s="6"/>
      <c r="D33" s="6"/>
      <c r="E33" s="6"/>
      <c r="F33" s="23"/>
      <c r="G33" s="6"/>
      <c r="H33" s="6"/>
      <c r="I33" s="20"/>
      <c r="J33" s="6"/>
      <c r="K33" s="6"/>
      <c r="P33" s="5">
        <v>0</v>
      </c>
      <c r="Q33" s="6">
        <v>0</v>
      </c>
      <c r="R33" s="6">
        <v>1</v>
      </c>
      <c r="S33" s="7">
        <v>0</v>
      </c>
      <c r="T33" s="5">
        <v>1</v>
      </c>
      <c r="U33" s="6">
        <v>1</v>
      </c>
      <c r="V33" s="7">
        <v>0</v>
      </c>
    </row>
    <row r="34" spans="1:29 16384:16384" x14ac:dyDescent="0.25">
      <c r="C34">
        <v>0</v>
      </c>
      <c r="D34">
        <v>1</v>
      </c>
      <c r="E34">
        <v>2</v>
      </c>
      <c r="F34">
        <v>3</v>
      </c>
      <c r="G34">
        <v>4</v>
      </c>
      <c r="H34">
        <v>5</v>
      </c>
      <c r="P34" s="8">
        <v>0</v>
      </c>
      <c r="Q34" s="9">
        <v>0</v>
      </c>
      <c r="R34" s="9">
        <v>0</v>
      </c>
      <c r="S34" s="10">
        <v>1</v>
      </c>
      <c r="T34" s="8">
        <v>1</v>
      </c>
      <c r="U34" s="9">
        <v>-1</v>
      </c>
      <c r="V34" s="10">
        <v>-1</v>
      </c>
    </row>
    <row r="35" spans="1:29 16384:16384" x14ac:dyDescent="0.25">
      <c r="C35" s="20" t="s">
        <v>4</v>
      </c>
      <c r="D35" s="21" t="s">
        <v>3</v>
      </c>
      <c r="E35" s="21" t="s">
        <v>5</v>
      </c>
      <c r="F35" s="21" t="s">
        <v>6</v>
      </c>
      <c r="G35" s="21" t="s">
        <v>8</v>
      </c>
      <c r="H35" s="21" t="s">
        <v>7</v>
      </c>
      <c r="P35" s="1"/>
      <c r="Q35" s="1"/>
      <c r="R35" s="1"/>
      <c r="S35" s="1"/>
      <c r="T35" s="1"/>
      <c r="U35" s="1"/>
      <c r="V35" s="1"/>
    </row>
    <row r="36" spans="1:29 16384:16384" x14ac:dyDescent="0.25">
      <c r="B36" s="33" t="s">
        <v>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O36" s="6"/>
      <c r="P36" s="22"/>
      <c r="Q36" s="20"/>
      <c r="R36" s="22"/>
      <c r="S36" s="22"/>
      <c r="T36" s="22"/>
      <c r="U36" s="22"/>
      <c r="V36" s="22"/>
      <c r="W36" s="6"/>
      <c r="X36" s="6"/>
      <c r="Y36" s="6"/>
      <c r="Z36" s="6"/>
      <c r="AA36" s="6"/>
      <c r="AB36" s="6"/>
      <c r="AC36" s="6"/>
    </row>
    <row r="37" spans="1:29 16384:16384" x14ac:dyDescent="0.25">
      <c r="O37" s="6"/>
      <c r="P37" s="2">
        <v>1</v>
      </c>
      <c r="Q37" s="3">
        <v>0</v>
      </c>
      <c r="R37" s="3">
        <v>0</v>
      </c>
      <c r="S37" s="4">
        <v>0</v>
      </c>
      <c r="T37" s="2">
        <v>-1</v>
      </c>
      <c r="U37" s="3">
        <v>0</v>
      </c>
      <c r="V37" s="4">
        <v>1</v>
      </c>
      <c r="W37" t="s">
        <v>16</v>
      </c>
      <c r="Y37" s="6"/>
      <c r="Z37" s="6"/>
      <c r="AA37" s="6"/>
      <c r="AB37" s="6"/>
      <c r="AC37" s="6"/>
    </row>
    <row r="38" spans="1:29 16384:16384" x14ac:dyDescent="0.25">
      <c r="O38" s="6"/>
      <c r="P38" s="5">
        <v>0</v>
      </c>
      <c r="Q38" s="6">
        <v>1</v>
      </c>
      <c r="R38" s="6">
        <v>0</v>
      </c>
      <c r="S38" s="7">
        <v>0</v>
      </c>
      <c r="T38" s="5">
        <v>0</v>
      </c>
      <c r="U38" s="6">
        <v>0</v>
      </c>
      <c r="V38" s="7">
        <v>0</v>
      </c>
      <c r="Y38" s="6"/>
      <c r="Z38" s="6"/>
      <c r="AA38" s="6"/>
      <c r="AB38" s="6"/>
      <c r="AC38" s="6"/>
    </row>
    <row r="39" spans="1:29 16384:16384" x14ac:dyDescent="0.25">
      <c r="I39" s="6"/>
      <c r="O39" s="6"/>
      <c r="P39" s="5">
        <v>0</v>
      </c>
      <c r="Q39" s="6">
        <v>0</v>
      </c>
      <c r="R39" s="6">
        <v>1</v>
      </c>
      <c r="S39" s="7">
        <v>0</v>
      </c>
      <c r="T39" s="5">
        <v>1</v>
      </c>
      <c r="U39" s="6">
        <v>1</v>
      </c>
      <c r="V39" s="7">
        <v>0</v>
      </c>
      <c r="Y39" s="6"/>
      <c r="Z39" s="6"/>
      <c r="AA39" s="6"/>
      <c r="AB39" s="6"/>
      <c r="AC39" s="6"/>
    </row>
    <row r="40" spans="1:29 16384:16384" x14ac:dyDescent="0.25">
      <c r="O40" s="6"/>
      <c r="P40" s="8">
        <v>0</v>
      </c>
      <c r="Q40" s="9">
        <v>0</v>
      </c>
      <c r="R40" s="9">
        <v>0</v>
      </c>
      <c r="S40" s="10">
        <v>1</v>
      </c>
      <c r="T40" s="8">
        <v>1</v>
      </c>
      <c r="U40" s="9">
        <v>-1</v>
      </c>
      <c r="V40" s="10">
        <v>-1</v>
      </c>
      <c r="Y40" s="6"/>
      <c r="Z40" s="6"/>
      <c r="AA40" s="6"/>
      <c r="AB40" s="6"/>
      <c r="AC40" s="6"/>
    </row>
    <row r="41" spans="1:29 16384:16384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O41" s="6"/>
      <c r="P41" s="6"/>
      <c r="Q41" s="6"/>
      <c r="X41" s="6"/>
      <c r="Y41" s="6"/>
      <c r="Z41" s="6"/>
      <c r="AA41" s="6"/>
      <c r="AB41" s="6"/>
      <c r="AC41" s="6"/>
    </row>
    <row r="42" spans="1:29 16384:16384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O42" s="6"/>
      <c r="Z42" s="6"/>
      <c r="AA42" s="6"/>
      <c r="AB42" s="6"/>
      <c r="AC42" s="6"/>
    </row>
    <row r="43" spans="1:29 16384:16384" x14ac:dyDescent="0.25">
      <c r="A43" s="23" t="s">
        <v>36</v>
      </c>
      <c r="B43" s="14">
        <v>1</v>
      </c>
      <c r="C43" s="23"/>
      <c r="D43" s="23"/>
      <c r="E43" s="23"/>
      <c r="F43" s="23"/>
      <c r="G43" s="23"/>
      <c r="H43" s="23"/>
      <c r="I43" s="23"/>
      <c r="J43" s="23"/>
      <c r="L43" t="s">
        <v>44</v>
      </c>
      <c r="O43" s="6"/>
      <c r="Z43" s="6"/>
      <c r="AA43" s="6"/>
      <c r="AB43" s="6"/>
      <c r="AC43" s="6"/>
      <c r="XFD43" t="s">
        <v>18</v>
      </c>
    </row>
    <row r="44" spans="1:29 16384:16384" x14ac:dyDescent="0.25">
      <c r="I44" s="23"/>
      <c r="J44" s="23"/>
      <c r="L44" t="s">
        <v>36</v>
      </c>
      <c r="M44" t="s">
        <v>4</v>
      </c>
      <c r="N44" t="s">
        <v>3</v>
      </c>
      <c r="O44" s="6" t="s">
        <v>5</v>
      </c>
      <c r="P44" s="23" t="s">
        <v>6</v>
      </c>
      <c r="Q44" s="23" t="s">
        <v>8</v>
      </c>
      <c r="R44" s="23" t="s">
        <v>7</v>
      </c>
      <c r="S44" s="23" t="s">
        <v>37</v>
      </c>
      <c r="T44" s="23" t="s">
        <v>25</v>
      </c>
      <c r="Z44" s="6"/>
      <c r="AA44" s="6"/>
      <c r="AB44" s="6"/>
      <c r="AC44" s="6"/>
    </row>
    <row r="45" spans="1:29 16384:16384" x14ac:dyDescent="0.25">
      <c r="C45" t="s">
        <v>29</v>
      </c>
      <c r="D45" t="s">
        <v>30</v>
      </c>
      <c r="E45" t="s">
        <v>31</v>
      </c>
      <c r="H45" t="s">
        <v>39</v>
      </c>
      <c r="I45" s="23" t="s">
        <v>40</v>
      </c>
      <c r="J45" s="23" t="s">
        <v>35</v>
      </c>
      <c r="L45">
        <v>1</v>
      </c>
      <c r="M45" s="34">
        <f>C46</f>
        <v>7.2999999999999899E-4</v>
      </c>
      <c r="N45" s="34">
        <f>C47</f>
        <v>3.35295786689298E-7</v>
      </c>
      <c r="O45" s="35">
        <f>C48</f>
        <v>6.1987783336522502E-2</v>
      </c>
      <c r="P45" s="34">
        <f>C49</f>
        <v>3.3866388566930097E-2</v>
      </c>
      <c r="Q45" s="34">
        <f>C50</f>
        <v>1.6051344649184699E-5</v>
      </c>
      <c r="R45" s="34">
        <f>C51</f>
        <v>4.1165324712218901E-8</v>
      </c>
      <c r="S45">
        <f>F47</f>
        <v>6.5330825924395128</v>
      </c>
      <c r="T45">
        <v>3</v>
      </c>
      <c r="Z45" s="6"/>
      <c r="AA45" s="6"/>
      <c r="AB45" s="6"/>
      <c r="AC45" s="6"/>
    </row>
    <row r="46" spans="1:29 16384:16384" x14ac:dyDescent="0.25">
      <c r="A46" t="s">
        <v>28</v>
      </c>
      <c r="B46" s="20" t="s">
        <v>4</v>
      </c>
      <c r="C46" s="34">
        <v>7.2999999999999899E-4</v>
      </c>
      <c r="D46">
        <v>0.53778973930138196</v>
      </c>
      <c r="E46" s="34">
        <f>D46*C46</f>
        <v>3.925865096900083E-4</v>
      </c>
      <c r="H46" s="34">
        <f>E46*E48/E47</f>
        <v>70.226421895933498</v>
      </c>
      <c r="I46" s="23">
        <f>H46/10^(M4)</f>
        <v>0.99494836174334067</v>
      </c>
      <c r="J46" s="23">
        <f>LOG10(I46)</f>
        <v>-2.1994587435984164E-3</v>
      </c>
      <c r="L46">
        <v>0.9</v>
      </c>
      <c r="M46" s="34">
        <f>C57</f>
        <v>7.2999999999999899E-4</v>
      </c>
      <c r="N46" s="34">
        <f>C58</f>
        <v>3.35295786689298E-7</v>
      </c>
      <c r="O46">
        <f>C59</f>
        <v>6.1987783336522502E-2</v>
      </c>
      <c r="P46">
        <f>C60</f>
        <v>3.3866388566930097E-2</v>
      </c>
      <c r="Q46" s="34">
        <f>C61</f>
        <v>1.6051344649184699E-5</v>
      </c>
      <c r="R46" s="34">
        <f>C62</f>
        <v>4.1165324712218901E-8</v>
      </c>
      <c r="S46">
        <f>F58</f>
        <v>6.5330825924395128</v>
      </c>
      <c r="T46">
        <v>3</v>
      </c>
    </row>
    <row r="47" spans="1:29 16384:16384" x14ac:dyDescent="0.25">
      <c r="A47" t="s">
        <v>19</v>
      </c>
      <c r="B47" s="22" t="s">
        <v>3</v>
      </c>
      <c r="C47" s="34">
        <v>3.35295786689298E-7</v>
      </c>
      <c r="D47">
        <v>0.87395548309037996</v>
      </c>
      <c r="E47" s="34">
        <f>D47*C47</f>
        <v>2.9303359123421443E-7</v>
      </c>
      <c r="F47">
        <f>-LOG10(E47)</f>
        <v>6.5330825924395128</v>
      </c>
      <c r="I47" s="23"/>
      <c r="J47" s="23"/>
      <c r="L47">
        <v>0.8</v>
      </c>
      <c r="M47" s="34">
        <f>C68</f>
        <v>7.2999999999999899E-4</v>
      </c>
      <c r="N47" s="34">
        <f>C69</f>
        <v>3.35295786689298E-7</v>
      </c>
      <c r="O47">
        <f>C70</f>
        <v>6.1987783336522502E-2</v>
      </c>
      <c r="P47">
        <f>C71</f>
        <v>3.3866388566930097E-2</v>
      </c>
      <c r="Q47" s="34">
        <f>C72</f>
        <v>1.6051344649184699E-5</v>
      </c>
      <c r="R47" s="34">
        <f>C73</f>
        <v>4.1165324712218901E-8</v>
      </c>
      <c r="S47">
        <f>F69</f>
        <v>6.5330825924395128</v>
      </c>
      <c r="T47">
        <v>3</v>
      </c>
    </row>
    <row r="48" spans="1:29 16384:16384" x14ac:dyDescent="0.25">
      <c r="A48" t="s">
        <v>20</v>
      </c>
      <c r="B48" s="22" t="s">
        <v>5</v>
      </c>
      <c r="C48" s="34">
        <v>6.1987783336522502E-2</v>
      </c>
      <c r="D48">
        <v>0.84562238397480805</v>
      </c>
      <c r="E48" s="34">
        <f>D48*C48</f>
        <v>5.241825712234404E-2</v>
      </c>
      <c r="I48" s="23"/>
      <c r="J48" s="23"/>
    </row>
    <row r="49" spans="1:18" x14ac:dyDescent="0.25">
      <c r="A49" t="s">
        <v>21</v>
      </c>
      <c r="B49" s="22" t="s">
        <v>6</v>
      </c>
      <c r="C49" s="34">
        <v>3.3866388566930097E-2</v>
      </c>
      <c r="D49">
        <v>1.0030697039915</v>
      </c>
      <c r="I49" s="36"/>
      <c r="J49" s="23"/>
      <c r="L49" t="s">
        <v>46</v>
      </c>
      <c r="M49">
        <v>7.2999999999999899E-4</v>
      </c>
      <c r="N49" s="34">
        <v>3.42391438949235E-7</v>
      </c>
      <c r="O49" s="34">
        <v>6.0557509724730098E-2</v>
      </c>
      <c r="P49" s="34">
        <v>3.3868679981507797E-2</v>
      </c>
      <c r="Q49" s="34">
        <v>1.5279492763543799E-5</v>
      </c>
      <c r="R49" s="34">
        <v>4.0209167421470303E-8</v>
      </c>
    </row>
    <row r="50" spans="1:18" x14ac:dyDescent="0.25">
      <c r="A50" t="s">
        <v>22</v>
      </c>
      <c r="B50" s="22" t="s">
        <v>8</v>
      </c>
      <c r="C50" s="34">
        <v>1.6051344649184699E-5</v>
      </c>
      <c r="D50">
        <v>0.522701464430948</v>
      </c>
      <c r="I50" s="23"/>
      <c r="J50" s="23"/>
      <c r="M50" s="34"/>
    </row>
    <row r="51" spans="1:18" x14ac:dyDescent="0.25">
      <c r="A51" t="s">
        <v>23</v>
      </c>
      <c r="B51" s="22" t="s">
        <v>7</v>
      </c>
      <c r="C51" s="34">
        <v>4.1165324712218901E-8</v>
      </c>
      <c r="D51">
        <v>0.83839953794720301</v>
      </c>
      <c r="I51" s="23"/>
      <c r="J51" s="23"/>
      <c r="L51" t="s">
        <v>52</v>
      </c>
      <c r="M51" s="34">
        <f>ABS(M49-M45)</f>
        <v>0</v>
      </c>
      <c r="N51" s="34">
        <f t="shared" ref="N51:R51" si="0">ABS(N49-N45)</f>
        <v>7.0956522599370021E-9</v>
      </c>
      <c r="O51" s="34">
        <f t="shared" si="0"/>
        <v>1.4302736117924042E-3</v>
      </c>
      <c r="P51" s="34">
        <f t="shared" si="0"/>
        <v>2.2914145777000461E-6</v>
      </c>
      <c r="Q51" s="34">
        <f t="shared" si="0"/>
        <v>7.7185188564089988E-7</v>
      </c>
      <c r="R51" s="34">
        <f t="shared" si="0"/>
        <v>9.561572907485979E-10</v>
      </c>
    </row>
    <row r="52" spans="1:18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O52" s="34"/>
    </row>
    <row r="53" spans="1:18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O53" s="34"/>
      <c r="P53" s="34"/>
    </row>
    <row r="54" spans="1:18" x14ac:dyDescent="0.25">
      <c r="A54" s="23" t="s">
        <v>36</v>
      </c>
      <c r="B54" s="14">
        <v>0.9</v>
      </c>
      <c r="C54" s="23"/>
      <c r="D54" s="23"/>
      <c r="E54" s="23"/>
      <c r="F54" s="23"/>
      <c r="G54" s="23"/>
      <c r="H54" s="23"/>
      <c r="I54" s="23"/>
      <c r="J54" s="23"/>
      <c r="N54" s="34"/>
      <c r="O54" s="34"/>
      <c r="P54" s="34"/>
    </row>
    <row r="55" spans="1:18" x14ac:dyDescent="0.25">
      <c r="I55" s="23"/>
      <c r="J55" s="23"/>
      <c r="O55" s="34"/>
      <c r="P55" s="34"/>
    </row>
    <row r="56" spans="1:18" x14ac:dyDescent="0.25">
      <c r="C56" t="s">
        <v>29</v>
      </c>
      <c r="D56" t="s">
        <v>30</v>
      </c>
      <c r="E56" t="s">
        <v>31</v>
      </c>
      <c r="H56" t="s">
        <v>35</v>
      </c>
      <c r="I56" s="23"/>
      <c r="J56" s="23"/>
      <c r="O56" s="34"/>
      <c r="P56" s="34"/>
    </row>
    <row r="57" spans="1:18" x14ac:dyDescent="0.25">
      <c r="A57" t="s">
        <v>28</v>
      </c>
      <c r="B57" s="20" t="s">
        <v>4</v>
      </c>
      <c r="C57">
        <v>7.2999999999999899E-4</v>
      </c>
      <c r="D57">
        <v>0.53778973930138196</v>
      </c>
      <c r="H57" s="34">
        <f>C57*D57+C59*D59/C58*D58/10^(M15)</f>
        <v>136629.28428085955</v>
      </c>
      <c r="I57" s="23"/>
      <c r="J57" s="23"/>
      <c r="N57" s="34"/>
      <c r="O57" s="34"/>
      <c r="P57" s="34"/>
      <c r="R57" s="34"/>
    </row>
    <row r="58" spans="1:18" x14ac:dyDescent="0.25">
      <c r="A58" t="s">
        <v>19</v>
      </c>
      <c r="B58" s="22" t="s">
        <v>3</v>
      </c>
      <c r="C58" s="34">
        <v>3.35295786689298E-7</v>
      </c>
      <c r="D58">
        <v>0.87395548309037996</v>
      </c>
      <c r="E58" s="34">
        <f>D58*C58</f>
        <v>2.9303359123421443E-7</v>
      </c>
      <c r="F58">
        <f>-LOG10(E58)</f>
        <v>6.5330825924395128</v>
      </c>
      <c r="I58" s="23"/>
      <c r="J58" s="23"/>
      <c r="N58" s="34"/>
      <c r="P58" s="34"/>
      <c r="R58" s="34"/>
    </row>
    <row r="59" spans="1:18" x14ac:dyDescent="0.25">
      <c r="A59" t="s">
        <v>20</v>
      </c>
      <c r="B59" s="22" t="s">
        <v>5</v>
      </c>
      <c r="C59">
        <v>6.1987783336522502E-2</v>
      </c>
      <c r="D59">
        <v>0.84562238397480805</v>
      </c>
      <c r="I59" s="23"/>
      <c r="J59" s="23"/>
      <c r="P59" s="34"/>
      <c r="R59" s="34"/>
    </row>
    <row r="60" spans="1:18" x14ac:dyDescent="0.25">
      <c r="A60" t="s">
        <v>21</v>
      </c>
      <c r="B60" s="22" t="s">
        <v>6</v>
      </c>
      <c r="C60">
        <v>3.3866388566930097E-2</v>
      </c>
      <c r="D60">
        <v>1.0030697039915</v>
      </c>
      <c r="I60" s="23"/>
      <c r="J60" s="23"/>
      <c r="R60" s="34"/>
    </row>
    <row r="61" spans="1:18" x14ac:dyDescent="0.25">
      <c r="A61" t="s">
        <v>22</v>
      </c>
      <c r="B61" s="22" t="s">
        <v>8</v>
      </c>
      <c r="C61" s="34">
        <v>1.6051344649184699E-5</v>
      </c>
      <c r="D61">
        <v>0.522701464430948</v>
      </c>
      <c r="I61" s="23"/>
      <c r="J61" s="23"/>
      <c r="R61" s="34"/>
    </row>
    <row r="62" spans="1:18" x14ac:dyDescent="0.25">
      <c r="A62" t="s">
        <v>23</v>
      </c>
      <c r="B62" s="22" t="s">
        <v>7</v>
      </c>
      <c r="C62" s="34">
        <v>4.1165324712218901E-8</v>
      </c>
      <c r="D62">
        <v>0.83839953794720301</v>
      </c>
      <c r="I62" s="23"/>
      <c r="J62" s="23"/>
      <c r="R62" s="34"/>
    </row>
    <row r="63" spans="1:18" x14ac:dyDescent="0.25">
      <c r="A63" s="23"/>
      <c r="B63" s="23"/>
      <c r="D63" s="23"/>
      <c r="E63" s="23"/>
      <c r="F63" s="23"/>
      <c r="G63" s="23"/>
      <c r="H63" s="23"/>
      <c r="I63" s="23"/>
      <c r="J63" s="23"/>
      <c r="R63" s="34"/>
    </row>
    <row r="64" spans="1:18" x14ac:dyDescent="0.25">
      <c r="A64" s="23"/>
      <c r="B64" s="22"/>
      <c r="C64" s="23"/>
      <c r="D64" s="23"/>
      <c r="E64" s="23"/>
      <c r="F64" s="23"/>
      <c r="G64" s="23"/>
      <c r="H64" s="23"/>
      <c r="I64" s="23"/>
      <c r="J64" s="23"/>
    </row>
    <row r="65" spans="1:18" x14ac:dyDescent="0.25">
      <c r="A65" s="23" t="s">
        <v>36</v>
      </c>
      <c r="B65" s="14">
        <v>0.8</v>
      </c>
      <c r="C65" s="23"/>
      <c r="D65" s="23"/>
      <c r="E65" s="23"/>
      <c r="F65" s="23"/>
      <c r="G65" s="23"/>
      <c r="H65" s="23"/>
      <c r="I65" s="23"/>
      <c r="J65" s="23"/>
    </row>
    <row r="66" spans="1:18" x14ac:dyDescent="0.25">
      <c r="I66" s="36"/>
      <c r="J66" s="23"/>
    </row>
    <row r="67" spans="1:18" x14ac:dyDescent="0.25">
      <c r="C67" t="s">
        <v>29</v>
      </c>
      <c r="D67" t="s">
        <v>30</v>
      </c>
      <c r="E67" t="s">
        <v>31</v>
      </c>
      <c r="H67" t="s">
        <v>35</v>
      </c>
      <c r="I67" s="23"/>
      <c r="J67" s="23"/>
      <c r="R67" s="34"/>
    </row>
    <row r="68" spans="1:18" x14ac:dyDescent="0.25">
      <c r="A68" t="s">
        <v>28</v>
      </c>
      <c r="B68" s="20" t="s">
        <v>4</v>
      </c>
      <c r="C68">
        <v>7.2999999999999899E-4</v>
      </c>
      <c r="D68">
        <v>0.53778973930138196</v>
      </c>
      <c r="H68" s="34">
        <f>C68*D68+C70*D70/C69*D69/10^(M28)</f>
        <v>136629.28428085955</v>
      </c>
      <c r="I68" s="23"/>
      <c r="J68" s="23"/>
    </row>
    <row r="69" spans="1:18" x14ac:dyDescent="0.25">
      <c r="A69" t="s">
        <v>19</v>
      </c>
      <c r="B69" s="22" t="s">
        <v>3</v>
      </c>
      <c r="C69" s="34">
        <v>3.35295786689298E-7</v>
      </c>
      <c r="D69">
        <v>0.87395548309037996</v>
      </c>
      <c r="E69" s="34">
        <f>D69*C69</f>
        <v>2.9303359123421443E-7</v>
      </c>
      <c r="F69">
        <f>-LOG10(E69)</f>
        <v>6.5330825924395128</v>
      </c>
      <c r="I69" s="23"/>
      <c r="J69" s="23"/>
    </row>
    <row r="70" spans="1:18" x14ac:dyDescent="0.25">
      <c r="A70" t="s">
        <v>20</v>
      </c>
      <c r="B70" s="22" t="s">
        <v>5</v>
      </c>
      <c r="C70">
        <v>6.1987783336522502E-2</v>
      </c>
      <c r="D70">
        <v>0.84562238397480805</v>
      </c>
      <c r="I70" s="23"/>
      <c r="J70" s="23"/>
      <c r="R70" s="34"/>
    </row>
    <row r="71" spans="1:18" x14ac:dyDescent="0.25">
      <c r="A71" t="s">
        <v>21</v>
      </c>
      <c r="B71" s="22" t="s">
        <v>6</v>
      </c>
      <c r="C71">
        <v>3.3866388566930097E-2</v>
      </c>
      <c r="D71">
        <v>1.0030697039915</v>
      </c>
      <c r="I71" s="23"/>
      <c r="J71" s="23"/>
      <c r="R71" s="34"/>
    </row>
    <row r="72" spans="1:18" x14ac:dyDescent="0.25">
      <c r="A72" t="s">
        <v>22</v>
      </c>
      <c r="B72" s="22" t="s">
        <v>8</v>
      </c>
      <c r="C72" s="34">
        <v>1.6051344649184699E-5</v>
      </c>
      <c r="D72">
        <v>0.522701464430948</v>
      </c>
      <c r="I72" s="23"/>
      <c r="J72" s="23"/>
    </row>
    <row r="73" spans="1:18" x14ac:dyDescent="0.25">
      <c r="A73" t="s">
        <v>23</v>
      </c>
      <c r="B73" s="22" t="s">
        <v>7</v>
      </c>
      <c r="C73" s="34">
        <v>4.1165324712218901E-8</v>
      </c>
      <c r="D73">
        <v>0.83839953794720301</v>
      </c>
      <c r="I73" s="23"/>
      <c r="J73" s="23"/>
    </row>
    <row r="74" spans="1:18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</row>
    <row r="75" spans="1:18" x14ac:dyDescent="0.25">
      <c r="A75" s="23"/>
      <c r="B75" s="37"/>
      <c r="C75" s="23"/>
      <c r="D75" s="23"/>
      <c r="E75" s="23"/>
      <c r="F75" s="23"/>
      <c r="G75" s="23"/>
      <c r="H75" s="23"/>
      <c r="I75" s="23"/>
      <c r="J75" s="23"/>
    </row>
    <row r="76" spans="1:18" x14ac:dyDescent="0.25">
      <c r="A76" s="23" t="s">
        <v>36</v>
      </c>
      <c r="B76" s="14">
        <v>1.1000000000000001</v>
      </c>
      <c r="C76" s="23"/>
      <c r="D76" s="23"/>
      <c r="E76" s="23"/>
      <c r="F76" s="23"/>
      <c r="G76" s="23"/>
      <c r="H76" s="23"/>
      <c r="I76" s="23"/>
      <c r="J76" s="23"/>
    </row>
    <row r="78" spans="1:18" x14ac:dyDescent="0.25">
      <c r="C78" t="s">
        <v>29</v>
      </c>
      <c r="D78" t="s">
        <v>30</v>
      </c>
      <c r="E78" t="s">
        <v>31</v>
      </c>
      <c r="H78" t="s">
        <v>35</v>
      </c>
    </row>
    <row r="79" spans="1:18" x14ac:dyDescent="0.25">
      <c r="A79" t="s">
        <v>28</v>
      </c>
      <c r="B79" s="20" t="s">
        <v>4</v>
      </c>
      <c r="C79">
        <v>7.2999999999999899E-4</v>
      </c>
      <c r="D79">
        <v>0.53778973930138196</v>
      </c>
      <c r="H79" s="34">
        <f>C79*D79+C81*D81/C80*D80/10^(M39)</f>
        <v>136629.28428085955</v>
      </c>
    </row>
    <row r="80" spans="1:18" x14ac:dyDescent="0.25">
      <c r="A80" t="s">
        <v>19</v>
      </c>
      <c r="B80" s="22" t="s">
        <v>3</v>
      </c>
      <c r="C80" s="34">
        <v>3.35295786689298E-7</v>
      </c>
      <c r="D80">
        <v>0.87395548309037996</v>
      </c>
      <c r="E80" s="34">
        <f>D80*C80</f>
        <v>2.9303359123421443E-7</v>
      </c>
      <c r="F80">
        <f>-LOG10(E80)</f>
        <v>6.5330825924395128</v>
      </c>
    </row>
    <row r="81" spans="1:4" x14ac:dyDescent="0.25">
      <c r="A81" t="s">
        <v>20</v>
      </c>
      <c r="B81" s="22" t="s">
        <v>5</v>
      </c>
      <c r="C81">
        <v>6.1987783336522502E-2</v>
      </c>
      <c r="D81">
        <v>0.84562238397480805</v>
      </c>
    </row>
    <row r="82" spans="1:4" x14ac:dyDescent="0.25">
      <c r="A82" t="s">
        <v>21</v>
      </c>
      <c r="B82" s="22" t="s">
        <v>6</v>
      </c>
      <c r="C82">
        <v>3.3866388566930097E-2</v>
      </c>
      <c r="D82">
        <v>1.0030697039915</v>
      </c>
    </row>
    <row r="83" spans="1:4" x14ac:dyDescent="0.25">
      <c r="A83" t="s">
        <v>22</v>
      </c>
      <c r="B83" s="22" t="s">
        <v>8</v>
      </c>
      <c r="C83" s="34">
        <v>1.6051344649184699E-5</v>
      </c>
      <c r="D83">
        <v>0.522701464430948</v>
      </c>
    </row>
    <row r="84" spans="1:4" x14ac:dyDescent="0.25">
      <c r="A84" t="s">
        <v>23</v>
      </c>
      <c r="B84" s="22" t="s">
        <v>7</v>
      </c>
      <c r="C84" s="34">
        <v>4.1165324712218901E-8</v>
      </c>
      <c r="D84">
        <v>0.83839953794720301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S29"/>
  <sheetViews>
    <sheetView zoomScaleNormal="100" workbookViewId="0">
      <selection activeCell="H11" sqref="H11"/>
    </sheetView>
  </sheetViews>
  <sheetFormatPr defaultRowHeight="15" x14ac:dyDescent="0.25"/>
  <sheetData>
    <row r="1" spans="1:18 16373:16373" x14ac:dyDescent="0.25">
      <c r="A1" t="s">
        <v>44</v>
      </c>
      <c r="D1" s="6"/>
      <c r="O1" s="6"/>
      <c r="P1" s="6"/>
      <c r="Q1" s="6"/>
      <c r="R1" s="6"/>
      <c r="XES1" t="s">
        <v>18</v>
      </c>
    </row>
    <row r="2" spans="1:18 16373:16373" x14ac:dyDescent="0.25">
      <c r="A2" t="s">
        <v>36</v>
      </c>
      <c r="B2" t="s">
        <v>4</v>
      </c>
      <c r="C2" t="s">
        <v>3</v>
      </c>
      <c r="D2" s="6" t="s">
        <v>5</v>
      </c>
      <c r="E2" s="23" t="s">
        <v>6</v>
      </c>
      <c r="F2" s="23" t="s">
        <v>8</v>
      </c>
      <c r="G2" s="23" t="s">
        <v>7</v>
      </c>
      <c r="H2" s="23" t="s">
        <v>37</v>
      </c>
      <c r="I2" s="23" t="s">
        <v>25</v>
      </c>
      <c r="O2" s="6"/>
      <c r="P2" s="6"/>
      <c r="Q2" s="6"/>
      <c r="R2" s="6"/>
    </row>
    <row r="3" spans="1:18 16373:16373" x14ac:dyDescent="0.25">
      <c r="A3">
        <v>1</v>
      </c>
      <c r="B3" s="34">
        <v>7.2999999999999899E-4</v>
      </c>
      <c r="C3" s="34">
        <v>3.9857626308898903E-7</v>
      </c>
      <c r="D3" s="34">
        <v>3.8537946451720297E-2</v>
      </c>
      <c r="E3" s="34">
        <v>3.3970348320337899E-2</v>
      </c>
      <c r="F3" s="34">
        <v>4.5349983971219802E-6</v>
      </c>
      <c r="G3" s="34">
        <v>2.5373978582144399E-8</v>
      </c>
      <c r="H3" t="e">
        <f>#REF!</f>
        <v>#REF!</v>
      </c>
      <c r="I3">
        <v>3</v>
      </c>
      <c r="O3" s="6"/>
      <c r="P3" s="6"/>
      <c r="Q3" s="6"/>
      <c r="R3" s="6"/>
    </row>
    <row r="4" spans="1:18 16373:16373" x14ac:dyDescent="0.25">
      <c r="B4" s="34"/>
      <c r="C4" s="34"/>
      <c r="F4" s="34"/>
      <c r="G4" s="34"/>
    </row>
    <row r="5" spans="1:18 16373:16373" x14ac:dyDescent="0.25">
      <c r="B5" s="34"/>
      <c r="C5" s="34"/>
      <c r="F5" s="34"/>
      <c r="G5" s="34"/>
    </row>
    <row r="7" spans="1:18 16373:16373" x14ac:dyDescent="0.25">
      <c r="A7" t="s">
        <v>43</v>
      </c>
    </row>
    <row r="8" spans="1:18 16373:16373" x14ac:dyDescent="0.25">
      <c r="B8" s="34">
        <v>7.2999999999999899E-4</v>
      </c>
      <c r="C8" s="34">
        <v>3.9857626217896901E-7</v>
      </c>
      <c r="D8" s="34">
        <v>3.8537946539709302E-2</v>
      </c>
      <c r="E8" s="34">
        <v>3.3970348320337899E-2</v>
      </c>
      <c r="F8" s="34">
        <v>4.5349984178304E-6</v>
      </c>
      <c r="G8" s="34">
        <v>2.53739786400778E-8</v>
      </c>
    </row>
    <row r="9" spans="1:18 16373:16373" x14ac:dyDescent="0.25">
      <c r="D9" s="34"/>
    </row>
    <row r="10" spans="1:18 16373:16373" x14ac:dyDescent="0.25">
      <c r="D10" s="34"/>
      <c r="H10" t="s">
        <v>45</v>
      </c>
    </row>
    <row r="11" spans="1:18 16373:16373" x14ac:dyDescent="0.25">
      <c r="D11" s="34"/>
    </row>
    <row r="12" spans="1:18 16373:16373" x14ac:dyDescent="0.25">
      <c r="C12" s="34"/>
      <c r="D12" s="34"/>
    </row>
    <row r="13" spans="1:18 16373:16373" x14ac:dyDescent="0.25">
      <c r="D13" s="34"/>
      <c r="E13" s="34"/>
    </row>
    <row r="14" spans="1:18 16373:16373" x14ac:dyDescent="0.25">
      <c r="D14" s="34"/>
    </row>
    <row r="15" spans="1:18 16373:16373" x14ac:dyDescent="0.25">
      <c r="C15" s="34"/>
      <c r="D15" s="34"/>
      <c r="G15" s="34"/>
    </row>
    <row r="16" spans="1:18 16373:16373" x14ac:dyDescent="0.25">
      <c r="C16" s="34"/>
      <c r="D16" s="34"/>
      <c r="E16" s="34"/>
      <c r="G16" s="34"/>
    </row>
    <row r="17" spans="5:7" x14ac:dyDescent="0.25">
      <c r="E17" s="34"/>
      <c r="G17" s="34"/>
    </row>
    <row r="18" spans="5:7" x14ac:dyDescent="0.25">
      <c r="G18" s="34"/>
    </row>
    <row r="19" spans="5:7" x14ac:dyDescent="0.25">
      <c r="G19" s="34"/>
    </row>
    <row r="20" spans="5:7" x14ac:dyDescent="0.25">
      <c r="G20" s="34"/>
    </row>
    <row r="21" spans="5:7" x14ac:dyDescent="0.25">
      <c r="G21" s="34"/>
    </row>
    <row r="25" spans="5:7" x14ac:dyDescent="0.25">
      <c r="G25" s="34"/>
    </row>
    <row r="28" spans="5:7" x14ac:dyDescent="0.25">
      <c r="G28" s="34"/>
    </row>
    <row r="29" spans="5:7" x14ac:dyDescent="0.25">
      <c r="G29" s="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zoomScaleNormal="100" workbookViewId="0">
      <selection activeCell="N25" sqref="N25"/>
    </sheetView>
  </sheetViews>
  <sheetFormatPr defaultRowHeight="15" x14ac:dyDescent="0.25"/>
  <cols>
    <col min="8" max="8" width="10.140625" bestFit="1" customWidth="1"/>
    <col min="9" max="9" width="9.42578125" bestFit="1" customWidth="1"/>
    <col min="10" max="11" width="9.5703125" bestFit="1" customWidth="1"/>
    <col min="12" max="12" width="15.42578125" bestFit="1" customWidth="1"/>
    <col min="13" max="13" width="10.5703125" customWidth="1"/>
    <col min="14" max="14" width="9.7109375" customWidth="1"/>
    <col min="15" max="15" width="10.85546875" bestFit="1" customWidth="1"/>
    <col min="17" max="17" width="12.140625" bestFit="1" customWidth="1"/>
    <col min="18" max="19" width="9.42578125" bestFit="1" customWidth="1"/>
    <col min="20" max="20" width="10.140625" bestFit="1" customWidth="1"/>
    <col min="21" max="21" width="15.42578125" bestFit="1" customWidth="1"/>
  </cols>
  <sheetData>
    <row r="2" spans="1:21" x14ac:dyDescent="0.25">
      <c r="A2" t="s">
        <v>41</v>
      </c>
      <c r="D2" s="38" t="s">
        <v>33</v>
      </c>
      <c r="E2" s="38" t="s">
        <v>27</v>
      </c>
      <c r="F2" s="38" t="s">
        <v>32</v>
      </c>
      <c r="G2" s="38" t="s">
        <v>42</v>
      </c>
      <c r="H2" s="51" t="s">
        <v>26</v>
      </c>
      <c r="I2" s="51"/>
      <c r="J2" s="51"/>
      <c r="K2" s="51"/>
      <c r="L2" s="51"/>
      <c r="M2" s="52" t="s">
        <v>24</v>
      </c>
      <c r="N2" s="52"/>
      <c r="O2" s="52"/>
      <c r="P2" s="52"/>
      <c r="Q2" s="52"/>
    </row>
    <row r="3" spans="1:21" x14ac:dyDescent="0.25">
      <c r="H3">
        <v>2.8583444474505502E-4</v>
      </c>
      <c r="I3">
        <v>-33.8123064177245</v>
      </c>
      <c r="J3">
        <v>-3.21098627176095E-3</v>
      </c>
      <c r="K3">
        <v>-1.3500381793431399E-2</v>
      </c>
      <c r="L3">
        <v>-2.2414321262264999E-5</v>
      </c>
    </row>
    <row r="4" spans="1:21" x14ac:dyDescent="0.25">
      <c r="H4" s="34">
        <v>2.3375601991988001E-4</v>
      </c>
      <c r="I4">
        <v>-41.140917251398299</v>
      </c>
      <c r="J4">
        <v>-3.1638081788268402E-3</v>
      </c>
      <c r="K4">
        <v>-2.07056670938967E-2</v>
      </c>
      <c r="L4">
        <v>-2.73081125636786E-5</v>
      </c>
    </row>
    <row r="7" spans="1:21" x14ac:dyDescent="0.25">
      <c r="A7" t="s">
        <v>44</v>
      </c>
      <c r="D7" s="38" t="s">
        <v>33</v>
      </c>
      <c r="E7" s="38" t="s">
        <v>27</v>
      </c>
      <c r="F7" s="38" t="s">
        <v>32</v>
      </c>
      <c r="G7" s="38" t="s">
        <v>42</v>
      </c>
      <c r="H7" s="51" t="s">
        <v>26</v>
      </c>
      <c r="I7" s="51"/>
      <c r="J7" s="51"/>
      <c r="K7" s="51"/>
      <c r="L7" s="51"/>
      <c r="M7" s="52" t="s">
        <v>24</v>
      </c>
      <c r="N7" s="52"/>
      <c r="O7" s="52"/>
      <c r="P7" s="52"/>
      <c r="Q7" s="52"/>
    </row>
    <row r="8" spans="1:21" x14ac:dyDescent="0.25">
      <c r="H8">
        <v>2.8583444474505502E-4</v>
      </c>
      <c r="I8">
        <v>-33.8123064177245</v>
      </c>
      <c r="J8">
        <v>-3.21098627176095E-3</v>
      </c>
      <c r="K8">
        <v>-1.3500381793431399E-2</v>
      </c>
      <c r="L8">
        <v>-2.2414321262264999E-5</v>
      </c>
    </row>
    <row r="9" spans="1:21" x14ac:dyDescent="0.25">
      <c r="H9" s="34">
        <v>2.3374434883878899E-4</v>
      </c>
      <c r="I9">
        <v>-41.134876346069298</v>
      </c>
      <c r="J9">
        <v>-3.1635066444552599E-3</v>
      </c>
      <c r="K9">
        <v>-2.0701452551372599E-2</v>
      </c>
      <c r="L9">
        <v>-2.73040933758532E-5</v>
      </c>
    </row>
    <row r="10" spans="1:21" x14ac:dyDescent="0.25">
      <c r="G10" s="34"/>
      <c r="H10">
        <v>2.2892311418766699E-4</v>
      </c>
      <c r="I10">
        <v>-42.118365845572001</v>
      </c>
      <c r="J10">
        <v>-3.1634374611381102E-3</v>
      </c>
      <c r="K10">
        <v>-2.1755577947705801E-2</v>
      </c>
      <c r="L10">
        <v>-2.7961367665132601E-5</v>
      </c>
    </row>
    <row r="13" spans="1:21" x14ac:dyDescent="0.25">
      <c r="H13" s="34"/>
    </row>
    <row r="14" spans="1:21" x14ac:dyDescent="0.25">
      <c r="H14" s="34"/>
    </row>
    <row r="15" spans="1:21" x14ac:dyDescent="0.25">
      <c r="G15" s="34"/>
      <c r="N15" t="s">
        <v>47</v>
      </c>
      <c r="O15" s="34">
        <v>2.3375601991988001E-4</v>
      </c>
      <c r="P15" t="s">
        <v>34</v>
      </c>
      <c r="Q15">
        <f t="array" ref="Q15:U15">TRANSPOSE(O15:O19)</f>
        <v>2.3375601991988001E-4</v>
      </c>
      <c r="R15">
        <v>-41.140917251398299</v>
      </c>
      <c r="S15">
        <v>-3.1638081788268402E-3</v>
      </c>
      <c r="T15">
        <v>-2.07056670938967E-2</v>
      </c>
      <c r="U15">
        <v>-2.73081125636786E-5</v>
      </c>
    </row>
    <row r="16" spans="1:21" x14ac:dyDescent="0.25">
      <c r="N16" t="s">
        <v>48</v>
      </c>
      <c r="O16">
        <v>-41.140917251398299</v>
      </c>
      <c r="P16" t="s">
        <v>34</v>
      </c>
    </row>
    <row r="17" spans="8:16" x14ac:dyDescent="0.25">
      <c r="N17" t="s">
        <v>49</v>
      </c>
      <c r="O17">
        <v>-3.1638081788268402E-3</v>
      </c>
      <c r="P17" t="s">
        <v>34</v>
      </c>
    </row>
    <row r="18" spans="8:16" x14ac:dyDescent="0.25">
      <c r="H18" s="34"/>
      <c r="N18" t="s">
        <v>50</v>
      </c>
      <c r="O18" s="34">
        <v>-2.07056670938967E-2</v>
      </c>
      <c r="P18" t="s">
        <v>34</v>
      </c>
    </row>
    <row r="19" spans="8:16" x14ac:dyDescent="0.25">
      <c r="J19" s="34"/>
      <c r="N19" t="s">
        <v>51</v>
      </c>
      <c r="O19" s="34">
        <v>-2.73081125636786E-5</v>
      </c>
      <c r="P19" t="s">
        <v>34</v>
      </c>
    </row>
    <row r="22" spans="8:16" x14ac:dyDescent="0.25">
      <c r="P22" s="34"/>
    </row>
    <row r="23" spans="8:16" x14ac:dyDescent="0.25">
      <c r="J23" s="34"/>
    </row>
    <row r="25" spans="8:16" x14ac:dyDescent="0.25">
      <c r="P25" s="34"/>
    </row>
    <row r="26" spans="8:16" x14ac:dyDescent="0.25">
      <c r="P26" s="34"/>
    </row>
  </sheetData>
  <mergeCells count="4">
    <mergeCell ref="H2:L2"/>
    <mergeCell ref="H7:L7"/>
    <mergeCell ref="M2:Q2"/>
    <mergeCell ref="M7:Q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4"/>
  <sheetViews>
    <sheetView topLeftCell="D1" workbookViewId="0">
      <selection activeCell="P24" sqref="P24:S27"/>
    </sheetView>
  </sheetViews>
  <sheetFormatPr defaultRowHeight="15" x14ac:dyDescent="0.25"/>
  <cols>
    <col min="2" max="2" width="12" bestFit="1" customWidth="1"/>
    <col min="10" max="10" width="12" bestFit="1" customWidth="1"/>
  </cols>
  <sheetData>
    <row r="1" spans="2:24" x14ac:dyDescent="0.25">
      <c r="P1" t="s">
        <v>13</v>
      </c>
    </row>
    <row r="2" spans="2:24" x14ac:dyDescent="0.2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</row>
    <row r="3" spans="2:24" x14ac:dyDescent="0.25">
      <c r="B3" s="22"/>
      <c r="C3" s="20" t="s">
        <v>4</v>
      </c>
      <c r="D3" s="21" t="s">
        <v>3</v>
      </c>
      <c r="E3" s="21" t="s">
        <v>5</v>
      </c>
      <c r="F3" s="21" t="s">
        <v>6</v>
      </c>
      <c r="G3" s="21" t="s">
        <v>8</v>
      </c>
      <c r="H3" s="21" t="s">
        <v>7</v>
      </c>
      <c r="I3" s="22" t="s">
        <v>0</v>
      </c>
      <c r="J3" s="22" t="s">
        <v>1</v>
      </c>
      <c r="K3" s="22" t="s">
        <v>2</v>
      </c>
      <c r="M3" s="22" t="s">
        <v>9</v>
      </c>
      <c r="N3" s="22" t="s">
        <v>38</v>
      </c>
      <c r="P3" s="22" t="s">
        <v>0</v>
      </c>
      <c r="Q3" s="20" t="s">
        <v>4</v>
      </c>
      <c r="R3" s="22" t="s">
        <v>5</v>
      </c>
      <c r="S3" s="22" t="s">
        <v>3</v>
      </c>
      <c r="T3" s="22" t="s">
        <v>6</v>
      </c>
      <c r="U3" s="22" t="s">
        <v>8</v>
      </c>
      <c r="V3" s="22" t="s">
        <v>7</v>
      </c>
      <c r="W3" s="22" t="s">
        <v>1</v>
      </c>
      <c r="X3" s="22" t="s">
        <v>2</v>
      </c>
    </row>
    <row r="4" spans="2:24" x14ac:dyDescent="0.25">
      <c r="B4" s="23"/>
      <c r="C4" s="2">
        <v>1</v>
      </c>
      <c r="D4" s="2">
        <v>-1</v>
      </c>
      <c r="E4" s="3">
        <v>1</v>
      </c>
      <c r="F4" s="3">
        <v>0</v>
      </c>
      <c r="G4" s="3">
        <v>0</v>
      </c>
      <c r="H4" s="3">
        <v>0</v>
      </c>
      <c r="I4" s="2">
        <v>0</v>
      </c>
      <c r="J4" s="3">
        <v>-1</v>
      </c>
      <c r="K4" s="4">
        <v>0</v>
      </c>
      <c r="M4">
        <v>1.8487</v>
      </c>
      <c r="N4">
        <f>10^(M4)</f>
        <v>70.582981585982324</v>
      </c>
      <c r="P4" s="2">
        <v>0</v>
      </c>
      <c r="Q4" s="3">
        <v>1</v>
      </c>
      <c r="R4" s="3">
        <v>1</v>
      </c>
      <c r="S4" s="3">
        <v>-1</v>
      </c>
      <c r="T4" s="2">
        <v>0</v>
      </c>
      <c r="U4" s="3">
        <v>0</v>
      </c>
      <c r="V4" s="3">
        <v>0</v>
      </c>
      <c r="W4" s="3">
        <v>-1</v>
      </c>
      <c r="X4" s="4">
        <v>0</v>
      </c>
    </row>
    <row r="5" spans="2:24" x14ac:dyDescent="0.25">
      <c r="B5" s="23"/>
      <c r="C5" s="5">
        <v>0</v>
      </c>
      <c r="D5" s="5">
        <v>1</v>
      </c>
      <c r="E5" s="6">
        <v>1</v>
      </c>
      <c r="F5" s="6">
        <v>-1</v>
      </c>
      <c r="G5" s="6">
        <v>0</v>
      </c>
      <c r="H5" s="6">
        <v>0</v>
      </c>
      <c r="I5" s="5">
        <v>-1</v>
      </c>
      <c r="J5" s="6">
        <v>0</v>
      </c>
      <c r="K5" s="7">
        <v>0</v>
      </c>
      <c r="M5">
        <v>-6.3446999999999996</v>
      </c>
      <c r="P5" s="5">
        <v>-1</v>
      </c>
      <c r="Q5" s="6">
        <v>0</v>
      </c>
      <c r="R5" s="6">
        <v>1</v>
      </c>
      <c r="S5" s="6">
        <v>1</v>
      </c>
      <c r="T5" s="5">
        <v>-1</v>
      </c>
      <c r="U5" s="6">
        <v>0</v>
      </c>
      <c r="V5" s="6">
        <v>0</v>
      </c>
      <c r="W5" s="6">
        <v>0</v>
      </c>
      <c r="X5" s="7">
        <v>0</v>
      </c>
    </row>
    <row r="6" spans="2:24" x14ac:dyDescent="0.25">
      <c r="B6" s="23"/>
      <c r="C6" s="5">
        <v>0</v>
      </c>
      <c r="D6" s="5">
        <v>1</v>
      </c>
      <c r="E6" s="6">
        <v>1</v>
      </c>
      <c r="F6" s="6">
        <v>0</v>
      </c>
      <c r="G6" s="6">
        <v>0</v>
      </c>
      <c r="H6" s="6">
        <v>0</v>
      </c>
      <c r="I6" s="5">
        <v>-1</v>
      </c>
      <c r="J6" s="6">
        <v>0</v>
      </c>
      <c r="K6" s="7">
        <v>-1</v>
      </c>
      <c r="M6">
        <v>-7.8136000000000001</v>
      </c>
      <c r="P6" s="5">
        <v>-1</v>
      </c>
      <c r="Q6" s="6">
        <v>0</v>
      </c>
      <c r="R6" s="6">
        <v>1</v>
      </c>
      <c r="S6" s="6">
        <v>1</v>
      </c>
      <c r="T6" s="5">
        <v>0</v>
      </c>
      <c r="U6" s="6">
        <v>0</v>
      </c>
      <c r="V6" s="6">
        <v>0</v>
      </c>
      <c r="W6" s="6">
        <v>0</v>
      </c>
      <c r="X6" s="7">
        <v>-1</v>
      </c>
    </row>
    <row r="7" spans="2:24" x14ac:dyDescent="0.25">
      <c r="B7" s="23"/>
      <c r="C7" s="5">
        <v>0</v>
      </c>
      <c r="D7" s="5">
        <v>-1</v>
      </c>
      <c r="E7" s="6">
        <v>1</v>
      </c>
      <c r="F7" s="6">
        <v>0</v>
      </c>
      <c r="G7" s="6">
        <v>-1</v>
      </c>
      <c r="H7" s="6">
        <v>0</v>
      </c>
      <c r="I7" s="5">
        <v>0</v>
      </c>
      <c r="J7" s="6">
        <v>0</v>
      </c>
      <c r="K7" s="7">
        <v>0</v>
      </c>
      <c r="M7">
        <v>10.328799999999999</v>
      </c>
      <c r="P7" s="5">
        <v>0</v>
      </c>
      <c r="Q7" s="6">
        <v>0</v>
      </c>
      <c r="R7" s="6">
        <v>1</v>
      </c>
      <c r="S7" s="6">
        <v>-1</v>
      </c>
      <c r="T7" s="5">
        <v>0</v>
      </c>
      <c r="U7" s="6">
        <v>-1</v>
      </c>
      <c r="V7" s="6">
        <v>0</v>
      </c>
      <c r="W7" s="6">
        <v>0</v>
      </c>
      <c r="X7" s="7">
        <v>0</v>
      </c>
    </row>
    <row r="8" spans="2:24" x14ac:dyDescent="0.25">
      <c r="B8" s="23"/>
      <c r="C8" s="8">
        <v>0</v>
      </c>
      <c r="D8" s="8">
        <v>-1</v>
      </c>
      <c r="E8" s="9">
        <v>0</v>
      </c>
      <c r="F8" s="9">
        <v>0</v>
      </c>
      <c r="G8" s="9">
        <v>0</v>
      </c>
      <c r="H8" s="9">
        <v>-1</v>
      </c>
      <c r="I8" s="8">
        <v>1</v>
      </c>
      <c r="J8" s="9">
        <v>0</v>
      </c>
      <c r="K8" s="10">
        <v>0</v>
      </c>
      <c r="M8">
        <v>13.995100000000001</v>
      </c>
      <c r="P8" s="8">
        <v>1</v>
      </c>
      <c r="Q8" s="9">
        <v>0</v>
      </c>
      <c r="R8" s="9">
        <v>0</v>
      </c>
      <c r="S8" s="9">
        <v>-1</v>
      </c>
      <c r="T8" s="8">
        <v>0</v>
      </c>
      <c r="U8" s="9">
        <v>0</v>
      </c>
      <c r="V8" s="9">
        <v>-1</v>
      </c>
      <c r="W8" s="9">
        <v>0</v>
      </c>
      <c r="X8" s="10">
        <v>0</v>
      </c>
    </row>
    <row r="9" spans="2:24" x14ac:dyDescent="0.25">
      <c r="C9" s="6"/>
      <c r="D9" s="6"/>
      <c r="E9" s="6"/>
      <c r="F9" s="6"/>
    </row>
    <row r="10" spans="2:24" x14ac:dyDescent="0.25">
      <c r="D10" s="2">
        <f t="array" ref="D10:H14">-MINVERSE(D4:H8)</f>
        <v>0.5</v>
      </c>
      <c r="E10" s="3">
        <v>0</v>
      </c>
      <c r="F10" s="3">
        <v>-0.5</v>
      </c>
      <c r="G10" s="3">
        <v>0</v>
      </c>
      <c r="H10" s="4">
        <v>0</v>
      </c>
      <c r="I10" s="6"/>
      <c r="J10" s="43"/>
      <c r="K10" s="43"/>
      <c r="L10" s="43"/>
      <c r="M10" s="46"/>
      <c r="N10" s="43"/>
      <c r="T10" s="2">
        <f t="array" ref="T10:X14">-MINVERSE(T4:X8)</f>
        <v>0</v>
      </c>
      <c r="U10" s="3">
        <v>1</v>
      </c>
      <c r="V10" s="3">
        <v>0</v>
      </c>
      <c r="W10" s="3">
        <v>0</v>
      </c>
      <c r="X10" s="4">
        <v>0</v>
      </c>
    </row>
    <row r="11" spans="2:24" x14ac:dyDescent="0.25">
      <c r="D11" s="5">
        <v>-0.5</v>
      </c>
      <c r="E11" s="6">
        <v>0</v>
      </c>
      <c r="F11" s="6">
        <v>-0.5</v>
      </c>
      <c r="G11" s="6">
        <v>0</v>
      </c>
      <c r="H11" s="7">
        <v>0</v>
      </c>
      <c r="I11" s="6"/>
      <c r="J11" s="43"/>
      <c r="K11" s="43"/>
      <c r="L11" s="43"/>
      <c r="M11" s="43"/>
      <c r="N11" s="43"/>
      <c r="T11" s="5">
        <v>0</v>
      </c>
      <c r="U11" s="6">
        <v>0</v>
      </c>
      <c r="V11" s="6">
        <v>0</v>
      </c>
      <c r="W11" s="6">
        <v>1</v>
      </c>
      <c r="X11" s="7">
        <v>0</v>
      </c>
    </row>
    <row r="12" spans="2:24" x14ac:dyDescent="0.25">
      <c r="D12" s="5">
        <v>0</v>
      </c>
      <c r="E12" s="6">
        <v>1</v>
      </c>
      <c r="F12" s="6">
        <v>-1</v>
      </c>
      <c r="G12" s="6">
        <v>0</v>
      </c>
      <c r="H12" s="7">
        <v>0</v>
      </c>
      <c r="I12" s="6"/>
      <c r="J12" s="43"/>
      <c r="K12" s="43"/>
      <c r="L12" s="43"/>
      <c r="M12" s="43"/>
      <c r="N12" s="43"/>
      <c r="T12" s="5">
        <v>0</v>
      </c>
      <c r="U12" s="6">
        <v>0</v>
      </c>
      <c r="V12" s="6">
        <v>0</v>
      </c>
      <c r="W12" s="6">
        <v>0</v>
      </c>
      <c r="X12" s="7">
        <v>1</v>
      </c>
    </row>
    <row r="13" spans="2:24" x14ac:dyDescent="0.25">
      <c r="D13" s="5">
        <v>-1</v>
      </c>
      <c r="E13" s="6">
        <v>0</v>
      </c>
      <c r="F13" s="6">
        <v>0</v>
      </c>
      <c r="G13" s="6">
        <v>1</v>
      </c>
      <c r="H13" s="7">
        <v>0</v>
      </c>
      <c r="I13" s="6"/>
      <c r="J13" s="43"/>
      <c r="K13" s="43"/>
      <c r="L13" s="43"/>
      <c r="M13" s="43"/>
      <c r="N13" s="43"/>
      <c r="T13" s="5">
        <v>1</v>
      </c>
      <c r="U13" s="6">
        <v>0</v>
      </c>
      <c r="V13" s="6">
        <v>0</v>
      </c>
      <c r="W13" s="6">
        <v>0</v>
      </c>
      <c r="X13" s="7">
        <v>0</v>
      </c>
    </row>
    <row r="14" spans="2:24" x14ac:dyDescent="0.25">
      <c r="D14" s="8">
        <v>-0.5</v>
      </c>
      <c r="E14" s="9">
        <v>0</v>
      </c>
      <c r="F14" s="9">
        <v>0.5</v>
      </c>
      <c r="G14" s="9">
        <v>0</v>
      </c>
      <c r="H14" s="10">
        <v>1</v>
      </c>
      <c r="I14" s="6"/>
      <c r="J14" s="43"/>
      <c r="K14" s="43"/>
      <c r="L14" s="43"/>
      <c r="M14" s="43"/>
      <c r="N14" s="43"/>
      <c r="T14" s="8">
        <v>0</v>
      </c>
      <c r="U14" s="9">
        <v>0</v>
      </c>
      <c r="V14" s="9">
        <v>1</v>
      </c>
      <c r="W14" s="9">
        <v>0</v>
      </c>
      <c r="X14" s="10">
        <v>0</v>
      </c>
    </row>
    <row r="16" spans="2:24" x14ac:dyDescent="0.25">
      <c r="M16" s="1" t="s">
        <v>10</v>
      </c>
    </row>
    <row r="17" spans="2:24" x14ac:dyDescent="0.25">
      <c r="C17" s="24">
        <f t="array" ref="C17:K21">MMULT(D10:H14,C4:K8)</f>
        <v>0.5</v>
      </c>
      <c r="D17" s="2">
        <v>-1</v>
      </c>
      <c r="E17" s="3">
        <v>0</v>
      </c>
      <c r="F17" s="3">
        <v>0</v>
      </c>
      <c r="G17" s="3">
        <v>0</v>
      </c>
      <c r="H17" s="4">
        <v>0</v>
      </c>
      <c r="I17" s="11">
        <v>0.5</v>
      </c>
      <c r="J17" s="12">
        <v>-0.5</v>
      </c>
      <c r="K17" s="27">
        <v>0.5</v>
      </c>
      <c r="M17" s="17">
        <f t="array" ref="M17:M21">MMULT(-D10:H14,M4:M8)</f>
        <v>-4.8311500000000001</v>
      </c>
      <c r="P17" s="2">
        <f t="array" ref="P17:X21">MMULT(T10:X14,P4:X8)</f>
        <v>-1</v>
      </c>
      <c r="Q17" s="3">
        <v>0</v>
      </c>
      <c r="R17" s="3">
        <v>1</v>
      </c>
      <c r="S17" s="3">
        <v>1</v>
      </c>
      <c r="T17" s="2">
        <v>-1</v>
      </c>
      <c r="U17" s="3">
        <v>0</v>
      </c>
      <c r="V17" s="3">
        <v>0</v>
      </c>
      <c r="W17" s="3">
        <v>0</v>
      </c>
      <c r="X17" s="4">
        <v>0</v>
      </c>
    </row>
    <row r="18" spans="2:24" x14ac:dyDescent="0.25">
      <c r="C18" s="25">
        <v>-0.5</v>
      </c>
      <c r="D18" s="5">
        <v>0</v>
      </c>
      <c r="E18" s="6">
        <v>-1</v>
      </c>
      <c r="F18" s="6">
        <v>0</v>
      </c>
      <c r="G18" s="6">
        <v>0</v>
      </c>
      <c r="H18" s="7">
        <v>0</v>
      </c>
      <c r="I18" s="13">
        <v>0.5</v>
      </c>
      <c r="J18" s="14">
        <v>0.5</v>
      </c>
      <c r="K18" s="28">
        <v>0.5</v>
      </c>
      <c r="M18" s="18">
        <v>-2.98245</v>
      </c>
      <c r="P18" s="5">
        <v>0</v>
      </c>
      <c r="Q18" s="6">
        <v>0</v>
      </c>
      <c r="R18" s="6">
        <v>1</v>
      </c>
      <c r="S18" s="6">
        <v>-1</v>
      </c>
      <c r="T18" s="5">
        <v>0</v>
      </c>
      <c r="U18" s="6">
        <v>-1</v>
      </c>
      <c r="V18" s="6">
        <v>0</v>
      </c>
      <c r="W18" s="6">
        <v>0</v>
      </c>
      <c r="X18" s="7">
        <v>0</v>
      </c>
    </row>
    <row r="19" spans="2:24" x14ac:dyDescent="0.25">
      <c r="C19" s="25">
        <v>0</v>
      </c>
      <c r="D19" s="5">
        <v>0</v>
      </c>
      <c r="E19" s="6">
        <v>0</v>
      </c>
      <c r="F19" s="6">
        <v>-1</v>
      </c>
      <c r="G19" s="6">
        <v>0</v>
      </c>
      <c r="H19" s="7">
        <v>0</v>
      </c>
      <c r="I19" s="13">
        <v>0</v>
      </c>
      <c r="J19" s="14">
        <v>0</v>
      </c>
      <c r="K19" s="28">
        <v>1</v>
      </c>
      <c r="M19" s="18">
        <v>-1.4689000000000005</v>
      </c>
      <c r="P19" s="5">
        <v>1</v>
      </c>
      <c r="Q19" s="6">
        <v>0</v>
      </c>
      <c r="R19" s="6">
        <v>0</v>
      </c>
      <c r="S19" s="6">
        <v>-1</v>
      </c>
      <c r="T19" s="5">
        <v>0</v>
      </c>
      <c r="U19" s="6">
        <v>0</v>
      </c>
      <c r="V19" s="6">
        <v>-1</v>
      </c>
      <c r="W19" s="6">
        <v>0</v>
      </c>
      <c r="X19" s="7">
        <v>0</v>
      </c>
    </row>
    <row r="20" spans="2:24" x14ac:dyDescent="0.25">
      <c r="C20" s="25">
        <v>-1</v>
      </c>
      <c r="D20" s="5">
        <v>0</v>
      </c>
      <c r="E20" s="6">
        <v>0</v>
      </c>
      <c r="F20" s="6">
        <v>0</v>
      </c>
      <c r="G20" s="6">
        <v>-1</v>
      </c>
      <c r="H20" s="7">
        <v>0</v>
      </c>
      <c r="I20" s="13">
        <v>0</v>
      </c>
      <c r="J20" s="14">
        <v>1</v>
      </c>
      <c r="K20" s="28">
        <v>0</v>
      </c>
      <c r="M20" s="18">
        <v>-8.4801000000000002</v>
      </c>
      <c r="P20" s="5">
        <v>0</v>
      </c>
      <c r="Q20" s="6">
        <v>1</v>
      </c>
      <c r="R20" s="6">
        <v>1</v>
      </c>
      <c r="S20" s="6">
        <v>-1</v>
      </c>
      <c r="T20" s="5">
        <v>0</v>
      </c>
      <c r="U20" s="6">
        <v>0</v>
      </c>
      <c r="V20" s="6">
        <v>0</v>
      </c>
      <c r="W20" s="6">
        <v>-1</v>
      </c>
      <c r="X20" s="7">
        <v>0</v>
      </c>
    </row>
    <row r="21" spans="2:24" x14ac:dyDescent="0.25">
      <c r="C21" s="26">
        <v>-0.5</v>
      </c>
      <c r="D21" s="8">
        <v>0</v>
      </c>
      <c r="E21" s="9">
        <v>0</v>
      </c>
      <c r="F21" s="9">
        <v>0</v>
      </c>
      <c r="G21" s="9">
        <v>0</v>
      </c>
      <c r="H21" s="10">
        <v>-1</v>
      </c>
      <c r="I21" s="15">
        <v>0.5</v>
      </c>
      <c r="J21" s="16">
        <v>0.5</v>
      </c>
      <c r="K21" s="29">
        <v>-0.5</v>
      </c>
      <c r="M21" s="19">
        <v>-9.1639499999999998</v>
      </c>
      <c r="P21" s="8">
        <v>-1</v>
      </c>
      <c r="Q21" s="9">
        <v>0</v>
      </c>
      <c r="R21" s="9">
        <v>1</v>
      </c>
      <c r="S21" s="9">
        <v>1</v>
      </c>
      <c r="T21" s="8">
        <v>0</v>
      </c>
      <c r="U21" s="9">
        <v>0</v>
      </c>
      <c r="V21" s="9">
        <v>0</v>
      </c>
      <c r="W21" s="9">
        <v>0</v>
      </c>
      <c r="X21" s="10">
        <v>-1</v>
      </c>
    </row>
    <row r="23" spans="2:24" x14ac:dyDescent="0.25">
      <c r="C23" s="20" t="s">
        <v>4</v>
      </c>
      <c r="D23" s="21" t="s">
        <v>3</v>
      </c>
      <c r="E23" s="21" t="s">
        <v>5</v>
      </c>
      <c r="F23" s="21" t="s">
        <v>6</v>
      </c>
      <c r="G23" s="21" t="s">
        <v>8</v>
      </c>
      <c r="H23" s="21" t="s">
        <v>7</v>
      </c>
      <c r="O23" t="s">
        <v>14</v>
      </c>
    </row>
    <row r="24" spans="2:24" x14ac:dyDescent="0.25">
      <c r="B24" t="s">
        <v>11</v>
      </c>
      <c r="C24" s="30">
        <v>1</v>
      </c>
      <c r="D24" s="31">
        <f t="array" ref="D24:H24">TRANSPOSE(C17:C21)</f>
        <v>0.5</v>
      </c>
      <c r="E24" s="31">
        <v>-0.5</v>
      </c>
      <c r="F24" s="31">
        <v>0</v>
      </c>
      <c r="G24" s="31">
        <v>-1</v>
      </c>
      <c r="H24" s="32">
        <v>-0.5</v>
      </c>
      <c r="P24" s="2">
        <v>1</v>
      </c>
      <c r="Q24" s="3">
        <v>0</v>
      </c>
      <c r="R24" s="3">
        <v>0</v>
      </c>
      <c r="S24" s="4">
        <v>0</v>
      </c>
      <c r="T24" s="2">
        <f t="array" ref="T24:X27">TRANSPOSE(P17:S21)</f>
        <v>-1</v>
      </c>
      <c r="U24" s="3">
        <v>0</v>
      </c>
      <c r="V24" s="3">
        <v>1</v>
      </c>
      <c r="W24" s="3">
        <v>0</v>
      </c>
      <c r="X24" s="4">
        <v>-1</v>
      </c>
    </row>
    <row r="25" spans="2:24" x14ac:dyDescent="0.25">
      <c r="P25" s="5">
        <v>0</v>
      </c>
      <c r="Q25" s="6">
        <v>1</v>
      </c>
      <c r="R25" s="6">
        <v>0</v>
      </c>
      <c r="S25" s="7">
        <v>0</v>
      </c>
      <c r="T25" s="5">
        <v>0</v>
      </c>
      <c r="U25" s="6">
        <v>0</v>
      </c>
      <c r="V25" s="6">
        <v>0</v>
      </c>
      <c r="W25" s="6">
        <v>1</v>
      </c>
      <c r="X25" s="7">
        <v>0</v>
      </c>
    </row>
    <row r="26" spans="2:24" x14ac:dyDescent="0.25">
      <c r="P26" s="5">
        <v>0</v>
      </c>
      <c r="Q26" s="6">
        <v>0</v>
      </c>
      <c r="R26" s="6">
        <v>1</v>
      </c>
      <c r="S26" s="7">
        <v>0</v>
      </c>
      <c r="T26" s="5">
        <v>1</v>
      </c>
      <c r="U26" s="6">
        <v>1</v>
      </c>
      <c r="V26" s="6">
        <v>0</v>
      </c>
      <c r="W26" s="6">
        <v>1</v>
      </c>
      <c r="X26" s="7">
        <v>1</v>
      </c>
    </row>
    <row r="27" spans="2:24" x14ac:dyDescent="0.25">
      <c r="C27" s="22" t="s">
        <v>0</v>
      </c>
      <c r="D27" s="22" t="s">
        <v>1</v>
      </c>
      <c r="E27" s="22" t="s">
        <v>2</v>
      </c>
      <c r="F27" s="21" t="s">
        <v>3</v>
      </c>
      <c r="G27" s="21" t="s">
        <v>5</v>
      </c>
      <c r="H27" s="21" t="s">
        <v>6</v>
      </c>
      <c r="I27" s="21" t="s">
        <v>8</v>
      </c>
      <c r="J27" s="21" t="s">
        <v>7</v>
      </c>
      <c r="P27" s="8">
        <v>0</v>
      </c>
      <c r="Q27" s="9">
        <v>0</v>
      </c>
      <c r="R27" s="9">
        <v>0</v>
      </c>
      <c r="S27" s="10">
        <v>1</v>
      </c>
      <c r="T27" s="8">
        <v>1</v>
      </c>
      <c r="U27" s="9">
        <v>-1</v>
      </c>
      <c r="V27" s="9">
        <v>-1</v>
      </c>
      <c r="W27" s="9">
        <v>-1</v>
      </c>
      <c r="X27" s="10">
        <v>1</v>
      </c>
    </row>
    <row r="28" spans="2:24" x14ac:dyDescent="0.25">
      <c r="B28" t="s">
        <v>12</v>
      </c>
      <c r="C28" s="2">
        <v>1</v>
      </c>
      <c r="D28" s="3">
        <v>0</v>
      </c>
      <c r="E28" s="3">
        <v>0</v>
      </c>
      <c r="F28" s="2">
        <f t="array" ref="F28:J30">TRANSPOSE(I17:K21)</f>
        <v>0.5</v>
      </c>
      <c r="G28" s="3">
        <v>0.5</v>
      </c>
      <c r="H28" s="3">
        <v>0</v>
      </c>
      <c r="I28" s="3">
        <v>0</v>
      </c>
      <c r="J28" s="4">
        <v>0.5</v>
      </c>
    </row>
    <row r="29" spans="2:24" x14ac:dyDescent="0.25">
      <c r="C29" s="5">
        <v>0</v>
      </c>
      <c r="D29" s="6">
        <v>1</v>
      </c>
      <c r="E29" s="6">
        <v>0</v>
      </c>
      <c r="F29" s="5">
        <v>-0.5</v>
      </c>
      <c r="G29" s="6">
        <v>0.5</v>
      </c>
      <c r="H29" s="6">
        <v>0</v>
      </c>
      <c r="I29" s="6">
        <v>1</v>
      </c>
      <c r="J29" s="7">
        <v>0.5</v>
      </c>
      <c r="O29" t="s">
        <v>15</v>
      </c>
    </row>
    <row r="30" spans="2:24" x14ac:dyDescent="0.25">
      <c r="C30" s="8">
        <v>0</v>
      </c>
      <c r="D30" s="9">
        <v>0</v>
      </c>
      <c r="E30" s="9">
        <v>1</v>
      </c>
      <c r="F30" s="8">
        <v>0.5</v>
      </c>
      <c r="G30" s="9">
        <v>0.5</v>
      </c>
      <c r="H30" s="9">
        <v>1</v>
      </c>
      <c r="I30" s="9">
        <v>0</v>
      </c>
      <c r="J30" s="10">
        <v>-0.5</v>
      </c>
      <c r="P30" s="22" t="s">
        <v>0</v>
      </c>
      <c r="Q30" s="20" t="s">
        <v>4</v>
      </c>
      <c r="R30" s="22" t="s">
        <v>5</v>
      </c>
      <c r="S30" s="22" t="s">
        <v>3</v>
      </c>
      <c r="T30" s="22" t="s">
        <v>6</v>
      </c>
      <c r="U30" s="22" t="s">
        <v>8</v>
      </c>
      <c r="V30" s="22" t="s">
        <v>7</v>
      </c>
    </row>
    <row r="31" spans="2:24" x14ac:dyDescent="0.25">
      <c r="P31" s="2">
        <v>1</v>
      </c>
      <c r="Q31" s="3">
        <v>0</v>
      </c>
      <c r="R31" s="3">
        <v>0</v>
      </c>
      <c r="S31" s="4">
        <v>0</v>
      </c>
      <c r="T31" s="2">
        <v>-1</v>
      </c>
      <c r="U31" s="3">
        <v>0</v>
      </c>
      <c r="V31" s="4">
        <v>1</v>
      </c>
    </row>
    <row r="32" spans="2:24" x14ac:dyDescent="0.25">
      <c r="P32" s="5">
        <v>0</v>
      </c>
      <c r="Q32" s="6">
        <v>1</v>
      </c>
      <c r="R32" s="6">
        <v>0</v>
      </c>
      <c r="S32" s="7">
        <v>0</v>
      </c>
      <c r="T32" s="5">
        <v>0</v>
      </c>
      <c r="U32" s="6">
        <v>0</v>
      </c>
      <c r="V32" s="7">
        <v>0</v>
      </c>
    </row>
    <row r="33" spans="1:29 16384:16384" x14ac:dyDescent="0.25">
      <c r="B33" s="6"/>
      <c r="C33" s="6"/>
      <c r="D33" s="6"/>
      <c r="E33" s="6"/>
      <c r="F33" s="23"/>
      <c r="G33" s="6"/>
      <c r="H33" s="6"/>
      <c r="I33" s="20"/>
      <c r="J33" s="6"/>
      <c r="K33" s="6"/>
      <c r="P33" s="5">
        <v>0</v>
      </c>
      <c r="Q33" s="6">
        <v>0</v>
      </c>
      <c r="R33" s="6">
        <v>1</v>
      </c>
      <c r="S33" s="7">
        <v>0</v>
      </c>
      <c r="T33" s="5">
        <v>1</v>
      </c>
      <c r="U33" s="6">
        <v>1</v>
      </c>
      <c r="V33" s="7">
        <v>0</v>
      </c>
    </row>
    <row r="34" spans="1:29 16384:16384" x14ac:dyDescent="0.25">
      <c r="C34">
        <v>0</v>
      </c>
      <c r="D34">
        <v>1</v>
      </c>
      <c r="E34">
        <v>2</v>
      </c>
      <c r="F34">
        <v>3</v>
      </c>
      <c r="G34">
        <v>4</v>
      </c>
      <c r="H34">
        <v>5</v>
      </c>
      <c r="P34" s="8">
        <v>0</v>
      </c>
      <c r="Q34" s="9">
        <v>0</v>
      </c>
      <c r="R34" s="9">
        <v>0</v>
      </c>
      <c r="S34" s="10">
        <v>1</v>
      </c>
      <c r="T34" s="8">
        <v>1</v>
      </c>
      <c r="U34" s="9">
        <v>-1</v>
      </c>
      <c r="V34" s="10">
        <v>-1</v>
      </c>
    </row>
    <row r="35" spans="1:29 16384:16384" x14ac:dyDescent="0.25">
      <c r="C35" s="20" t="s">
        <v>4</v>
      </c>
      <c r="D35" s="21" t="s">
        <v>3</v>
      </c>
      <c r="E35" s="21" t="s">
        <v>5</v>
      </c>
      <c r="F35" s="21" t="s">
        <v>6</v>
      </c>
      <c r="G35" s="21" t="s">
        <v>8</v>
      </c>
      <c r="H35" s="21" t="s">
        <v>7</v>
      </c>
      <c r="P35" s="1"/>
      <c r="Q35" s="1"/>
      <c r="R35" s="1"/>
      <c r="S35" s="1"/>
      <c r="T35" s="1"/>
      <c r="U35" s="1"/>
      <c r="V35" s="1"/>
    </row>
    <row r="36" spans="1:29 16384:16384" x14ac:dyDescent="0.25">
      <c r="B36" s="33" t="s">
        <v>17</v>
      </c>
      <c r="C36">
        <v>2</v>
      </c>
      <c r="D36">
        <v>1</v>
      </c>
      <c r="E36">
        <v>-1</v>
      </c>
      <c r="F36">
        <v>0</v>
      </c>
      <c r="G36">
        <v>-2</v>
      </c>
      <c r="H36">
        <v>-1</v>
      </c>
      <c r="O36" s="6"/>
      <c r="P36" s="22"/>
      <c r="Q36" s="20"/>
      <c r="R36" s="22"/>
      <c r="S36" s="22"/>
      <c r="T36" s="22"/>
      <c r="U36" s="22"/>
      <c r="V36" s="22"/>
      <c r="W36" s="6"/>
      <c r="X36" s="6"/>
      <c r="Y36" s="6"/>
      <c r="Z36" s="6"/>
      <c r="AA36" s="6"/>
      <c r="AB36" s="6"/>
      <c r="AC36" s="6"/>
    </row>
    <row r="37" spans="1:29 16384:16384" x14ac:dyDescent="0.25">
      <c r="O37" s="6"/>
      <c r="P37" s="2">
        <v>1</v>
      </c>
      <c r="Q37" s="3">
        <v>0</v>
      </c>
      <c r="R37" s="3">
        <v>0</v>
      </c>
      <c r="S37" s="4">
        <v>0</v>
      </c>
      <c r="T37" s="2">
        <v>-1</v>
      </c>
      <c r="U37" s="3">
        <v>0</v>
      </c>
      <c r="V37" s="4">
        <v>1</v>
      </c>
      <c r="W37" t="s">
        <v>16</v>
      </c>
      <c r="Y37" s="6"/>
      <c r="Z37" s="6"/>
      <c r="AA37" s="6"/>
      <c r="AB37" s="6"/>
      <c r="AC37" s="6"/>
    </row>
    <row r="38" spans="1:29 16384:16384" x14ac:dyDescent="0.25">
      <c r="O38" s="6"/>
      <c r="P38" s="5">
        <v>0</v>
      </c>
      <c r="Q38" s="6">
        <v>1</v>
      </c>
      <c r="R38" s="6">
        <v>0</v>
      </c>
      <c r="S38" s="7">
        <v>0</v>
      </c>
      <c r="T38" s="5">
        <v>0</v>
      </c>
      <c r="U38" s="6">
        <v>0</v>
      </c>
      <c r="V38" s="7">
        <v>0</v>
      </c>
      <c r="Y38" s="6"/>
      <c r="Z38" s="6"/>
      <c r="AA38" s="6"/>
      <c r="AB38" s="6"/>
      <c r="AC38" s="6"/>
    </row>
    <row r="39" spans="1:29 16384:16384" x14ac:dyDescent="0.25">
      <c r="I39" s="6"/>
      <c r="O39" s="6"/>
      <c r="P39" s="5">
        <v>0</v>
      </c>
      <c r="Q39" s="6">
        <v>0</v>
      </c>
      <c r="R39" s="6">
        <v>1</v>
      </c>
      <c r="S39" s="7">
        <v>0</v>
      </c>
      <c r="T39" s="5">
        <v>1</v>
      </c>
      <c r="U39" s="6">
        <v>1</v>
      </c>
      <c r="V39" s="7">
        <v>0</v>
      </c>
      <c r="Y39" s="6"/>
      <c r="Z39" s="6"/>
      <c r="AA39" s="6"/>
      <c r="AB39" s="6"/>
      <c r="AC39" s="6"/>
    </row>
    <row r="40" spans="1:29 16384:16384" x14ac:dyDescent="0.25">
      <c r="O40" s="6"/>
      <c r="P40" s="8">
        <v>0</v>
      </c>
      <c r="Q40" s="9">
        <v>0</v>
      </c>
      <c r="R40" s="9">
        <v>0</v>
      </c>
      <c r="S40" s="10">
        <v>1</v>
      </c>
      <c r="T40" s="8">
        <v>1</v>
      </c>
      <c r="U40" s="9">
        <v>-1</v>
      </c>
      <c r="V40" s="10">
        <v>-1</v>
      </c>
      <c r="Y40" s="6"/>
      <c r="Z40" s="6"/>
      <c r="AA40" s="6"/>
      <c r="AB40" s="6"/>
      <c r="AC40" s="6"/>
    </row>
    <row r="41" spans="1:29 16384:16384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O41" s="6"/>
      <c r="P41" s="6"/>
      <c r="Q41" s="6"/>
      <c r="X41" s="6"/>
      <c r="Y41" s="6"/>
      <c r="Z41" s="6"/>
      <c r="AA41" s="6"/>
      <c r="AB41" s="6"/>
      <c r="AC41" s="6"/>
    </row>
    <row r="42" spans="1:29 16384:16384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O42" s="6"/>
      <c r="Z42" s="6"/>
      <c r="AA42" s="6"/>
      <c r="AB42" s="6"/>
      <c r="AC42" s="6"/>
    </row>
    <row r="43" spans="1:29 16384:16384" x14ac:dyDescent="0.25">
      <c r="A43" s="23" t="s">
        <v>36</v>
      </c>
      <c r="B43" s="14">
        <v>1</v>
      </c>
      <c r="C43" s="23"/>
      <c r="D43" s="23"/>
      <c r="E43" s="23"/>
      <c r="F43" s="23"/>
      <c r="G43" s="23"/>
      <c r="H43" s="23"/>
      <c r="I43" s="23"/>
      <c r="J43" s="23"/>
      <c r="O43" s="6"/>
      <c r="Z43" s="6"/>
      <c r="AA43" s="6"/>
      <c r="AB43" s="6"/>
      <c r="AC43" s="6"/>
      <c r="XFD43" t="s">
        <v>18</v>
      </c>
    </row>
    <row r="44" spans="1:29 16384:16384" x14ac:dyDescent="0.25">
      <c r="I44" s="23"/>
      <c r="J44" s="23"/>
      <c r="L44" t="s">
        <v>36</v>
      </c>
      <c r="M44" t="s">
        <v>4</v>
      </c>
      <c r="N44" t="s">
        <v>3</v>
      </c>
      <c r="O44" s="6" t="s">
        <v>5</v>
      </c>
      <c r="P44" s="23" t="s">
        <v>6</v>
      </c>
      <c r="Q44" s="23" t="s">
        <v>8</v>
      </c>
      <c r="R44" s="23" t="s">
        <v>7</v>
      </c>
      <c r="S44" s="23" t="s">
        <v>0</v>
      </c>
      <c r="T44" s="23" t="s">
        <v>37</v>
      </c>
      <c r="U44" s="23" t="s">
        <v>53</v>
      </c>
      <c r="Z44" s="6"/>
      <c r="AA44" s="6"/>
      <c r="AB44" s="6"/>
      <c r="AC44" s="6"/>
    </row>
    <row r="45" spans="1:29 16384:16384" x14ac:dyDescent="0.25">
      <c r="C45" t="s">
        <v>29</v>
      </c>
      <c r="D45" t="s">
        <v>30</v>
      </c>
      <c r="E45" t="s">
        <v>31</v>
      </c>
      <c r="H45" t="s">
        <v>39</v>
      </c>
      <c r="I45" s="23" t="s">
        <v>40</v>
      </c>
      <c r="J45" s="23" t="s">
        <v>35</v>
      </c>
      <c r="L45">
        <v>1</v>
      </c>
      <c r="M45" s="34">
        <f>C46</f>
        <v>7.8457017318457299E-3</v>
      </c>
      <c r="N45" s="34">
        <f>C47</f>
        <v>1.1795278191029301E-6</v>
      </c>
      <c r="O45" s="35">
        <f>C48</f>
        <v>1.5690753868507799E-2</v>
      </c>
      <c r="P45" s="34">
        <f>C49</f>
        <v>3.3940575387053203E-2</v>
      </c>
      <c r="Q45" s="34">
        <f>C50</f>
        <v>9.0946410820665705E-7</v>
      </c>
      <c r="R45" s="34">
        <f>C51</f>
        <v>1.03610050404748E-8</v>
      </c>
      <c r="S45">
        <v>55.508250191225898</v>
      </c>
      <c r="T45">
        <f>F47</f>
        <v>5.966087356546617</v>
      </c>
      <c r="U45" s="34">
        <f>C48+2*C50+R47-N47</f>
        <v>1.5691403629910151E-2</v>
      </c>
      <c r="Z45" s="6"/>
      <c r="AA45" s="6"/>
      <c r="AB45" s="6"/>
      <c r="AC45" s="6"/>
    </row>
    <row r="46" spans="1:29 16384:16384" x14ac:dyDescent="0.25">
      <c r="A46" t="s">
        <v>28</v>
      </c>
      <c r="B46" s="20" t="s">
        <v>4</v>
      </c>
      <c r="C46">
        <v>7.8457017318457299E-3</v>
      </c>
      <c r="D46">
        <v>0.68468924591557201</v>
      </c>
      <c r="E46" s="34">
        <f>D46*C46</f>
        <v>5.3718676024559504E-3</v>
      </c>
      <c r="H46" s="34">
        <f>(C46*D46*C48*D48)/(C47*D47)</f>
        <v>70.582984259235786</v>
      </c>
      <c r="I46" s="36">
        <f>H46/N4</f>
        <v>1.0000000378739096</v>
      </c>
      <c r="J46" s="23">
        <f>LOG10(I46)</f>
        <v>1.6448429620313598E-8</v>
      </c>
      <c r="L46">
        <v>0.9</v>
      </c>
      <c r="M46" s="34">
        <f>C57</f>
        <v>7.8457017318457299E-3</v>
      </c>
      <c r="N46" s="34">
        <f>C58</f>
        <v>1.1795278191029301E-6</v>
      </c>
      <c r="O46" s="34">
        <f>C59</f>
        <v>1.5690753868507799E-2</v>
      </c>
      <c r="P46" s="34">
        <f>C60</f>
        <v>3.3940575387053203E-2</v>
      </c>
      <c r="Q46" s="34">
        <f>C61</f>
        <v>9.0946410820665705E-7</v>
      </c>
      <c r="R46" s="34">
        <f>C62</f>
        <v>1.03610050404748E-8</v>
      </c>
      <c r="S46">
        <v>55.508250191225898</v>
      </c>
      <c r="T46">
        <f>F58</f>
        <v>5.966087356546617</v>
      </c>
    </row>
    <row r="47" spans="1:29 16384:16384" x14ac:dyDescent="0.25">
      <c r="A47" t="s">
        <v>19</v>
      </c>
      <c r="B47" s="22" t="s">
        <v>3</v>
      </c>
      <c r="C47" s="34">
        <v>1.1795278191029301E-6</v>
      </c>
      <c r="D47">
        <v>0.91665192603089596</v>
      </c>
      <c r="E47" s="34">
        <f>D47*C47</f>
        <v>1.081216447187723E-6</v>
      </c>
      <c r="F47">
        <f>-LOG10(E47)</f>
        <v>5.966087356546617</v>
      </c>
      <c r="I47" s="23"/>
      <c r="J47" s="23"/>
      <c r="L47">
        <v>0.8</v>
      </c>
      <c r="M47" s="34">
        <f>C68</f>
        <v>7.8457017318457299E-3</v>
      </c>
      <c r="N47" s="34">
        <f>C69</f>
        <v>1.1795278191029301E-6</v>
      </c>
      <c r="O47">
        <f>C70</f>
        <v>1.5690753868507799E-2</v>
      </c>
      <c r="P47">
        <f>C71</f>
        <v>3.3940575387053203E-2</v>
      </c>
      <c r="Q47" s="34">
        <f>C72</f>
        <v>9.0946410820665705E-7</v>
      </c>
      <c r="R47" s="34">
        <f>C73</f>
        <v>1.03610050404748E-8</v>
      </c>
      <c r="S47">
        <v>55.508250191225898</v>
      </c>
      <c r="T47">
        <f>F69</f>
        <v>5.966087356546617</v>
      </c>
    </row>
    <row r="48" spans="1:29 16384:16384" x14ac:dyDescent="0.25">
      <c r="A48" t="s">
        <v>20</v>
      </c>
      <c r="B48" s="22" t="s">
        <v>5</v>
      </c>
      <c r="C48" s="34">
        <v>1.5690753868507799E-2</v>
      </c>
      <c r="D48">
        <v>0.90540637834373505</v>
      </c>
      <c r="E48" s="34">
        <f>D48*C48</f>
        <v>1.4206508633568597E-2</v>
      </c>
      <c r="I48" s="23"/>
      <c r="J48" s="23"/>
    </row>
    <row r="49" spans="1:17" x14ac:dyDescent="0.25">
      <c r="A49" t="s">
        <v>21</v>
      </c>
      <c r="B49" s="22" t="s">
        <v>6</v>
      </c>
      <c r="C49">
        <v>3.3940575387053203E-2</v>
      </c>
      <c r="D49">
        <v>1.0008772075967001</v>
      </c>
      <c r="E49" s="34">
        <f t="shared" ref="E49:E51" si="0">D49*C49</f>
        <v>3.3970348317619095E-2</v>
      </c>
      <c r="I49" s="36"/>
      <c r="J49" s="23"/>
    </row>
    <row r="50" spans="1:17" x14ac:dyDescent="0.25">
      <c r="A50" t="s">
        <v>22</v>
      </c>
      <c r="B50" s="22" t="s">
        <v>8</v>
      </c>
      <c r="C50" s="34">
        <v>9.0946410820665705E-7</v>
      </c>
      <c r="D50">
        <v>0.67762459070746395</v>
      </c>
      <c r="E50" s="34">
        <f t="shared" si="0"/>
        <v>6.1627524408666472E-7</v>
      </c>
      <c r="I50" s="23"/>
      <c r="J50" s="23"/>
    </row>
    <row r="51" spans="1:17" x14ac:dyDescent="0.25">
      <c r="A51" t="s">
        <v>23</v>
      </c>
      <c r="B51" s="22" t="s">
        <v>7</v>
      </c>
      <c r="C51" s="34">
        <v>1.03610050404748E-8</v>
      </c>
      <c r="D51" s="34">
        <v>0.90278737011055099</v>
      </c>
      <c r="E51" s="34">
        <f t="shared" si="0"/>
        <v>9.3537844921924073E-9</v>
      </c>
      <c r="I51" s="23"/>
      <c r="J51" s="23"/>
      <c r="O51" s="34"/>
      <c r="P51" s="34"/>
      <c r="Q51" s="34"/>
    </row>
    <row r="52" spans="1:17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O52" s="34"/>
    </row>
    <row r="53" spans="1:17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Q53" t="s">
        <v>47</v>
      </c>
    </row>
    <row r="54" spans="1:17" x14ac:dyDescent="0.25">
      <c r="A54" s="23" t="s">
        <v>36</v>
      </c>
      <c r="B54" s="14">
        <v>0.9</v>
      </c>
      <c r="C54" s="23"/>
      <c r="D54" s="23"/>
      <c r="E54" s="23"/>
      <c r="F54" s="23"/>
      <c r="G54" s="23"/>
      <c r="H54" s="23"/>
      <c r="I54" s="23"/>
      <c r="J54" s="23"/>
      <c r="N54" s="34"/>
      <c r="O54" s="34"/>
      <c r="P54" s="34"/>
      <c r="Q54" s="34" t="s">
        <v>48</v>
      </c>
    </row>
    <row r="55" spans="1:17" x14ac:dyDescent="0.25">
      <c r="I55" s="23"/>
      <c r="J55" s="23"/>
      <c r="O55" s="34"/>
      <c r="P55" s="34"/>
      <c r="Q55" s="34" t="s">
        <v>49</v>
      </c>
    </row>
    <row r="56" spans="1:17" x14ac:dyDescent="0.25">
      <c r="C56" t="s">
        <v>29</v>
      </c>
      <c r="D56" t="s">
        <v>30</v>
      </c>
      <c r="E56" t="s">
        <v>31</v>
      </c>
      <c r="H56" t="s">
        <v>39</v>
      </c>
      <c r="I56" s="23" t="s">
        <v>40</v>
      </c>
      <c r="J56" s="23" t="s">
        <v>35</v>
      </c>
      <c r="O56" s="34"/>
      <c r="Q56" t="s">
        <v>50</v>
      </c>
    </row>
    <row r="57" spans="1:17" x14ac:dyDescent="0.25">
      <c r="A57" t="s">
        <v>28</v>
      </c>
      <c r="B57" s="20" t="s">
        <v>4</v>
      </c>
      <c r="C57">
        <v>7.8457017318457299E-3</v>
      </c>
      <c r="D57">
        <v>0.68468924591557201</v>
      </c>
      <c r="H57" s="34">
        <f>(C57*D57*C59*D59)/(C58*D58)</f>
        <v>70.582984259235786</v>
      </c>
      <c r="I57" s="36">
        <f>H57/$N$4</f>
        <v>1.0000000378739096</v>
      </c>
      <c r="J57" s="23">
        <f>LOG10(I57)</f>
        <v>1.6448429620313598E-8</v>
      </c>
      <c r="N57" s="34"/>
      <c r="Q57" t="s">
        <v>51</v>
      </c>
    </row>
    <row r="58" spans="1:17" x14ac:dyDescent="0.25">
      <c r="A58" t="s">
        <v>19</v>
      </c>
      <c r="B58" s="22" t="s">
        <v>3</v>
      </c>
      <c r="C58" s="34">
        <v>1.1795278191029301E-6</v>
      </c>
      <c r="D58">
        <v>0.91665192603089596</v>
      </c>
      <c r="E58" s="34">
        <f>D58*C58</f>
        <v>1.081216447187723E-6</v>
      </c>
      <c r="F58">
        <f>-LOG10(E58)</f>
        <v>5.966087356546617</v>
      </c>
      <c r="I58" s="23"/>
      <c r="J58" s="23"/>
      <c r="N58" s="34"/>
      <c r="P58" s="34"/>
      <c r="Q58" t="s">
        <v>67</v>
      </c>
    </row>
    <row r="59" spans="1:17" x14ac:dyDescent="0.25">
      <c r="A59" t="s">
        <v>20</v>
      </c>
      <c r="B59" s="22" t="s">
        <v>5</v>
      </c>
      <c r="C59">
        <v>1.5690753868507799E-2</v>
      </c>
      <c r="D59">
        <v>0.90540637834373505</v>
      </c>
      <c r="I59" s="23"/>
      <c r="J59" s="23"/>
      <c r="P59" s="34"/>
      <c r="Q59" t="s">
        <v>68</v>
      </c>
    </row>
    <row r="60" spans="1:17" x14ac:dyDescent="0.25">
      <c r="A60" t="s">
        <v>21</v>
      </c>
      <c r="B60" s="22" t="s">
        <v>6</v>
      </c>
      <c r="C60">
        <v>3.3940575387053203E-2</v>
      </c>
      <c r="D60">
        <v>1.0008772075967001</v>
      </c>
      <c r="I60" s="23"/>
      <c r="J60" s="23"/>
      <c r="Q60" t="s">
        <v>69</v>
      </c>
    </row>
    <row r="61" spans="1:17" x14ac:dyDescent="0.25">
      <c r="A61" t="s">
        <v>22</v>
      </c>
      <c r="B61" s="22" t="s">
        <v>8</v>
      </c>
      <c r="C61" s="34">
        <v>9.0946410820665705E-7</v>
      </c>
      <c r="D61">
        <v>0.67762459070746395</v>
      </c>
      <c r="I61" s="23"/>
      <c r="J61" s="23"/>
      <c r="Q61" t="s">
        <v>70</v>
      </c>
    </row>
    <row r="62" spans="1:17" x14ac:dyDescent="0.25">
      <c r="A62" t="s">
        <v>23</v>
      </c>
      <c r="B62" s="22" t="s">
        <v>7</v>
      </c>
      <c r="C62" s="34">
        <v>1.03610050404748E-8</v>
      </c>
      <c r="D62">
        <v>0.90278737011055099</v>
      </c>
      <c r="I62" s="23"/>
      <c r="J62" s="23"/>
      <c r="Q62" t="s">
        <v>71</v>
      </c>
    </row>
    <row r="63" spans="1:17" x14ac:dyDescent="0.25">
      <c r="A63" s="23"/>
      <c r="B63" s="23"/>
      <c r="D63" s="23"/>
      <c r="E63" s="23"/>
      <c r="F63" s="23"/>
      <c r="G63" s="23"/>
      <c r="H63" s="23"/>
      <c r="I63" s="23"/>
      <c r="J63" s="23"/>
      <c r="Q63" t="s">
        <v>72</v>
      </c>
    </row>
    <row r="64" spans="1:17" x14ac:dyDescent="0.25">
      <c r="A64" s="23"/>
      <c r="B64" s="22"/>
      <c r="C64" s="23"/>
      <c r="D64" s="23"/>
      <c r="E64" s="23"/>
      <c r="F64" s="23"/>
      <c r="G64" s="23"/>
      <c r="H64" s="23"/>
      <c r="I64" s="23"/>
      <c r="J64" s="23"/>
      <c r="Q64" t="s">
        <v>73</v>
      </c>
    </row>
    <row r="65" spans="1:17" x14ac:dyDescent="0.25">
      <c r="A65" s="23" t="s">
        <v>36</v>
      </c>
      <c r="B65" s="14">
        <v>0.8</v>
      </c>
      <c r="C65" s="23"/>
      <c r="D65" s="23"/>
      <c r="E65" s="23"/>
      <c r="F65" s="23"/>
      <c r="G65" s="23"/>
      <c r="H65" s="23"/>
      <c r="I65" s="23"/>
      <c r="J65" s="23"/>
      <c r="Q65" t="s">
        <v>74</v>
      </c>
    </row>
    <row r="66" spans="1:17" x14ac:dyDescent="0.25">
      <c r="I66" s="36"/>
      <c r="J66" s="23"/>
      <c r="Q66" t="s">
        <v>75</v>
      </c>
    </row>
    <row r="67" spans="1:17" x14ac:dyDescent="0.25">
      <c r="C67" t="s">
        <v>29</v>
      </c>
      <c r="D67" t="s">
        <v>30</v>
      </c>
      <c r="E67" t="s">
        <v>31</v>
      </c>
      <c r="H67" t="s">
        <v>39</v>
      </c>
      <c r="I67" s="23" t="s">
        <v>40</v>
      </c>
      <c r="J67" s="23" t="s">
        <v>35</v>
      </c>
      <c r="Q67" t="s">
        <v>76</v>
      </c>
    </row>
    <row r="68" spans="1:17" x14ac:dyDescent="0.25">
      <c r="A68" t="s">
        <v>28</v>
      </c>
      <c r="B68" s="20" t="s">
        <v>4</v>
      </c>
      <c r="C68">
        <v>7.8457017318457299E-3</v>
      </c>
      <c r="D68">
        <v>0.68468924591557201</v>
      </c>
      <c r="H68" s="34">
        <f>(C68*D68*C70*D70)/(C69*D69)</f>
        <v>70.582984259235786</v>
      </c>
      <c r="I68" s="36">
        <f>H68/$N$4</f>
        <v>1.0000000378739096</v>
      </c>
      <c r="J68" s="23">
        <f>LOG10(I68)</f>
        <v>1.6448429620313598E-8</v>
      </c>
      <c r="Q68" t="s">
        <v>77</v>
      </c>
    </row>
    <row r="69" spans="1:17" x14ac:dyDescent="0.25">
      <c r="A69" t="s">
        <v>19</v>
      </c>
      <c r="B69" s="22" t="s">
        <v>3</v>
      </c>
      <c r="C69" s="34">
        <v>1.1795278191029301E-6</v>
      </c>
      <c r="D69">
        <v>0.91665192603089596</v>
      </c>
      <c r="E69" s="34">
        <f>D69*C69</f>
        <v>1.081216447187723E-6</v>
      </c>
      <c r="F69">
        <f>-LOG10(E69)</f>
        <v>5.966087356546617</v>
      </c>
      <c r="I69" s="23"/>
      <c r="J69" s="23"/>
      <c r="P69" s="34"/>
      <c r="Q69" t="s">
        <v>78</v>
      </c>
    </row>
    <row r="70" spans="1:17" x14ac:dyDescent="0.25">
      <c r="A70" t="s">
        <v>20</v>
      </c>
      <c r="B70" s="22" t="s">
        <v>5</v>
      </c>
      <c r="C70">
        <v>1.5690753868507799E-2</v>
      </c>
      <c r="D70">
        <v>0.90540637834373505</v>
      </c>
      <c r="I70" s="23"/>
      <c r="J70" s="23"/>
      <c r="Q70" t="s">
        <v>79</v>
      </c>
    </row>
    <row r="71" spans="1:17" x14ac:dyDescent="0.25">
      <c r="A71" t="s">
        <v>21</v>
      </c>
      <c r="B71" s="22" t="s">
        <v>6</v>
      </c>
      <c r="C71">
        <v>3.3940575387053203E-2</v>
      </c>
      <c r="D71" s="34">
        <v>1.0008772075967001</v>
      </c>
      <c r="I71" s="23"/>
      <c r="J71" s="23"/>
      <c r="Q71" t="s">
        <v>80</v>
      </c>
    </row>
    <row r="72" spans="1:17" x14ac:dyDescent="0.25">
      <c r="A72" t="s">
        <v>22</v>
      </c>
      <c r="B72" s="22" t="s">
        <v>8</v>
      </c>
      <c r="C72" s="34">
        <v>9.0946410820665705E-7</v>
      </c>
      <c r="D72">
        <v>0.67762459070746395</v>
      </c>
      <c r="I72" s="23"/>
      <c r="J72" s="23"/>
      <c r="P72" s="34"/>
      <c r="Q72" t="s">
        <v>81</v>
      </c>
    </row>
    <row r="73" spans="1:17" x14ac:dyDescent="0.25">
      <c r="A73" t="s">
        <v>23</v>
      </c>
      <c r="B73" s="22" t="s">
        <v>7</v>
      </c>
      <c r="C73" s="34">
        <v>1.03610050404748E-8</v>
      </c>
      <c r="D73">
        <v>0.90278737011055099</v>
      </c>
      <c r="I73" s="23"/>
      <c r="J73" s="23"/>
      <c r="P73" s="34"/>
      <c r="Q73" t="s">
        <v>82</v>
      </c>
    </row>
    <row r="74" spans="1:17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Q74" t="s">
        <v>83</v>
      </c>
    </row>
    <row r="75" spans="1:17" x14ac:dyDescent="0.25">
      <c r="A75" s="23"/>
      <c r="B75" s="37"/>
      <c r="C75" s="23"/>
      <c r="D75" s="23"/>
      <c r="E75" s="23"/>
      <c r="F75" s="23"/>
      <c r="G75" s="23"/>
      <c r="H75" s="23"/>
      <c r="I75" s="23"/>
      <c r="J75" s="23"/>
      <c r="Q75" t="s">
        <v>84</v>
      </c>
    </row>
    <row r="76" spans="1:17" x14ac:dyDescent="0.25">
      <c r="A76" s="23" t="s">
        <v>36</v>
      </c>
      <c r="B76" s="14">
        <v>0.8</v>
      </c>
      <c r="C76" s="23"/>
      <c r="D76" s="23"/>
      <c r="E76" s="23"/>
      <c r="F76" s="23"/>
      <c r="G76" s="23"/>
      <c r="H76" s="23"/>
      <c r="I76" s="23"/>
      <c r="J76" s="23"/>
      <c r="Q76" t="s">
        <v>85</v>
      </c>
    </row>
    <row r="77" spans="1:17" x14ac:dyDescent="0.25">
      <c r="I77" s="36"/>
      <c r="J77" s="23"/>
      <c r="Q77" t="s">
        <v>86</v>
      </c>
    </row>
    <row r="78" spans="1:17" x14ac:dyDescent="0.25">
      <c r="C78" t="s">
        <v>29</v>
      </c>
      <c r="D78" t="s">
        <v>30</v>
      </c>
      <c r="E78" t="s">
        <v>31</v>
      </c>
      <c r="H78" t="s">
        <v>39</v>
      </c>
      <c r="I78" s="23" t="s">
        <v>40</v>
      </c>
      <c r="J78" s="23" t="s">
        <v>35</v>
      </c>
    </row>
    <row r="79" spans="1:17" x14ac:dyDescent="0.25">
      <c r="A79" t="s">
        <v>28</v>
      </c>
      <c r="B79" s="20" t="s">
        <v>4</v>
      </c>
      <c r="C79">
        <v>0.15332769029315099</v>
      </c>
      <c r="D79">
        <v>0.79246789244221605</v>
      </c>
      <c r="H79" s="34">
        <f>(C79*D79*C81*D81)/(C80*D80)</f>
        <v>70.994444089753031</v>
      </c>
      <c r="I79" s="36">
        <f>H79/$N$4</f>
        <v>1.0058294860110077</v>
      </c>
      <c r="J79" s="23">
        <f>LOG10(I79)</f>
        <v>2.5243628659116315E-3</v>
      </c>
    </row>
    <row r="80" spans="1:17" x14ac:dyDescent="0.25">
      <c r="A80" t="s">
        <v>19</v>
      </c>
      <c r="B80" s="22" t="s">
        <v>3</v>
      </c>
      <c r="C80" s="34">
        <v>5.4183950801732797E-6</v>
      </c>
      <c r="D80">
        <v>0.94627700892265698</v>
      </c>
      <c r="E80" s="34">
        <f>D80*C80</f>
        <v>5.1273026896276115E-6</v>
      </c>
      <c r="F80">
        <f>-LOG10(E80)</f>
        <v>5.2901110432862115</v>
      </c>
      <c r="I80" s="23"/>
      <c r="J80" s="23"/>
    </row>
    <row r="81" spans="1:10" x14ac:dyDescent="0.25">
      <c r="A81" t="s">
        <v>20</v>
      </c>
      <c r="B81" s="22" t="s">
        <v>5</v>
      </c>
      <c r="C81">
        <v>3.1807172327757102E-3</v>
      </c>
      <c r="D81">
        <v>0.94185920968605297</v>
      </c>
      <c r="I81" s="23"/>
      <c r="J81" s="23"/>
    </row>
    <row r="82" spans="1:10" x14ac:dyDescent="0.25">
      <c r="A82" t="s">
        <v>21</v>
      </c>
      <c r="B82" s="22" t="s">
        <v>6</v>
      </c>
      <c r="C82">
        <v>3.3960622422088298E-2</v>
      </c>
      <c r="D82">
        <v>1.00028638742071</v>
      </c>
      <c r="I82" s="23"/>
      <c r="J82" s="23"/>
    </row>
    <row r="83" spans="1:10" x14ac:dyDescent="0.25">
      <c r="A83" t="s">
        <v>22</v>
      </c>
      <c r="B83" s="22" t="s">
        <v>8</v>
      </c>
      <c r="C83" s="34">
        <v>3.4715030651821903E-8</v>
      </c>
      <c r="D83">
        <v>0.78941351184656094</v>
      </c>
      <c r="I83" s="23"/>
      <c r="J83" s="23"/>
    </row>
    <row r="84" spans="1:10" x14ac:dyDescent="0.25">
      <c r="A84" t="s">
        <v>23</v>
      </c>
      <c r="B84" s="22" t="s">
        <v>7</v>
      </c>
      <c r="C84" s="34">
        <v>2.0963961229176699E-9</v>
      </c>
      <c r="D84">
        <v>0.94088750880357697</v>
      </c>
      <c r="I84" s="23"/>
      <c r="J84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9"/>
  <sheetViews>
    <sheetView tabSelected="1" topLeftCell="D1" zoomScaleNormal="100" workbookViewId="0">
      <selection activeCell="V3" sqref="V3"/>
    </sheetView>
  </sheetViews>
  <sheetFormatPr defaultRowHeight="15" x14ac:dyDescent="0.25"/>
  <cols>
    <col min="2" max="2" width="12.5703125" bestFit="1" customWidth="1"/>
    <col min="5" max="5" width="14.140625" bestFit="1" customWidth="1"/>
    <col min="6" max="6" width="12.5703125" bestFit="1" customWidth="1"/>
    <col min="7" max="7" width="13.28515625" bestFit="1" customWidth="1"/>
    <col min="8" max="8" width="11.28515625" bestFit="1" customWidth="1"/>
    <col min="9" max="9" width="12" bestFit="1" customWidth="1"/>
    <col min="11" max="11" width="12" bestFit="1" customWidth="1"/>
    <col min="12" max="12" width="12.5703125" bestFit="1" customWidth="1"/>
    <col min="14" max="16" width="12" bestFit="1" customWidth="1"/>
    <col min="22" max="22" width="12.7109375" bestFit="1" customWidth="1"/>
  </cols>
  <sheetData>
    <row r="1" spans="1:24" x14ac:dyDescent="0.25">
      <c r="J1" s="20" t="s">
        <v>4</v>
      </c>
      <c r="K1" s="21" t="s">
        <v>3</v>
      </c>
      <c r="L1" s="21" t="s">
        <v>5</v>
      </c>
      <c r="M1" s="21" t="s">
        <v>6</v>
      </c>
      <c r="N1" s="21" t="s">
        <v>8</v>
      </c>
      <c r="O1" s="21" t="s">
        <v>7</v>
      </c>
      <c r="P1" s="22" t="s">
        <v>0</v>
      </c>
      <c r="Q1" s="22" t="s">
        <v>1</v>
      </c>
      <c r="R1" s="22" t="s">
        <v>2</v>
      </c>
    </row>
    <row r="2" spans="1:24" x14ac:dyDescent="0.25">
      <c r="A2" s="40" t="s">
        <v>59</v>
      </c>
      <c r="B2" s="40"/>
      <c r="C2" s="40"/>
      <c r="D2" s="40"/>
      <c r="J2" s="2">
        <v>1</v>
      </c>
      <c r="K2" s="2">
        <v>-1</v>
      </c>
      <c r="L2" s="3">
        <v>1</v>
      </c>
      <c r="M2" s="3">
        <v>0</v>
      </c>
      <c r="N2" s="3">
        <v>0</v>
      </c>
      <c r="O2" s="3">
        <v>0</v>
      </c>
      <c r="P2" s="2">
        <v>0</v>
      </c>
      <c r="Q2" s="3">
        <v>-1</v>
      </c>
      <c r="R2" s="4">
        <v>0</v>
      </c>
      <c r="T2">
        <v>1.8487</v>
      </c>
      <c r="V2">
        <f t="array" ref="V2:V6">MMULT(J2:R6,H4:H12)-T2:T6</f>
        <v>-1.9539925233402755E-13</v>
      </c>
    </row>
    <row r="3" spans="1:24" x14ac:dyDescent="0.25">
      <c r="C3" s="1" t="s">
        <v>29</v>
      </c>
      <c r="D3" s="39" t="s">
        <v>57</v>
      </c>
      <c r="E3" s="1" t="s">
        <v>58</v>
      </c>
      <c r="F3" t="s">
        <v>37</v>
      </c>
      <c r="G3" t="s">
        <v>53</v>
      </c>
      <c r="J3" s="5">
        <v>0</v>
      </c>
      <c r="K3" s="5">
        <v>1</v>
      </c>
      <c r="L3" s="6">
        <v>1</v>
      </c>
      <c r="M3" s="6">
        <v>-1</v>
      </c>
      <c r="N3" s="6">
        <v>0</v>
      </c>
      <c r="O3" s="6">
        <v>0</v>
      </c>
      <c r="P3" s="5">
        <v>-1</v>
      </c>
      <c r="Q3" s="6">
        <v>0</v>
      </c>
      <c r="R3" s="7">
        <v>0</v>
      </c>
      <c r="T3">
        <v>-6.3446999999999996</v>
      </c>
      <c r="V3">
        <v>2.3980817331903381E-14</v>
      </c>
    </row>
    <row r="4" spans="1:24" x14ac:dyDescent="0.25">
      <c r="A4" t="s">
        <v>28</v>
      </c>
      <c r="B4" s="20" t="s">
        <v>4</v>
      </c>
      <c r="C4" s="34">
        <v>4.9246101931743602E-4</v>
      </c>
      <c r="D4" s="34">
        <v>0.82704351501365103</v>
      </c>
      <c r="E4">
        <f>C4*D4</f>
        <v>4.072866924234978E-4</v>
      </c>
      <c r="F4">
        <f>-LOG(E5)</f>
        <v>8.2761997291804139</v>
      </c>
      <c r="G4" s="48">
        <f>C6+2*C8+C9-C5</f>
        <v>9.8492203863462962E-4</v>
      </c>
      <c r="H4" s="41">
        <f>LOG10(E4)</f>
        <v>-3.390099779703982</v>
      </c>
      <c r="J4" s="5">
        <v>0</v>
      </c>
      <c r="K4" s="5">
        <v>1</v>
      </c>
      <c r="L4" s="6">
        <v>1</v>
      </c>
      <c r="M4" s="6">
        <v>0</v>
      </c>
      <c r="N4" s="6">
        <v>0</v>
      </c>
      <c r="O4" s="6">
        <v>0</v>
      </c>
      <c r="P4" s="5">
        <v>-1</v>
      </c>
      <c r="Q4" s="6">
        <v>0</v>
      </c>
      <c r="R4" s="7">
        <v>-1</v>
      </c>
      <c r="T4">
        <v>-7.8136000000000001</v>
      </c>
      <c r="V4">
        <v>2.3092638912203256E-14</v>
      </c>
    </row>
    <row r="5" spans="1:24" x14ac:dyDescent="0.25">
      <c r="A5" t="s">
        <v>19</v>
      </c>
      <c r="B5" s="22" t="s">
        <v>3</v>
      </c>
      <c r="C5" s="34">
        <v>5.54071554994232E-9</v>
      </c>
      <c r="D5" s="34">
        <v>0.95550819453495905</v>
      </c>
      <c r="E5" s="50">
        <f t="shared" ref="E5:E9" si="0">C5*D5</f>
        <v>5.294199111557159E-9</v>
      </c>
      <c r="H5" s="41">
        <f t="shared" ref="H5:H12" si="1">LOG10(E5)</f>
        <v>-8.2761997291804139</v>
      </c>
      <c r="J5" s="5">
        <v>0</v>
      </c>
      <c r="K5" s="5">
        <v>-1</v>
      </c>
      <c r="L5" s="6">
        <v>1</v>
      </c>
      <c r="M5" s="6">
        <v>0</v>
      </c>
      <c r="N5" s="6">
        <v>-1</v>
      </c>
      <c r="O5" s="6">
        <v>0</v>
      </c>
      <c r="P5" s="5">
        <v>0</v>
      </c>
      <c r="Q5" s="6">
        <v>0</v>
      </c>
      <c r="R5" s="7">
        <v>0</v>
      </c>
      <c r="T5">
        <v>10.328799999999999</v>
      </c>
      <c r="V5">
        <v>-4.7961634663806763E-14</v>
      </c>
    </row>
    <row r="6" spans="1:24" x14ac:dyDescent="0.25">
      <c r="A6" t="s">
        <v>20</v>
      </c>
      <c r="B6" s="22" t="s">
        <v>5</v>
      </c>
      <c r="C6">
        <v>9.6321396118813796E-4</v>
      </c>
      <c r="D6">
        <v>0.95252697116352403</v>
      </c>
      <c r="E6">
        <f t="shared" si="0"/>
        <v>9.1748727703295726E-4</v>
      </c>
      <c r="H6" s="41">
        <f t="shared" si="1"/>
        <v>-3.0373999494766268</v>
      </c>
      <c r="J6" s="8">
        <v>0</v>
      </c>
      <c r="K6" s="8">
        <v>-1</v>
      </c>
      <c r="L6" s="9">
        <v>0</v>
      </c>
      <c r="M6" s="9">
        <v>0</v>
      </c>
      <c r="N6" s="9">
        <v>0</v>
      </c>
      <c r="O6" s="9">
        <v>-1</v>
      </c>
      <c r="P6" s="8">
        <v>1</v>
      </c>
      <c r="Q6" s="9">
        <v>0</v>
      </c>
      <c r="R6" s="10">
        <v>0</v>
      </c>
      <c r="T6">
        <v>13.995100000000001</v>
      </c>
      <c r="V6">
        <v>-2.4868995751603507E-14</v>
      </c>
    </row>
    <row r="7" spans="1:24" x14ac:dyDescent="0.25">
      <c r="A7" t="s">
        <v>21</v>
      </c>
      <c r="B7" s="22" t="s">
        <v>6</v>
      </c>
      <c r="C7" s="34">
        <v>1.0740405696022301E-5</v>
      </c>
      <c r="D7" s="34">
        <v>1.00018338344726</v>
      </c>
      <c r="E7">
        <f t="shared" si="0"/>
        <v>1.0742375308643807E-5</v>
      </c>
      <c r="H7" s="41">
        <f t="shared" si="1"/>
        <v>-4.9688996786570661</v>
      </c>
    </row>
    <row r="8" spans="1:24" x14ac:dyDescent="0.25">
      <c r="A8" t="s">
        <v>22</v>
      </c>
      <c r="B8" s="22" t="s">
        <v>8</v>
      </c>
      <c r="C8" s="34">
        <v>9.85338051246918E-6</v>
      </c>
      <c r="D8" s="34">
        <v>0.82492511359606202</v>
      </c>
      <c r="E8">
        <f t="shared" si="0"/>
        <v>8.1283010385538625E-6</v>
      </c>
      <c r="H8" s="41">
        <f t="shared" si="1"/>
        <v>-5.0900002202961634</v>
      </c>
    </row>
    <row r="9" spans="1:24" x14ac:dyDescent="0.25">
      <c r="A9" t="s">
        <v>23</v>
      </c>
      <c r="B9" s="22" t="s">
        <v>7</v>
      </c>
      <c r="C9" s="34">
        <v>2.00685713710325E-6</v>
      </c>
      <c r="D9" s="34">
        <v>0.951882345093648</v>
      </c>
      <c r="E9">
        <f t="shared" si="0"/>
        <v>1.9102918779337664E-6</v>
      </c>
      <c r="H9" s="41">
        <f t="shared" si="1"/>
        <v>-5.7189002708195611</v>
      </c>
      <c r="Q9" s="34"/>
      <c r="R9" s="34"/>
    </row>
    <row r="10" spans="1:24" x14ac:dyDescent="0.25">
      <c r="A10" t="s">
        <v>54</v>
      </c>
      <c r="B10" t="s">
        <v>0</v>
      </c>
      <c r="C10">
        <v>55.508250191225898</v>
      </c>
      <c r="D10">
        <v>1</v>
      </c>
      <c r="E10">
        <v>1</v>
      </c>
      <c r="H10" s="41">
        <f t="shared" si="1"/>
        <v>0</v>
      </c>
    </row>
    <row r="11" spans="1:24" x14ac:dyDescent="0.25">
      <c r="A11" t="s">
        <v>55</v>
      </c>
      <c r="B11" s="22" t="s">
        <v>1</v>
      </c>
      <c r="C11">
        <v>1</v>
      </c>
      <c r="D11">
        <v>1</v>
      </c>
      <c r="E11">
        <v>1</v>
      </c>
      <c r="H11" s="41">
        <f t="shared" si="1"/>
        <v>0</v>
      </c>
      <c r="Q11" s="34"/>
      <c r="R11" s="34"/>
      <c r="W11" s="34"/>
    </row>
    <row r="12" spans="1:24" x14ac:dyDescent="0.25">
      <c r="A12" t="s">
        <v>56</v>
      </c>
      <c r="B12" s="22" t="s">
        <v>2</v>
      </c>
      <c r="C12">
        <v>3.16228E-4</v>
      </c>
      <c r="D12">
        <v>1</v>
      </c>
      <c r="E12">
        <f>C12*D12</f>
        <v>3.16228E-4</v>
      </c>
      <c r="H12" s="41">
        <f t="shared" si="1"/>
        <v>-3.4999996786570646</v>
      </c>
      <c r="Q12" s="34"/>
      <c r="R12" s="34"/>
      <c r="W12" s="34"/>
      <c r="X12" s="34"/>
    </row>
    <row r="13" spans="1:24" x14ac:dyDescent="0.25">
      <c r="Q13" s="34"/>
      <c r="R13" s="34"/>
    </row>
    <row r="14" spans="1:24" x14ac:dyDescent="0.25">
      <c r="A14" t="s">
        <v>62</v>
      </c>
      <c r="B14">
        <v>3</v>
      </c>
      <c r="W14" s="34"/>
      <c r="X14" s="34"/>
    </row>
    <row r="15" spans="1:24" x14ac:dyDescent="0.25">
      <c r="W15" s="34"/>
      <c r="X15" s="34"/>
    </row>
    <row r="16" spans="1:24" x14ac:dyDescent="0.25">
      <c r="A16" s="40" t="s">
        <v>59</v>
      </c>
      <c r="B16" s="40"/>
      <c r="C16" s="40"/>
      <c r="D16" s="40"/>
      <c r="E16" s="34"/>
      <c r="W16" s="34"/>
      <c r="X16" s="34"/>
    </row>
    <row r="17" spans="1:19" x14ac:dyDescent="0.25">
      <c r="A17" s="40" t="s">
        <v>53</v>
      </c>
      <c r="B17" s="40"/>
      <c r="C17" s="40"/>
      <c r="D17" s="40"/>
    </row>
    <row r="18" spans="1:19" x14ac:dyDescent="0.25">
      <c r="C18" s="1" t="s">
        <v>29</v>
      </c>
      <c r="D18" s="39" t="s">
        <v>57</v>
      </c>
      <c r="E18" s="1" t="s">
        <v>58</v>
      </c>
      <c r="F18" t="s">
        <v>37</v>
      </c>
      <c r="G18" t="s">
        <v>53</v>
      </c>
      <c r="J18">
        <v>0</v>
      </c>
      <c r="K18">
        <v>1</v>
      </c>
      <c r="L18">
        <v>2</v>
      </c>
      <c r="M18">
        <v>3</v>
      </c>
      <c r="N18">
        <v>4</v>
      </c>
      <c r="O18">
        <v>5</v>
      </c>
      <c r="R18" s="1" t="s">
        <v>61</v>
      </c>
      <c r="S18" s="1" t="s">
        <v>60</v>
      </c>
    </row>
    <row r="19" spans="1:19" x14ac:dyDescent="0.25">
      <c r="A19" t="s">
        <v>28</v>
      </c>
      <c r="B19" s="20" t="s">
        <v>4</v>
      </c>
      <c r="C19">
        <v>4.9246301185096298E-4</v>
      </c>
      <c r="D19">
        <v>0.82704355498727999</v>
      </c>
      <c r="E19">
        <f>C19*D19</f>
        <v>4.0728836002096341E-4</v>
      </c>
      <c r="F19">
        <f>-LOG(E20)</f>
        <v>8.2761988400928388</v>
      </c>
      <c r="G19" s="41">
        <f>C21+2*C23+C24-C20</f>
        <v>9.8491996872155881E-4</v>
      </c>
      <c r="H19" s="41"/>
      <c r="J19" s="20" t="s">
        <v>4</v>
      </c>
      <c r="K19" s="21" t="s">
        <v>3</v>
      </c>
      <c r="L19" s="21" t="s">
        <v>5</v>
      </c>
      <c r="M19" s="21" t="s">
        <v>6</v>
      </c>
      <c r="N19" s="21" t="s">
        <v>8</v>
      </c>
      <c r="O19" s="21" t="s">
        <v>7</v>
      </c>
      <c r="Q19">
        <v>7.2000000000000005E-4</v>
      </c>
      <c r="R19">
        <v>0</v>
      </c>
      <c r="S19">
        <f>J20*Q19+MMULT(K20:O20,Q20:Q24)</f>
        <v>-4.7731693024579219E-2</v>
      </c>
    </row>
    <row r="20" spans="1:19" x14ac:dyDescent="0.25">
      <c r="A20" t="s">
        <v>19</v>
      </c>
      <c r="B20" s="22" t="s">
        <v>3</v>
      </c>
      <c r="C20" s="34">
        <v>5.5407268314318098E-9</v>
      </c>
      <c r="D20">
        <v>0.95550820513623402</v>
      </c>
      <c r="E20">
        <f t="shared" ref="E20:E24" si="2">C20*D20</f>
        <v>5.2942099498515815E-9</v>
      </c>
      <c r="F20">
        <f>10^(-F19)</f>
        <v>5.294209949851584E-9</v>
      </c>
      <c r="I20" s="33" t="s">
        <v>17</v>
      </c>
      <c r="J20" s="2">
        <v>2</v>
      </c>
      <c r="K20" s="3">
        <v>1</v>
      </c>
      <c r="L20" s="3">
        <v>-1</v>
      </c>
      <c r="M20" s="3">
        <v>0</v>
      </c>
      <c r="N20" s="3">
        <v>-2</v>
      </c>
      <c r="O20" s="4">
        <v>-1</v>
      </c>
      <c r="Q20" s="34">
        <v>4.1313253792230197E-7</v>
      </c>
      <c r="R20" s="34">
        <v>1.5691E-2</v>
      </c>
      <c r="S20" s="34">
        <f>J21*Q19+MMULT(K21:O21,Q20:Q24)-R20</f>
        <v>3.3480693024579219E-2</v>
      </c>
    </row>
    <row r="21" spans="1:19" x14ac:dyDescent="0.25">
      <c r="A21" t="s">
        <v>20</v>
      </c>
      <c r="B21" s="22" t="s">
        <v>5</v>
      </c>
      <c r="C21">
        <v>9.6321197708654704E-4</v>
      </c>
      <c r="D21">
        <v>0.95252698324026297</v>
      </c>
      <c r="E21">
        <f t="shared" si="2"/>
        <v>9.1748539875513796E-4</v>
      </c>
      <c r="J21" s="8">
        <v>0</v>
      </c>
      <c r="K21" s="9">
        <v>-1</v>
      </c>
      <c r="L21" s="9">
        <v>1</v>
      </c>
      <c r="M21" s="9">
        <v>0</v>
      </c>
      <c r="N21" s="9">
        <v>2</v>
      </c>
      <c r="O21" s="10">
        <v>1</v>
      </c>
      <c r="Q21">
        <v>4.9152387557587801E-2</v>
      </c>
      <c r="S21" s="34"/>
    </row>
    <row r="22" spans="1:19" x14ac:dyDescent="0.25">
      <c r="A22" t="s">
        <v>21</v>
      </c>
      <c r="B22" s="22" t="s">
        <v>6</v>
      </c>
      <c r="C22" s="34">
        <v>1.0740405697113E-5</v>
      </c>
      <c r="D22">
        <v>1.0001833833456799</v>
      </c>
      <c r="E22">
        <f t="shared" si="2"/>
        <v>1.0742375308643696E-5</v>
      </c>
      <c r="Q22">
        <v>3.3886953055395498E-2</v>
      </c>
    </row>
    <row r="23" spans="1:19" x14ac:dyDescent="0.25">
      <c r="A23" t="s">
        <v>22</v>
      </c>
      <c r="B23" s="22" t="s">
        <v>8</v>
      </c>
      <c r="C23" s="34">
        <v>9.8533396796668595E-6</v>
      </c>
      <c r="D23">
        <v>0.82492515455277404</v>
      </c>
      <c r="E23">
        <f t="shared" si="2"/>
        <v>8.1282677581101658E-6</v>
      </c>
      <c r="Q23" s="34">
        <v>9.8430026041473602E-6</v>
      </c>
    </row>
    <row r="24" spans="1:19" x14ac:dyDescent="0.25">
      <c r="A24" t="s">
        <v>23</v>
      </c>
      <c r="B24" s="22" t="s">
        <v>7</v>
      </c>
      <c r="C24" s="34">
        <v>2.0068530025095799E-6</v>
      </c>
      <c r="D24">
        <v>0.95188235750193995</v>
      </c>
      <c r="E24">
        <f t="shared" si="2"/>
        <v>1.9102879671886654E-6</v>
      </c>
      <c r="Q24" s="34">
        <v>3.2594321040864E-8</v>
      </c>
    </row>
    <row r="25" spans="1:19" x14ac:dyDescent="0.25">
      <c r="A25" t="s">
        <v>54</v>
      </c>
      <c r="B25" t="s">
        <v>0</v>
      </c>
      <c r="C25">
        <v>55.508250191225898</v>
      </c>
      <c r="D25">
        <v>0</v>
      </c>
    </row>
    <row r="26" spans="1:19" x14ac:dyDescent="0.25">
      <c r="A26" t="s">
        <v>55</v>
      </c>
      <c r="B26" s="22" t="s">
        <v>1</v>
      </c>
      <c r="C26">
        <v>0</v>
      </c>
      <c r="D26">
        <v>0</v>
      </c>
    </row>
    <row r="27" spans="1:19" x14ac:dyDescent="0.25">
      <c r="A27" t="s">
        <v>56</v>
      </c>
      <c r="B27" s="22" t="s">
        <v>2</v>
      </c>
      <c r="C27">
        <v>3.16228E-4</v>
      </c>
      <c r="D27">
        <v>0</v>
      </c>
    </row>
    <row r="29" spans="1:19" x14ac:dyDescent="0.25">
      <c r="A29" t="s">
        <v>62</v>
      </c>
      <c r="B29">
        <v>11</v>
      </c>
      <c r="L29" s="34"/>
    </row>
    <row r="31" spans="1:19" x14ac:dyDescent="0.25">
      <c r="A31" s="40" t="s">
        <v>59</v>
      </c>
      <c r="B31" s="40"/>
      <c r="C31" s="40"/>
      <c r="D31" s="40"/>
    </row>
    <row r="32" spans="1:19" x14ac:dyDescent="0.25">
      <c r="A32" s="40" t="s">
        <v>53</v>
      </c>
      <c r="B32" s="40">
        <v>1.5691353630323351E-2</v>
      </c>
      <c r="C32" s="40"/>
      <c r="D32" s="40"/>
      <c r="L32" s="34"/>
    </row>
    <row r="33" spans="1:22" x14ac:dyDescent="0.25">
      <c r="A33" s="40" t="s">
        <v>37</v>
      </c>
      <c r="B33" s="40">
        <v>8.2761988400928388</v>
      </c>
      <c r="C33" s="40"/>
      <c r="D33" s="40"/>
      <c r="L33" s="34"/>
    </row>
    <row r="34" spans="1:22" x14ac:dyDescent="0.25">
      <c r="C34" s="1" t="s">
        <v>29</v>
      </c>
      <c r="D34" s="39" t="s">
        <v>57</v>
      </c>
      <c r="E34" s="1" t="s">
        <v>58</v>
      </c>
      <c r="F34" t="s">
        <v>37</v>
      </c>
      <c r="G34" t="s">
        <v>53</v>
      </c>
      <c r="J34">
        <v>0</v>
      </c>
      <c r="K34">
        <v>1</v>
      </c>
      <c r="L34">
        <v>2</v>
      </c>
      <c r="M34">
        <v>3</v>
      </c>
      <c r="N34">
        <v>4</v>
      </c>
      <c r="O34">
        <v>5</v>
      </c>
      <c r="Q34" t="s">
        <v>29</v>
      </c>
      <c r="R34" t="s">
        <v>57</v>
      </c>
      <c r="S34" t="s">
        <v>64</v>
      </c>
      <c r="T34" t="s">
        <v>65</v>
      </c>
      <c r="U34" s="1" t="s">
        <v>61</v>
      </c>
      <c r="V34" s="1" t="s">
        <v>60</v>
      </c>
    </row>
    <row r="35" spans="1:22" x14ac:dyDescent="0.25">
      <c r="A35" t="s">
        <v>28</v>
      </c>
      <c r="B35" s="20" t="s">
        <v>4</v>
      </c>
      <c r="C35">
        <v>4.9247044993983805E-4</v>
      </c>
      <c r="D35">
        <v>0.82704370420593398</v>
      </c>
      <c r="E35">
        <f>C35*D35</f>
        <v>4.0729458513020665E-4</v>
      </c>
      <c r="F35">
        <f>-LOG(E36)</f>
        <v>8.2761955211791545</v>
      </c>
      <c r="G35" s="41">
        <f>C37+2*C39+C40-C36</f>
        <v>9.8491224189184087E-4</v>
      </c>
      <c r="H35" s="41"/>
      <c r="J35" s="20" t="s">
        <v>4</v>
      </c>
      <c r="K35" s="21" t="s">
        <v>3</v>
      </c>
      <c r="L35" s="21" t="s">
        <v>5</v>
      </c>
      <c r="M35" s="21" t="s">
        <v>6</v>
      </c>
      <c r="N35" s="21" t="s">
        <v>8</v>
      </c>
      <c r="O35" s="21" t="s">
        <v>7</v>
      </c>
      <c r="Q35">
        <v>7.2000000000000005E-4</v>
      </c>
      <c r="R35">
        <v>0.56469377920059105</v>
      </c>
      <c r="S35">
        <f>LN(Q35)</f>
        <v>-7.2362593459541733</v>
      </c>
      <c r="T35">
        <f>LN(R35)</f>
        <v>-0.5714716784777284</v>
      </c>
      <c r="U35">
        <v>0</v>
      </c>
      <c r="V35">
        <f>J36*Q35+MMULT(K36:O36,Q36:Q40)</f>
        <v>-4.7731693024579219E-2</v>
      </c>
    </row>
    <row r="36" spans="1:22" x14ac:dyDescent="0.25">
      <c r="A36" t="s">
        <v>19</v>
      </c>
      <c r="B36" s="22" t="s">
        <v>3</v>
      </c>
      <c r="C36" s="34">
        <v>5.5407689447986599E-9</v>
      </c>
      <c r="D36">
        <v>0.95550824471002405</v>
      </c>
      <c r="E36">
        <f t="shared" ref="E36:E40" si="3">C36*D36</f>
        <v>5.2942504087883793E-9</v>
      </c>
      <c r="F36">
        <f>10^(-F35)</f>
        <v>5.2942504087883586E-9</v>
      </c>
      <c r="I36" s="33" t="s">
        <v>17</v>
      </c>
      <c r="J36" s="2">
        <v>2</v>
      </c>
      <c r="K36" s="3">
        <v>1</v>
      </c>
      <c r="L36" s="3">
        <v>-1</v>
      </c>
      <c r="M36" s="3">
        <v>0</v>
      </c>
      <c r="N36" s="3">
        <v>-2</v>
      </c>
      <c r="O36" s="4">
        <v>-1</v>
      </c>
      <c r="Q36" s="34">
        <v>4.1313253792230197E-7</v>
      </c>
      <c r="R36">
        <v>0.88198194154240805</v>
      </c>
      <c r="S36">
        <f t="shared" ref="S36:S40" si="4">LN(Q36)</f>
        <v>-14.699497380401498</v>
      </c>
      <c r="T36">
        <f t="shared" ref="T36:T40" si="5">LN(R36)</f>
        <v>-0.12558369762666421</v>
      </c>
      <c r="U36" s="34">
        <v>1.5691E-2</v>
      </c>
      <c r="V36" s="34">
        <f>J37*Q35+MMULT(K37:O37,Q36:Q40)-U36</f>
        <v>3.3480693024579219E-2</v>
      </c>
    </row>
    <row r="37" spans="1:22" x14ac:dyDescent="0.25">
      <c r="A37" t="s">
        <v>20</v>
      </c>
      <c r="B37" s="22" t="s">
        <v>5</v>
      </c>
      <c r="C37">
        <v>9.6320457058318698E-4</v>
      </c>
      <c r="D37">
        <v>0.95252702832184699</v>
      </c>
      <c r="E37">
        <f t="shared" si="3"/>
        <v>9.1747838728362379E-4</v>
      </c>
      <c r="J37" s="8">
        <v>0</v>
      </c>
      <c r="K37" s="9">
        <v>-1</v>
      </c>
      <c r="L37" s="9">
        <v>1</v>
      </c>
      <c r="M37" s="9">
        <v>0</v>
      </c>
      <c r="N37" s="9">
        <v>2</v>
      </c>
      <c r="O37" s="10">
        <v>1</v>
      </c>
      <c r="Q37">
        <v>4.9152387557587801E-2</v>
      </c>
      <c r="R37">
        <v>0.85764238612399202</v>
      </c>
      <c r="S37">
        <f t="shared" si="4"/>
        <v>-3.0128298566087066</v>
      </c>
      <c r="T37">
        <f t="shared" si="5"/>
        <v>-0.15356806576847018</v>
      </c>
      <c r="U37" s="34">
        <v>1.0812197276803849E-6</v>
      </c>
      <c r="V37" s="41">
        <f>K38*((S36)+T36)-LN(U37)</f>
        <v>-1.0876603014148714</v>
      </c>
    </row>
    <row r="38" spans="1:22" x14ac:dyDescent="0.25">
      <c r="A38" t="s">
        <v>21</v>
      </c>
      <c r="B38" s="22" t="s">
        <v>6</v>
      </c>
      <c r="C38" s="34">
        <v>1.07404057011849E-5</v>
      </c>
      <c r="D38">
        <v>1.0001833829664899</v>
      </c>
      <c r="E38">
        <f t="shared" si="3"/>
        <v>1.0742375308643689E-5</v>
      </c>
      <c r="I38" s="42" t="s">
        <v>63</v>
      </c>
      <c r="J38" s="30">
        <v>0</v>
      </c>
      <c r="K38" s="31">
        <v>1</v>
      </c>
      <c r="L38" s="31">
        <v>0</v>
      </c>
      <c r="M38" s="31">
        <v>0</v>
      </c>
      <c r="N38" s="31">
        <v>0</v>
      </c>
      <c r="O38" s="32">
        <v>0</v>
      </c>
      <c r="Q38">
        <v>3.3886953055395498E-2</v>
      </c>
      <c r="R38">
        <v>1.0024609872852299</v>
      </c>
      <c r="S38">
        <f t="shared" si="4"/>
        <v>-3.3847252042980656</v>
      </c>
      <c r="T38">
        <f t="shared" si="5"/>
        <v>2.4579640151577878E-3</v>
      </c>
    </row>
    <row r="39" spans="1:22" x14ac:dyDescent="0.25">
      <c r="A39" t="s">
        <v>22</v>
      </c>
      <c r="B39" s="22" t="s">
        <v>8</v>
      </c>
      <c r="C39" s="34">
        <v>9.8531872546095695E-6</v>
      </c>
      <c r="D39">
        <v>0.82492530744120296</v>
      </c>
      <c r="E39">
        <f t="shared" si="3"/>
        <v>8.1281435252845416E-6</v>
      </c>
      <c r="Q39" s="34">
        <v>9.8430026041473602E-6</v>
      </c>
      <c r="R39">
        <v>0.55128230760955999</v>
      </c>
      <c r="S39">
        <f t="shared" si="4"/>
        <v>-11.528749750748775</v>
      </c>
      <c r="T39">
        <f t="shared" si="5"/>
        <v>-0.59550824602995889</v>
      </c>
    </row>
    <row r="40" spans="1:22" x14ac:dyDescent="0.25">
      <c r="A40" t="s">
        <v>23</v>
      </c>
      <c r="B40" s="22" t="s">
        <v>7</v>
      </c>
      <c r="C40" s="34">
        <v>2.0068375683796299E-6</v>
      </c>
      <c r="D40">
        <v>0.95188240382118805</v>
      </c>
      <c r="E40">
        <f t="shared" si="3"/>
        <v>1.9102733686678699E-6</v>
      </c>
      <c r="Q40" s="34">
        <v>3.2594321040864E-8</v>
      </c>
      <c r="R40">
        <v>0.851547568002331</v>
      </c>
      <c r="S40">
        <f t="shared" si="4"/>
        <v>-17.239127764949032</v>
      </c>
      <c r="T40">
        <f t="shared" si="5"/>
        <v>-0.16069991666716102</v>
      </c>
    </row>
    <row r="41" spans="1:22" x14ac:dyDescent="0.25">
      <c r="A41" t="s">
        <v>54</v>
      </c>
      <c r="B41" t="s">
        <v>0</v>
      </c>
      <c r="C41">
        <v>55.508250191225898</v>
      </c>
      <c r="D41">
        <v>0</v>
      </c>
    </row>
    <row r="42" spans="1:22" x14ac:dyDescent="0.25">
      <c r="A42" t="s">
        <v>55</v>
      </c>
      <c r="B42" s="22" t="s">
        <v>1</v>
      </c>
      <c r="C42">
        <v>0</v>
      </c>
      <c r="D42">
        <v>0</v>
      </c>
    </row>
    <row r="43" spans="1:22" x14ac:dyDescent="0.25">
      <c r="A43" t="s">
        <v>56</v>
      </c>
      <c r="B43" s="22" t="s">
        <v>2</v>
      </c>
      <c r="C43">
        <v>3.16228E-4</v>
      </c>
      <c r="D43">
        <v>0</v>
      </c>
      <c r="P43" t="s">
        <v>28</v>
      </c>
      <c r="Q43">
        <v>0.82704356817983105</v>
      </c>
      <c r="R43" t="s">
        <v>34</v>
      </c>
    </row>
    <row r="44" spans="1:22" x14ac:dyDescent="0.25">
      <c r="P44" s="34" t="s">
        <v>19</v>
      </c>
      <c r="Q44">
        <v>0.95550820863498698</v>
      </c>
      <c r="R44" t="s">
        <v>34</v>
      </c>
    </row>
    <row r="45" spans="1:22" x14ac:dyDescent="0.25">
      <c r="A45" t="s">
        <v>62</v>
      </c>
      <c r="B45">
        <v>13</v>
      </c>
      <c r="P45" t="s">
        <v>20</v>
      </c>
      <c r="Q45">
        <v>0.95252698722596496</v>
      </c>
      <c r="R45" t="s">
        <v>34</v>
      </c>
    </row>
    <row r="46" spans="1:22" x14ac:dyDescent="0.25">
      <c r="P46" s="34" t="s">
        <v>21</v>
      </c>
      <c r="Q46">
        <v>1.0001833833121501</v>
      </c>
      <c r="R46" t="s">
        <v>34</v>
      </c>
    </row>
    <row r="47" spans="1:22" x14ac:dyDescent="0.25">
      <c r="P47" s="34" t="s">
        <v>22</v>
      </c>
      <c r="Q47">
        <v>0.82492516806977301</v>
      </c>
      <c r="R47" t="s">
        <v>34</v>
      </c>
    </row>
    <row r="48" spans="1:22" x14ac:dyDescent="0.25">
      <c r="A48" s="40" t="s">
        <v>59</v>
      </c>
      <c r="B48" s="40"/>
      <c r="C48" s="40"/>
      <c r="D48" s="40"/>
      <c r="P48" s="34" t="s">
        <v>23</v>
      </c>
      <c r="Q48">
        <v>0.95188236159706496</v>
      </c>
      <c r="R48" t="s">
        <v>34</v>
      </c>
    </row>
    <row r="49" spans="1:22" x14ac:dyDescent="0.25">
      <c r="A49" s="40" t="s">
        <v>53</v>
      </c>
      <c r="B49" s="40">
        <v>1.5691353630323351E-2</v>
      </c>
      <c r="C49" s="40"/>
      <c r="D49" s="40"/>
      <c r="L49" s="34"/>
    </row>
    <row r="50" spans="1:22" x14ac:dyDescent="0.25">
      <c r="A50" s="40" t="s">
        <v>37</v>
      </c>
      <c r="B50" s="40">
        <v>8.2761988400928388</v>
      </c>
      <c r="C50" s="40"/>
      <c r="D50" s="40"/>
      <c r="L50" s="34"/>
    </row>
    <row r="51" spans="1:22" x14ac:dyDescent="0.25">
      <c r="A51" s="40" t="s">
        <v>66</v>
      </c>
      <c r="B51" s="40">
        <v>4.9246101931743602E-4</v>
      </c>
      <c r="C51" s="40"/>
      <c r="D51" s="40"/>
      <c r="L51" s="34"/>
    </row>
    <row r="52" spans="1:22" x14ac:dyDescent="0.25">
      <c r="A52" s="40" t="s">
        <v>90</v>
      </c>
      <c r="B52" s="40"/>
      <c r="C52" s="40"/>
      <c r="D52" s="40"/>
      <c r="L52" s="34"/>
    </row>
    <row r="53" spans="1:22" x14ac:dyDescent="0.25">
      <c r="C53" s="1" t="s">
        <v>29</v>
      </c>
      <c r="D53" s="39" t="s">
        <v>57</v>
      </c>
      <c r="E53" s="1" t="s">
        <v>58</v>
      </c>
      <c r="F53" t="s">
        <v>37</v>
      </c>
      <c r="G53" t="s">
        <v>53</v>
      </c>
      <c r="J53">
        <v>0</v>
      </c>
      <c r="K53">
        <v>1</v>
      </c>
      <c r="L53">
        <v>2</v>
      </c>
      <c r="M53">
        <v>3</v>
      </c>
      <c r="N53">
        <v>4</v>
      </c>
      <c r="O53">
        <v>5</v>
      </c>
      <c r="U53" s="1"/>
      <c r="V53" s="1"/>
    </row>
    <row r="54" spans="1:22" x14ac:dyDescent="0.25">
      <c r="A54" t="s">
        <v>28</v>
      </c>
      <c r="B54" s="20" t="s">
        <v>4</v>
      </c>
      <c r="C54">
        <v>4.9246366945255205E-4</v>
      </c>
      <c r="D54">
        <v>0.82704356817983105</v>
      </c>
      <c r="E54">
        <f t="shared" ref="E54:E59" si="6">C54*D54</f>
        <v>4.0728891038297149E-4</v>
      </c>
      <c r="F54">
        <f>-LOG(E55)</f>
        <v>8.2761985466657162</v>
      </c>
      <c r="G54" s="41">
        <f>C56+2*C58+C59-C55</f>
        <v>9.8491928558549612E-4</v>
      </c>
      <c r="H54" s="41"/>
      <c r="J54" s="20" t="s">
        <v>4</v>
      </c>
      <c r="K54" s="21" t="s">
        <v>3</v>
      </c>
      <c r="L54" s="21" t="s">
        <v>5</v>
      </c>
      <c r="M54" s="21" t="s">
        <v>6</v>
      </c>
      <c r="N54" s="21" t="s">
        <v>8</v>
      </c>
      <c r="O54" s="21" t="s">
        <v>7</v>
      </c>
      <c r="P54" s="22" t="s">
        <v>0</v>
      </c>
      <c r="Q54" s="22" t="s">
        <v>1</v>
      </c>
      <c r="R54" s="22" t="s">
        <v>2</v>
      </c>
      <c r="T54" t="s">
        <v>28</v>
      </c>
      <c r="U54">
        <v>4.9246366945255205E-4</v>
      </c>
      <c r="V54" t="s">
        <v>34</v>
      </c>
    </row>
    <row r="55" spans="1:22" x14ac:dyDescent="0.25">
      <c r="A55" t="s">
        <v>19</v>
      </c>
      <c r="B55" s="22" t="s">
        <v>3</v>
      </c>
      <c r="C55" s="34">
        <v>5.5407305546865397E-9</v>
      </c>
      <c r="D55">
        <v>0.95550820863498698</v>
      </c>
      <c r="E55">
        <f t="shared" si="6"/>
        <v>5.2942135268376735E-9</v>
      </c>
      <c r="F55">
        <f>10^(-F54)</f>
        <v>5.2942135268376694E-9</v>
      </c>
      <c r="I55" s="33" t="s">
        <v>17</v>
      </c>
      <c r="J55" s="2">
        <v>2</v>
      </c>
      <c r="K55" s="3">
        <v>1</v>
      </c>
      <c r="L55" s="3">
        <v>-1</v>
      </c>
      <c r="M55" s="3">
        <v>0</v>
      </c>
      <c r="N55" s="3">
        <v>-2</v>
      </c>
      <c r="O55" s="4">
        <v>-1</v>
      </c>
      <c r="Q55" s="34"/>
      <c r="T55" t="s">
        <v>19</v>
      </c>
      <c r="U55" s="34">
        <v>5.5407305546865397E-9</v>
      </c>
      <c r="V55" s="34" t="s">
        <v>34</v>
      </c>
    </row>
    <row r="56" spans="1:22" x14ac:dyDescent="0.25">
      <c r="A56" t="s">
        <v>20</v>
      </c>
      <c r="B56" s="22" t="s">
        <v>5</v>
      </c>
      <c r="C56" s="34">
        <v>9.6321132227092105E-4</v>
      </c>
      <c r="D56">
        <v>0.95252698722596496</v>
      </c>
      <c r="E56">
        <f t="shared" si="6"/>
        <v>9.1748477886465841E-4</v>
      </c>
      <c r="J56" s="5">
        <v>0</v>
      </c>
      <c r="K56" s="6">
        <v>-1</v>
      </c>
      <c r="L56" s="6">
        <v>1</v>
      </c>
      <c r="M56" s="6">
        <v>0</v>
      </c>
      <c r="N56" s="6">
        <v>2</v>
      </c>
      <c r="O56" s="7">
        <v>1</v>
      </c>
      <c r="T56" t="s">
        <v>20</v>
      </c>
      <c r="U56" s="34">
        <v>9.6321132227092105E-4</v>
      </c>
      <c r="V56" s="41" t="s">
        <v>34</v>
      </c>
    </row>
    <row r="57" spans="1:22" x14ac:dyDescent="0.25">
      <c r="A57" t="s">
        <v>21</v>
      </c>
      <c r="B57" s="22" t="s">
        <v>6</v>
      </c>
      <c r="C57" s="34">
        <v>1.07404056974731E-5</v>
      </c>
      <c r="D57">
        <v>1.0001833833121501</v>
      </c>
      <c r="E57">
        <f t="shared" si="6"/>
        <v>1.0742375308643738E-5</v>
      </c>
      <c r="J57" s="44">
        <v>1</v>
      </c>
      <c r="K57" s="23">
        <v>0</v>
      </c>
      <c r="L57" s="23">
        <v>0</v>
      </c>
      <c r="M57" s="23">
        <v>0</v>
      </c>
      <c r="N57" s="23">
        <v>0</v>
      </c>
      <c r="O57" s="45">
        <v>0</v>
      </c>
      <c r="T57" t="s">
        <v>21</v>
      </c>
      <c r="U57" s="34">
        <v>1.07404056974731E-5</v>
      </c>
      <c r="V57" t="s">
        <v>34</v>
      </c>
    </row>
    <row r="58" spans="1:22" x14ac:dyDescent="0.25">
      <c r="A58" t="s">
        <v>22</v>
      </c>
      <c r="B58" s="22" t="s">
        <v>8</v>
      </c>
      <c r="C58" s="34">
        <v>9.8533262035827396E-6</v>
      </c>
      <c r="D58">
        <v>0.82492516806977301</v>
      </c>
      <c r="E58">
        <f t="shared" si="6"/>
        <v>8.1282567745367892E-6</v>
      </c>
      <c r="I58" s="42" t="s">
        <v>63</v>
      </c>
      <c r="J58" s="2">
        <v>0</v>
      </c>
      <c r="K58" s="3">
        <v>1</v>
      </c>
      <c r="L58" s="3">
        <v>0</v>
      </c>
      <c r="M58" s="3">
        <v>0</v>
      </c>
      <c r="N58" s="3">
        <v>0</v>
      </c>
      <c r="O58" s="4">
        <v>0</v>
      </c>
      <c r="Q58" s="34"/>
      <c r="T58" t="s">
        <v>22</v>
      </c>
      <c r="U58" s="34">
        <v>9.8533262035827396E-6</v>
      </c>
      <c r="V58" t="s">
        <v>34</v>
      </c>
    </row>
    <row r="59" spans="1:22" x14ac:dyDescent="0.25">
      <c r="A59" t="s">
        <v>23</v>
      </c>
      <c r="B59" s="22" t="s">
        <v>7</v>
      </c>
      <c r="C59" s="34">
        <v>2.0068516379642699E-6</v>
      </c>
      <c r="D59">
        <v>0.95188236159706496</v>
      </c>
      <c r="E59">
        <f t="shared" si="6"/>
        <v>1.9102866765203672E-6</v>
      </c>
      <c r="J59" s="8">
        <v>0</v>
      </c>
      <c r="K59" s="9">
        <v>0</v>
      </c>
      <c r="L59" s="9">
        <v>0</v>
      </c>
      <c r="M59" s="9">
        <v>0</v>
      </c>
      <c r="N59" s="9">
        <v>0</v>
      </c>
      <c r="O59" s="10">
        <v>0</v>
      </c>
      <c r="P59" s="23">
        <v>0</v>
      </c>
      <c r="Q59" s="34">
        <v>0</v>
      </c>
      <c r="R59" s="23">
        <v>1</v>
      </c>
      <c r="T59" t="s">
        <v>23</v>
      </c>
      <c r="U59" s="34">
        <v>2.0068516379642699E-6</v>
      </c>
      <c r="V59" t="s">
        <v>34</v>
      </c>
    </row>
    <row r="60" spans="1:22" x14ac:dyDescent="0.25">
      <c r="A60" t="s">
        <v>54</v>
      </c>
      <c r="B60" t="s">
        <v>0</v>
      </c>
      <c r="C60">
        <v>55.508250191225898</v>
      </c>
      <c r="D60">
        <v>0</v>
      </c>
    </row>
    <row r="61" spans="1:22" x14ac:dyDescent="0.25">
      <c r="A61" t="s">
        <v>55</v>
      </c>
      <c r="B61" s="22" t="s">
        <v>1</v>
      </c>
      <c r="C61">
        <v>0</v>
      </c>
      <c r="D61">
        <v>0</v>
      </c>
    </row>
    <row r="62" spans="1:22" x14ac:dyDescent="0.25">
      <c r="A62" t="s">
        <v>56</v>
      </c>
      <c r="B62" s="22" t="s">
        <v>2</v>
      </c>
      <c r="C62">
        <v>3.16228E-4</v>
      </c>
      <c r="D62">
        <v>0</v>
      </c>
    </row>
    <row r="63" spans="1:22" x14ac:dyDescent="0.25">
      <c r="M63" s="34"/>
      <c r="N63" s="34"/>
    </row>
    <row r="64" spans="1:22" x14ac:dyDescent="0.25">
      <c r="A64" t="s">
        <v>62</v>
      </c>
      <c r="B64">
        <v>13</v>
      </c>
      <c r="R64" s="34"/>
    </row>
    <row r="65" spans="1:22" x14ac:dyDescent="0.25">
      <c r="G65" t="s">
        <v>88</v>
      </c>
      <c r="I65" t="s">
        <v>2</v>
      </c>
      <c r="K65" t="s">
        <v>9</v>
      </c>
      <c r="M65" s="34"/>
      <c r="N65" s="34" t="s">
        <v>0</v>
      </c>
      <c r="O65" t="s">
        <v>6</v>
      </c>
      <c r="P65" t="s">
        <v>8</v>
      </c>
    </row>
    <row r="66" spans="1:22" x14ac:dyDescent="0.25">
      <c r="C66" s="1"/>
      <c r="F66" t="s">
        <v>39</v>
      </c>
      <c r="G66">
        <f>E54*E56/E55</f>
        <v>70.582981585926845</v>
      </c>
      <c r="I66">
        <f>E56*E55</f>
        <v>4.8573603269329462E-12</v>
      </c>
      <c r="K66">
        <v>-7.8136000000000001</v>
      </c>
      <c r="N66">
        <f>E55*E59</f>
        <v>1.011346556297191E-14</v>
      </c>
      <c r="O66">
        <f>E55*E56/E57</f>
        <v>4.5216818323453313E-7</v>
      </c>
      <c r="P66">
        <f>E56/E55/E58</f>
        <v>21320628358.113327</v>
      </c>
    </row>
    <row r="67" spans="1:22" x14ac:dyDescent="0.25">
      <c r="A67" s="40" t="s">
        <v>59</v>
      </c>
      <c r="B67" s="40"/>
      <c r="C67" s="40"/>
      <c r="D67" s="40"/>
      <c r="E67">
        <f>MMULT($J$75:$O$75,C74:C79)</f>
        <v>1.522277894972353E-2</v>
      </c>
      <c r="F67" t="s">
        <v>9</v>
      </c>
      <c r="G67">
        <f>LOG10(G66)</f>
        <v>1.8486999999996587</v>
      </c>
      <c r="I67">
        <f>LOG10(I66)</f>
        <v>-11.313599678657035</v>
      </c>
      <c r="J67" t="e">
        <f>LOG10(E62)+#REF!</f>
        <v>#NUM!</v>
      </c>
      <c r="K67">
        <f>10^(K66)</f>
        <v>1.5360310683850236E-8</v>
      </c>
      <c r="L67" s="47">
        <f>K67+E62</f>
        <v>1.5360310683850236E-8</v>
      </c>
      <c r="M67">
        <f>LN(L67)</f>
        <v>-17.991478882618278</v>
      </c>
      <c r="N67" s="34">
        <f>LOG(N66)</f>
        <v>-13.995099999999971</v>
      </c>
      <c r="O67">
        <f>LOG(O66)</f>
        <v>-6.3446999999999658</v>
      </c>
      <c r="P67">
        <f>LOG10(P66)</f>
        <v>10.328799999999934</v>
      </c>
      <c r="R67" s="34"/>
    </row>
    <row r="68" spans="1:22" x14ac:dyDescent="0.25">
      <c r="A68" s="40" t="s">
        <v>53</v>
      </c>
      <c r="B68" s="40">
        <v>1.5691353630323351E-2</v>
      </c>
      <c r="C68" s="40"/>
      <c r="D68" s="40"/>
      <c r="E68">
        <f>MMULT(J76:O76,C74:C79)</f>
        <v>2.4142578846591035E-4</v>
      </c>
      <c r="L68" s="47">
        <v>3.16243360310683E-4</v>
      </c>
      <c r="M68" s="34"/>
      <c r="N68" s="34"/>
      <c r="R68" s="34"/>
    </row>
    <row r="69" spans="1:22" x14ac:dyDescent="0.25">
      <c r="A69" s="40" t="s">
        <v>37</v>
      </c>
      <c r="B69" s="40">
        <v>5.9660860388662362</v>
      </c>
      <c r="C69" s="40"/>
      <c r="D69" s="40"/>
      <c r="E69">
        <f>F74</f>
        <v>7.6742841485010436</v>
      </c>
      <c r="L69" s="34"/>
      <c r="N69" s="34"/>
    </row>
    <row r="70" spans="1:22" x14ac:dyDescent="0.25">
      <c r="A70" s="40" t="s">
        <v>66</v>
      </c>
      <c r="B70" s="40">
        <v>4.9246101931743602E-4</v>
      </c>
      <c r="C70" s="40"/>
      <c r="D70" s="40"/>
      <c r="E70">
        <f>C74</f>
        <v>7.7321023690947203E-3</v>
      </c>
      <c r="L70" s="34"/>
    </row>
    <row r="71" spans="1:22" x14ac:dyDescent="0.25">
      <c r="A71" s="40" t="s">
        <v>87</v>
      </c>
      <c r="B71" s="40" t="s">
        <v>88</v>
      </c>
      <c r="C71" s="40"/>
      <c r="D71" s="40"/>
      <c r="L71" s="34"/>
    </row>
    <row r="72" spans="1:22" x14ac:dyDescent="0.25">
      <c r="A72" s="40" t="s">
        <v>89</v>
      </c>
      <c r="B72" s="40" t="s">
        <v>2</v>
      </c>
      <c r="C72" s="40"/>
      <c r="D72" s="40"/>
      <c r="L72" s="34"/>
    </row>
    <row r="73" spans="1:22" x14ac:dyDescent="0.25">
      <c r="C73" s="1" t="s">
        <v>29</v>
      </c>
      <c r="D73" s="39" t="s">
        <v>57</v>
      </c>
      <c r="E73" s="1" t="s">
        <v>58</v>
      </c>
      <c r="F73" t="s">
        <v>37</v>
      </c>
      <c r="G73" t="s">
        <v>53</v>
      </c>
      <c r="J73">
        <v>0</v>
      </c>
      <c r="K73">
        <v>1</v>
      </c>
      <c r="L73">
        <v>2</v>
      </c>
      <c r="M73">
        <v>3</v>
      </c>
      <c r="N73">
        <v>4</v>
      </c>
      <c r="O73">
        <v>5</v>
      </c>
    </row>
    <row r="74" spans="1:22" x14ac:dyDescent="0.25">
      <c r="A74" t="s">
        <v>28</v>
      </c>
      <c r="B74" s="20" t="s">
        <v>4</v>
      </c>
      <c r="C74">
        <v>7.7321023690947203E-3</v>
      </c>
      <c r="D74">
        <v>0.84223597230726999</v>
      </c>
      <c r="E74">
        <f t="shared" ref="E74:E79" si="7">C74*D74</f>
        <v>6.5122547568138376E-3</v>
      </c>
      <c r="F74">
        <f>-LOG(E75)</f>
        <v>7.6742841485010436</v>
      </c>
      <c r="G74" s="41">
        <f>C76+2*C78+C79-C75</f>
        <v>2.4142578846591035E-4</v>
      </c>
      <c r="H74" s="41"/>
      <c r="J74" s="20" t="s">
        <v>4</v>
      </c>
      <c r="K74" s="21" t="s">
        <v>3</v>
      </c>
      <c r="L74" s="21" t="s">
        <v>5</v>
      </c>
      <c r="M74" s="21" t="s">
        <v>6</v>
      </c>
      <c r="N74" s="21" t="s">
        <v>8</v>
      </c>
      <c r="O74" s="21" t="s">
        <v>7</v>
      </c>
      <c r="T74" t="s">
        <v>28</v>
      </c>
      <c r="U74">
        <v>0.84223597230726999</v>
      </c>
      <c r="V74" t="s">
        <v>34</v>
      </c>
    </row>
    <row r="75" spans="1:22" x14ac:dyDescent="0.25">
      <c r="A75" t="s">
        <v>19</v>
      </c>
      <c r="B75" s="22" t="s">
        <v>3</v>
      </c>
      <c r="C75" s="34">
        <v>2.2062727725935399E-8</v>
      </c>
      <c r="D75" s="34">
        <v>0.95952577659037797</v>
      </c>
      <c r="E75">
        <f t="shared" si="7"/>
        <v>2.1169755954930226E-8</v>
      </c>
      <c r="F75">
        <f>10^(-F74)</f>
        <v>2.1169755954930196E-8</v>
      </c>
      <c r="I75" s="33" t="s">
        <v>17</v>
      </c>
      <c r="J75" s="2">
        <v>2</v>
      </c>
      <c r="K75" s="3">
        <v>1</v>
      </c>
      <c r="L75" s="3">
        <v>-1</v>
      </c>
      <c r="M75" s="3">
        <v>0</v>
      </c>
      <c r="N75" s="3">
        <v>-2</v>
      </c>
      <c r="O75" s="4">
        <v>-1</v>
      </c>
      <c r="T75" t="s">
        <v>19</v>
      </c>
      <c r="U75" s="34">
        <v>0.95952577659037797</v>
      </c>
      <c r="V75" t="s">
        <v>34</v>
      </c>
    </row>
    <row r="76" spans="1:22" x14ac:dyDescent="0.25">
      <c r="A76" t="s">
        <v>20</v>
      </c>
      <c r="B76" s="22" t="s">
        <v>5</v>
      </c>
      <c r="C76">
        <v>2.3973872921739101E-4</v>
      </c>
      <c r="D76">
        <v>0.95707565857437704</v>
      </c>
      <c r="E76">
        <f t="shared" si="7"/>
        <v>2.2944810215151873E-4</v>
      </c>
      <c r="J76" s="5">
        <v>0</v>
      </c>
      <c r="K76" s="6">
        <v>-1</v>
      </c>
      <c r="L76" s="6">
        <v>1</v>
      </c>
      <c r="M76" s="6">
        <v>0</v>
      </c>
      <c r="N76" s="6">
        <v>2</v>
      </c>
      <c r="O76" s="7">
        <v>1</v>
      </c>
      <c r="T76" t="s">
        <v>20</v>
      </c>
      <c r="U76">
        <v>0.95707565857437704</v>
      </c>
      <c r="V76" t="s">
        <v>34</v>
      </c>
    </row>
    <row r="77" spans="1:22" x14ac:dyDescent="0.25">
      <c r="A77" t="s">
        <v>21</v>
      </c>
      <c r="B77" s="22" t="s">
        <v>6</v>
      </c>
      <c r="C77" s="34">
        <v>1.07407920010655E-5</v>
      </c>
      <c r="D77" s="34">
        <v>1.0001474106917401</v>
      </c>
      <c r="E77">
        <f t="shared" si="7"/>
        <v>1.0742375308644214E-5</v>
      </c>
      <c r="J77" s="44">
        <v>1</v>
      </c>
      <c r="K77" s="23">
        <v>0</v>
      </c>
      <c r="L77" s="23">
        <v>0</v>
      </c>
      <c r="M77" s="23">
        <v>0</v>
      </c>
      <c r="N77" s="23">
        <v>0</v>
      </c>
      <c r="O77" s="45">
        <v>0</v>
      </c>
      <c r="T77" t="s">
        <v>21</v>
      </c>
      <c r="U77" s="34">
        <v>1.0001474106917401</v>
      </c>
      <c r="V77" t="s">
        <v>34</v>
      </c>
    </row>
    <row r="78" spans="1:22" x14ac:dyDescent="0.25">
      <c r="A78" t="s">
        <v>22</v>
      </c>
      <c r="B78" s="22" t="s">
        <v>8</v>
      </c>
      <c r="C78" s="34">
        <v>6.0484485885242802E-7</v>
      </c>
      <c r="D78" s="34">
        <v>0.84047466126201598</v>
      </c>
      <c r="E78">
        <f t="shared" si="7"/>
        <v>5.0835677786006634E-7</v>
      </c>
      <c r="I78" s="42" t="s">
        <v>63</v>
      </c>
      <c r="J78" s="2">
        <v>0</v>
      </c>
      <c r="K78" s="3">
        <v>1</v>
      </c>
      <c r="L78" s="3">
        <v>0</v>
      </c>
      <c r="M78" s="3">
        <v>0</v>
      </c>
      <c r="N78" s="3">
        <v>0</v>
      </c>
      <c r="O78" s="4">
        <v>0</v>
      </c>
      <c r="T78" t="s">
        <v>22</v>
      </c>
      <c r="U78" s="34">
        <v>0.84047466126201598</v>
      </c>
      <c r="V78" t="s">
        <v>34</v>
      </c>
    </row>
    <row r="79" spans="1:22" x14ac:dyDescent="0.25">
      <c r="A79" t="s">
        <v>23</v>
      </c>
      <c r="B79" s="22" t="s">
        <v>7</v>
      </c>
      <c r="C79" s="34">
        <v>4.9943225854042804E-7</v>
      </c>
      <c r="D79" s="34">
        <v>0.95654974068902698</v>
      </c>
      <c r="E79">
        <f t="shared" si="7"/>
        <v>4.7773179739858155E-7</v>
      </c>
      <c r="J79" s="5">
        <v>1</v>
      </c>
      <c r="K79" s="6">
        <v>-1</v>
      </c>
      <c r="L79" s="6">
        <v>1</v>
      </c>
      <c r="M79" s="6">
        <v>0</v>
      </c>
      <c r="N79" s="6">
        <v>0</v>
      </c>
      <c r="O79" s="7">
        <v>0</v>
      </c>
      <c r="T79" t="s">
        <v>23</v>
      </c>
      <c r="U79" s="34">
        <v>0.95654974068902698</v>
      </c>
      <c r="V79" t="s">
        <v>34</v>
      </c>
    </row>
    <row r="80" spans="1:22" x14ac:dyDescent="0.25">
      <c r="A80" t="s">
        <v>54</v>
      </c>
      <c r="B80" t="s">
        <v>0</v>
      </c>
      <c r="C80">
        <v>55.508250191225898</v>
      </c>
      <c r="D80">
        <v>1</v>
      </c>
      <c r="J80" s="8">
        <v>0</v>
      </c>
      <c r="K80" s="9">
        <v>1</v>
      </c>
      <c r="L80" s="9">
        <v>1</v>
      </c>
      <c r="M80" s="9">
        <v>0</v>
      </c>
      <c r="N80" s="9">
        <v>0</v>
      </c>
      <c r="O80" s="10">
        <v>0</v>
      </c>
    </row>
    <row r="81" spans="1:16" x14ac:dyDescent="0.25">
      <c r="A81" t="s">
        <v>55</v>
      </c>
      <c r="B81" s="22" t="s">
        <v>1</v>
      </c>
      <c r="C81">
        <v>1</v>
      </c>
      <c r="D81">
        <v>1</v>
      </c>
    </row>
    <row r="82" spans="1:16" x14ac:dyDescent="0.25">
      <c r="A82" t="s">
        <v>56</v>
      </c>
      <c r="B82" s="22" t="s">
        <v>2</v>
      </c>
      <c r="C82">
        <v>3.16228E-4</v>
      </c>
      <c r="D82">
        <v>1</v>
      </c>
      <c r="E82">
        <v>3.16228E-4</v>
      </c>
    </row>
    <row r="84" spans="1:16" x14ac:dyDescent="0.25">
      <c r="A84" t="s">
        <v>62</v>
      </c>
      <c r="B84">
        <v>12</v>
      </c>
    </row>
    <row r="85" spans="1:16" x14ac:dyDescent="0.25">
      <c r="G85" t="s">
        <v>88</v>
      </c>
      <c r="I85" t="s">
        <v>2</v>
      </c>
      <c r="K85" t="s">
        <v>9</v>
      </c>
      <c r="M85" s="34"/>
      <c r="N85" s="34" t="s">
        <v>0</v>
      </c>
      <c r="O85" t="s">
        <v>6</v>
      </c>
      <c r="P85" t="s">
        <v>8</v>
      </c>
    </row>
    <row r="86" spans="1:16" x14ac:dyDescent="0.25">
      <c r="F86" t="s">
        <v>39</v>
      </c>
      <c r="G86">
        <f>E74*E76/E75</f>
        <v>70.582981582749198</v>
      </c>
      <c r="I86">
        <f>E76*E75/E82</f>
        <v>1.5360310683650886E-8</v>
      </c>
      <c r="K86">
        <v>-7.8136000000000001</v>
      </c>
      <c r="N86">
        <f>E75*E79</f>
        <v>1.0113465562838142E-14</v>
      </c>
      <c r="O86">
        <f>E75*E76/E77</f>
        <v>4.5216818322861179E-7</v>
      </c>
      <c r="P86">
        <f>E76/E75/E78</f>
        <v>21320628358.675442</v>
      </c>
    </row>
    <row r="87" spans="1:16" x14ac:dyDescent="0.25">
      <c r="F87" t="s">
        <v>9</v>
      </c>
      <c r="G87">
        <f>LOG10(G86)</f>
        <v>1.8486999999801068</v>
      </c>
      <c r="I87">
        <f>LOG10(I86)</f>
        <v>-7.8136000000056374</v>
      </c>
      <c r="J87">
        <f>LOG10(E82)+T4</f>
        <v>-11.313599678657065</v>
      </c>
      <c r="K87">
        <f>10^(K86)</f>
        <v>1.5360310683850236E-8</v>
      </c>
      <c r="L87" s="47">
        <f>K87+E82</f>
        <v>3.1624336031068386E-4</v>
      </c>
      <c r="M87">
        <f>LN(L87)</f>
        <v>-8.0589985132079747</v>
      </c>
      <c r="N87" s="34">
        <f>LOG(N86)</f>
        <v>-13.995100000005714</v>
      </c>
      <c r="O87">
        <f>LOG(O86)</f>
        <v>-6.3447000000056528</v>
      </c>
      <c r="P87">
        <f>LOG10(P86)</f>
        <v>10.328800000011384</v>
      </c>
    </row>
    <row r="88" spans="1:16" x14ac:dyDescent="0.25">
      <c r="L88" s="47">
        <v>3.16243360310683E-4</v>
      </c>
      <c r="M88" s="34"/>
      <c r="N88" s="34"/>
    </row>
    <row r="89" spans="1:16" x14ac:dyDescent="0.25">
      <c r="A89" s="40" t="s">
        <v>59</v>
      </c>
      <c r="B89" s="40"/>
      <c r="C89" s="40"/>
      <c r="D89" s="40"/>
      <c r="E89">
        <f>MMULT(J75:O75,C96:C101)</f>
        <v>2.2254997639575486E-4</v>
      </c>
      <c r="F89" t="s">
        <v>9</v>
      </c>
      <c r="G89" t="e">
        <f>LOG10(G88)</f>
        <v>#NUM!</v>
      </c>
      <c r="M89" s="34"/>
      <c r="N89" s="34"/>
    </row>
    <row r="90" spans="1:16" x14ac:dyDescent="0.25">
      <c r="A90" s="40" t="s">
        <v>53</v>
      </c>
      <c r="B90" s="40">
        <v>1.5691353630323351E-2</v>
      </c>
      <c r="C90" s="40"/>
      <c r="D90" s="40"/>
      <c r="E90">
        <f>MMULT(J76:O76,C96:C101)</f>
        <v>9.1429253638424532E-4</v>
      </c>
    </row>
    <row r="91" spans="1:16" x14ac:dyDescent="0.25">
      <c r="A91" s="40" t="s">
        <v>37</v>
      </c>
      <c r="B91" s="40">
        <v>8.2761988400928388</v>
      </c>
      <c r="C91" s="40"/>
      <c r="D91" s="40"/>
      <c r="E91">
        <f>F96</f>
        <v>8.2446908675821433</v>
      </c>
    </row>
    <row r="92" spans="1:16" x14ac:dyDescent="0.25">
      <c r="A92" s="40" t="s">
        <v>66</v>
      </c>
      <c r="B92" s="40">
        <v>4.9246101931743602E-4</v>
      </c>
      <c r="C92" s="40"/>
      <c r="D92" s="40"/>
      <c r="E92">
        <f>C96</f>
        <v>5.6842125638999999E-4</v>
      </c>
    </row>
    <row r="93" spans="1:16" x14ac:dyDescent="0.25">
      <c r="A93" s="40" t="s">
        <v>87</v>
      </c>
      <c r="B93" s="40" t="s">
        <v>88</v>
      </c>
      <c r="C93" s="40"/>
      <c r="D93" s="40"/>
    </row>
    <row r="94" spans="1:16" x14ac:dyDescent="0.25">
      <c r="A94" s="40" t="s">
        <v>89</v>
      </c>
      <c r="B94" s="40" t="s">
        <v>2</v>
      </c>
      <c r="C94" s="40"/>
      <c r="D94" s="40"/>
    </row>
    <row r="95" spans="1:16" x14ac:dyDescent="0.25">
      <c r="C95" s="1" t="s">
        <v>29</v>
      </c>
      <c r="D95" s="39" t="s">
        <v>57</v>
      </c>
      <c r="E95" s="1" t="s">
        <v>58</v>
      </c>
      <c r="F95" t="s">
        <v>37</v>
      </c>
      <c r="G95" t="s">
        <v>53</v>
      </c>
    </row>
    <row r="96" spans="1:16" x14ac:dyDescent="0.25">
      <c r="A96" t="s">
        <v>28</v>
      </c>
      <c r="B96" s="20" t="s">
        <v>4</v>
      </c>
      <c r="C96">
        <v>5.6842125638999999E-4</v>
      </c>
      <c r="D96">
        <v>0.82841438822150804</v>
      </c>
      <c r="E96">
        <f t="shared" ref="E96:E101" si="8">C96*D96</f>
        <v>4.708883473644228E-4</v>
      </c>
      <c r="F96">
        <f>-LOG(E97)</f>
        <v>8.2446908675821433</v>
      </c>
      <c r="G96" s="41">
        <f>C98+2*C100+C101-C97</f>
        <v>9.1429253638424532E-4</v>
      </c>
    </row>
    <row r="97" spans="1:16" x14ac:dyDescent="0.25">
      <c r="A97" t="s">
        <v>19</v>
      </c>
      <c r="B97" s="22" t="s">
        <v>3</v>
      </c>
      <c r="C97" s="34">
        <v>5.95538091291849E-9</v>
      </c>
      <c r="D97">
        <v>0.95587166451651095</v>
      </c>
      <c r="E97">
        <f t="shared" si="8"/>
        <v>5.6925798660612553E-9</v>
      </c>
      <c r="F97">
        <f>10^(-F96)</f>
        <v>5.6925798660612338E-9</v>
      </c>
    </row>
    <row r="98" spans="1:16" x14ac:dyDescent="0.25">
      <c r="A98" t="s">
        <v>20</v>
      </c>
      <c r="B98" s="22" t="s">
        <v>5</v>
      </c>
      <c r="C98">
        <v>8.9541686237873104E-4</v>
      </c>
      <c r="D98">
        <v>0.952940796993474</v>
      </c>
      <c r="E98">
        <f t="shared" si="8"/>
        <v>8.5327925847658375E-4</v>
      </c>
    </row>
    <row r="99" spans="1:16" x14ac:dyDescent="0.25">
      <c r="A99" t="s">
        <v>21</v>
      </c>
      <c r="B99" s="22" t="s">
        <v>6</v>
      </c>
      <c r="C99" s="34">
        <v>1.07404428674971E-5</v>
      </c>
      <c r="D99">
        <v>1.0001799219241201</v>
      </c>
      <c r="E99">
        <f t="shared" si="8"/>
        <v>1.0742375308643723E-5</v>
      </c>
    </row>
    <row r="100" spans="1:16" x14ac:dyDescent="0.25">
      <c r="A100" t="s">
        <v>22</v>
      </c>
      <c r="B100" s="22" t="s">
        <v>8</v>
      </c>
      <c r="C100" s="34">
        <v>8.5080251348234596E-6</v>
      </c>
      <c r="D100">
        <v>0.82632956639409405</v>
      </c>
      <c r="E100">
        <f t="shared" si="8"/>
        <v>7.0304327205287228E-6</v>
      </c>
    </row>
    <row r="101" spans="1:16" x14ac:dyDescent="0.25">
      <c r="A101" t="s">
        <v>23</v>
      </c>
      <c r="B101" s="22" t="s">
        <v>7</v>
      </c>
      <c r="C101" s="34">
        <v>1.8655791167802E-6</v>
      </c>
      <c r="D101">
        <v>0.95230748086799299</v>
      </c>
      <c r="E101">
        <f t="shared" si="8"/>
        <v>1.7766049490608876E-6</v>
      </c>
      <c r="J101" t="s">
        <v>28</v>
      </c>
      <c r="K101">
        <v>5.6842125638999999E-4</v>
      </c>
      <c r="L101" t="s">
        <v>34</v>
      </c>
    </row>
    <row r="102" spans="1:16" x14ac:dyDescent="0.25">
      <c r="A102" t="s">
        <v>54</v>
      </c>
      <c r="B102" t="s">
        <v>0</v>
      </c>
      <c r="C102">
        <v>55.508250191225898</v>
      </c>
      <c r="D102">
        <v>1</v>
      </c>
      <c r="J102" t="s">
        <v>19</v>
      </c>
      <c r="K102" s="34">
        <v>5.95538091291849E-9</v>
      </c>
      <c r="L102" t="s">
        <v>34</v>
      </c>
    </row>
    <row r="103" spans="1:16" x14ac:dyDescent="0.25">
      <c r="A103" t="s">
        <v>55</v>
      </c>
      <c r="B103" s="22" t="s">
        <v>1</v>
      </c>
      <c r="C103">
        <v>1</v>
      </c>
      <c r="D103">
        <v>1</v>
      </c>
      <c r="J103" t="s">
        <v>20</v>
      </c>
      <c r="K103">
        <v>8.9541686237873104E-4</v>
      </c>
      <c r="L103" t="s">
        <v>34</v>
      </c>
    </row>
    <row r="104" spans="1:16" x14ac:dyDescent="0.25">
      <c r="A104" t="s">
        <v>56</v>
      </c>
      <c r="B104" s="22" t="s">
        <v>2</v>
      </c>
      <c r="C104">
        <v>3.16228E-4</v>
      </c>
      <c r="D104">
        <v>1</v>
      </c>
      <c r="E104">
        <v>3.16228E-4</v>
      </c>
      <c r="J104" t="s">
        <v>21</v>
      </c>
      <c r="K104" s="34">
        <v>1.07404428674971E-5</v>
      </c>
      <c r="L104" t="s">
        <v>34</v>
      </c>
    </row>
    <row r="105" spans="1:16" x14ac:dyDescent="0.25">
      <c r="J105" t="s">
        <v>22</v>
      </c>
      <c r="K105" s="34">
        <v>8.5080251348234596E-6</v>
      </c>
      <c r="L105" t="s">
        <v>34</v>
      </c>
    </row>
    <row r="106" spans="1:16" x14ac:dyDescent="0.25">
      <c r="J106" t="s">
        <v>23</v>
      </c>
      <c r="K106" s="34">
        <v>1.8655791167802E-6</v>
      </c>
      <c r="L106" t="s">
        <v>34</v>
      </c>
    </row>
    <row r="107" spans="1:16" x14ac:dyDescent="0.25">
      <c r="G107" t="s">
        <v>88</v>
      </c>
      <c r="I107" t="s">
        <v>2</v>
      </c>
      <c r="K107" t="s">
        <v>9</v>
      </c>
      <c r="M107" s="34"/>
      <c r="N107" s="34" t="s">
        <v>0</v>
      </c>
      <c r="O107" t="s">
        <v>6</v>
      </c>
      <c r="P107" t="s">
        <v>8</v>
      </c>
    </row>
    <row r="108" spans="1:16" x14ac:dyDescent="0.25">
      <c r="F108" t="s">
        <v>39</v>
      </c>
      <c r="G108">
        <f>E96*E98/E97</f>
        <v>70.582981586235874</v>
      </c>
      <c r="I108">
        <f>E98*E97/E104</f>
        <v>1.5360310683846712E-8</v>
      </c>
      <c r="K108">
        <v>-7.8136000000000001</v>
      </c>
      <c r="N108">
        <f>E97*E101</f>
        <v>1.0113465562968791E-14</v>
      </c>
      <c r="O108">
        <f>E97*E98/E99</f>
        <v>4.5216818323439713E-7</v>
      </c>
      <c r="P108">
        <f>E98/E97/E100</f>
        <v>21320628358.126575</v>
      </c>
    </row>
    <row r="109" spans="1:16" x14ac:dyDescent="0.25">
      <c r="F109" t="s">
        <v>9</v>
      </c>
      <c r="G109">
        <f>LOG10(G108)</f>
        <v>1.8487000000015601</v>
      </c>
      <c r="I109">
        <f>LOG10(I108)</f>
        <v>-7.8136000000001005</v>
      </c>
      <c r="J109">
        <f>LOG10(E104)+T26</f>
        <v>-3.4999996786570646</v>
      </c>
      <c r="K109">
        <f>10^(K108)</f>
        <v>1.5360310683850236E-8</v>
      </c>
      <c r="L109" s="47">
        <f>K109+E104</f>
        <v>3.1624336031068386E-4</v>
      </c>
      <c r="M109">
        <f>LN(L109)</f>
        <v>-8.0589985132079747</v>
      </c>
      <c r="N109" s="34">
        <f>LOG(N108)</f>
        <v>-13.995100000000104</v>
      </c>
      <c r="O109">
        <f>LOG(O108)</f>
        <v>-6.3447000000000964</v>
      </c>
      <c r="P109">
        <f>LOG10(P108)</f>
        <v>10.328800000000204</v>
      </c>
    </row>
    <row r="112" spans="1:16" x14ac:dyDescent="0.25">
      <c r="A112" s="40" t="s">
        <v>59</v>
      </c>
      <c r="B112" s="40"/>
      <c r="C112" s="40"/>
      <c r="D112" s="40"/>
      <c r="E112">
        <f>MMULT($J$75:$O$75,C119:C124)</f>
        <v>3.3941120415481513E-5</v>
      </c>
      <c r="F112" t="s">
        <v>9</v>
      </c>
      <c r="G112" t="e">
        <f>LOG10(G111)</f>
        <v>#NUM!</v>
      </c>
      <c r="M112" s="34"/>
      <c r="N112" s="34"/>
    </row>
    <row r="113" spans="1:14" x14ac:dyDescent="0.25">
      <c r="A113" s="40" t="s">
        <v>53</v>
      </c>
      <c r="B113" s="40">
        <v>1.5691353630323351E-2</v>
      </c>
      <c r="C113" s="40"/>
      <c r="D113" s="40"/>
      <c r="E113">
        <f>MMULT($J$76:$O$76,C119:C124)</f>
        <v>9.7345135751871468E-4</v>
      </c>
    </row>
    <row r="114" spans="1:14" x14ac:dyDescent="0.25">
      <c r="A114" s="40" t="s">
        <v>37</v>
      </c>
      <c r="B114" s="40">
        <v>8.2761988400928388</v>
      </c>
      <c r="C114" s="40"/>
      <c r="D114" s="40"/>
      <c r="E114">
        <f>F119</f>
        <v>8.271243103759458</v>
      </c>
    </row>
    <row r="115" spans="1:14" x14ac:dyDescent="0.25">
      <c r="A115" s="40" t="s">
        <v>66</v>
      </c>
      <c r="B115" s="40">
        <v>4.9246101931743602E-4</v>
      </c>
      <c r="C115" s="40"/>
      <c r="D115" s="40"/>
      <c r="E115">
        <f>C119</f>
        <v>5.0369623896709805E-4</v>
      </c>
    </row>
    <row r="116" spans="1:14" x14ac:dyDescent="0.25">
      <c r="A116" s="40" t="s">
        <v>87</v>
      </c>
      <c r="B116" s="40" t="s">
        <v>88</v>
      </c>
      <c r="C116" s="40"/>
      <c r="D116" s="40"/>
    </row>
    <row r="117" spans="1:14" x14ac:dyDescent="0.25">
      <c r="A117" s="40" t="s">
        <v>89</v>
      </c>
      <c r="B117" s="40" t="s">
        <v>2</v>
      </c>
      <c r="C117" s="40"/>
      <c r="D117" s="40"/>
    </row>
    <row r="118" spans="1:14" x14ac:dyDescent="0.25">
      <c r="C118" s="1" t="s">
        <v>29</v>
      </c>
      <c r="D118" s="39" t="s">
        <v>57</v>
      </c>
      <c r="E118" s="1" t="s">
        <v>58</v>
      </c>
      <c r="F118" t="s">
        <v>37</v>
      </c>
      <c r="G118" t="s">
        <v>53</v>
      </c>
    </row>
    <row r="119" spans="1:14" x14ac:dyDescent="0.25">
      <c r="A119" t="s">
        <v>28</v>
      </c>
      <c r="B119" s="20" t="s">
        <v>4</v>
      </c>
      <c r="C119">
        <v>5.0369623896709805E-4</v>
      </c>
      <c r="D119">
        <v>0.82726521437371103</v>
      </c>
      <c r="E119">
        <f t="shared" ref="E119:E124" si="9">C119*D119</f>
        <v>4.1669037710834834E-4</v>
      </c>
      <c r="F119">
        <f>-LOG(E120)</f>
        <v>8.271243103759458</v>
      </c>
      <c r="G119" s="41">
        <f>C121+2*C123+C124-C120</f>
        <v>9.7345135751871468E-4</v>
      </c>
    </row>
    <row r="120" spans="1:14" x14ac:dyDescent="0.25">
      <c r="A120" t="s">
        <v>19</v>
      </c>
      <c r="B120" s="22" t="s">
        <v>3</v>
      </c>
      <c r="C120" s="34">
        <v>5.6039694412516298E-9</v>
      </c>
      <c r="D120" s="34">
        <v>0.95556698821672603</v>
      </c>
      <c r="E120">
        <f t="shared" si="9"/>
        <v>5.354968201035389E-9</v>
      </c>
      <c r="F120">
        <f>10^(-F119)</f>
        <v>5.3549682010353692E-9</v>
      </c>
    </row>
    <row r="121" spans="1:14" x14ac:dyDescent="0.25">
      <c r="A121" t="s">
        <v>20</v>
      </c>
      <c r="B121" s="22" t="s">
        <v>5</v>
      </c>
      <c r="C121">
        <v>9.5221629684223198E-4</v>
      </c>
      <c r="D121">
        <v>0.95259394157638499</v>
      </c>
      <c r="E121">
        <f t="shared" si="9"/>
        <v>9.070754754422108E-4</v>
      </c>
    </row>
    <row r="122" spans="1:14" x14ac:dyDescent="0.25">
      <c r="A122" t="s">
        <v>21</v>
      </c>
      <c r="B122" s="22" t="s">
        <v>6</v>
      </c>
      <c r="C122" s="34">
        <v>1.07404117395168E-5</v>
      </c>
      <c r="D122" s="34">
        <v>1.0001828206566601</v>
      </c>
      <c r="E122">
        <f t="shared" si="9"/>
        <v>1.0742375308643819E-5</v>
      </c>
      <c r="K122" t="s">
        <v>28</v>
      </c>
      <c r="L122">
        <v>5.0369623896709805E-4</v>
      </c>
      <c r="M122" t="s">
        <v>34</v>
      </c>
      <c r="N122" t="s">
        <v>34</v>
      </c>
    </row>
    <row r="123" spans="1:14" x14ac:dyDescent="0.25">
      <c r="A123" t="s">
        <v>22</v>
      </c>
      <c r="B123" s="22" t="s">
        <v>8</v>
      </c>
      <c r="C123" s="34">
        <v>9.6283625378136801E-6</v>
      </c>
      <c r="D123" s="34">
        <v>0.82515226174957101</v>
      </c>
      <c r="E123">
        <f t="shared" si="9"/>
        <v>7.9448651250217971E-6</v>
      </c>
      <c r="K123" t="s">
        <v>19</v>
      </c>
      <c r="L123" s="34">
        <v>5.6039694412516298E-9</v>
      </c>
      <c r="M123" s="34" t="s">
        <v>34</v>
      </c>
      <c r="N123" t="s">
        <v>34</v>
      </c>
    </row>
    <row r="124" spans="1:14" x14ac:dyDescent="0.25">
      <c r="A124" t="s">
        <v>23</v>
      </c>
      <c r="B124" s="22" t="s">
        <v>7</v>
      </c>
      <c r="C124" s="34">
        <v>1.9839395702965102E-6</v>
      </c>
      <c r="D124" s="34">
        <v>0.95195115276366804</v>
      </c>
      <c r="E124">
        <f t="shared" si="9"/>
        <v>1.8886135609572191E-6</v>
      </c>
      <c r="K124" t="s">
        <v>20</v>
      </c>
      <c r="L124">
        <v>9.5221629684223198E-4</v>
      </c>
      <c r="M124" t="s">
        <v>34</v>
      </c>
      <c r="N124" t="s">
        <v>34</v>
      </c>
    </row>
    <row r="125" spans="1:14" x14ac:dyDescent="0.25">
      <c r="A125" t="s">
        <v>54</v>
      </c>
      <c r="B125" t="s">
        <v>0</v>
      </c>
      <c r="C125">
        <v>55.508250191225898</v>
      </c>
      <c r="D125">
        <v>1</v>
      </c>
      <c r="K125" s="34" t="s">
        <v>21</v>
      </c>
      <c r="L125" s="34">
        <v>1.07404117395168E-5</v>
      </c>
      <c r="M125" s="34" t="s">
        <v>34</v>
      </c>
      <c r="N125" t="s">
        <v>34</v>
      </c>
    </row>
    <row r="126" spans="1:14" x14ac:dyDescent="0.25">
      <c r="A126" t="s">
        <v>55</v>
      </c>
      <c r="B126" s="22" t="s">
        <v>1</v>
      </c>
      <c r="C126">
        <v>1</v>
      </c>
      <c r="D126">
        <v>1</v>
      </c>
      <c r="K126" t="s">
        <v>22</v>
      </c>
      <c r="L126" s="34">
        <v>9.6283625378136801E-6</v>
      </c>
      <c r="M126" s="34" t="s">
        <v>34</v>
      </c>
      <c r="N126" t="s">
        <v>34</v>
      </c>
    </row>
    <row r="127" spans="1:14" x14ac:dyDescent="0.25">
      <c r="A127" t="s">
        <v>56</v>
      </c>
      <c r="B127" s="22" t="s">
        <v>2</v>
      </c>
      <c r="C127">
        <v>3.16228E-4</v>
      </c>
      <c r="D127">
        <v>1</v>
      </c>
      <c r="E127">
        <v>3.16228E-4</v>
      </c>
      <c r="K127" s="34" t="s">
        <v>23</v>
      </c>
      <c r="L127" s="34">
        <v>1.9839395702965102E-6</v>
      </c>
      <c r="M127" s="34" t="s">
        <v>34</v>
      </c>
      <c r="N127" t="s">
        <v>34</v>
      </c>
    </row>
    <row r="130" spans="1:16" x14ac:dyDescent="0.25">
      <c r="G130" t="s">
        <v>88</v>
      </c>
      <c r="I130" t="s">
        <v>2</v>
      </c>
      <c r="K130" t="s">
        <v>9</v>
      </c>
      <c r="M130" s="34"/>
      <c r="N130" s="34" t="s">
        <v>0</v>
      </c>
      <c r="O130" t="s">
        <v>6</v>
      </c>
      <c r="P130" t="s">
        <v>8</v>
      </c>
    </row>
    <row r="131" spans="1:16" x14ac:dyDescent="0.25">
      <c r="F131" t="s">
        <v>39</v>
      </c>
      <c r="G131">
        <f>E119*E121/E120</f>
        <v>70.582981586084557</v>
      </c>
      <c r="I131">
        <f>E121*E120/E127</f>
        <v>1.5360310683848665E-8</v>
      </c>
      <c r="K131">
        <v>-7.8136000000000001</v>
      </c>
      <c r="N131">
        <f>E120*E124</f>
        <v>1.011346556297012E-14</v>
      </c>
      <c r="O131">
        <f>E120*E121/E122</f>
        <v>4.5216818323445055E-7</v>
      </c>
      <c r="P131">
        <f>E121/E120/E123</f>
        <v>21320628358.121021</v>
      </c>
    </row>
    <row r="132" spans="1:16" x14ac:dyDescent="0.25">
      <c r="F132" t="s">
        <v>9</v>
      </c>
      <c r="G132">
        <f>LOG10(G131)</f>
        <v>1.8487000000006291</v>
      </c>
      <c r="I132">
        <f>LOG10(I131)</f>
        <v>-7.8136000000000454</v>
      </c>
      <c r="J132">
        <f>LOG10(E127)+T49</f>
        <v>-3.4999996786570646</v>
      </c>
      <c r="K132">
        <f>10^(K131)</f>
        <v>1.5360310683850236E-8</v>
      </c>
      <c r="L132" s="47">
        <f>K132+E127</f>
        <v>3.1624336031068386E-4</v>
      </c>
      <c r="M132">
        <f>LN(L132)</f>
        <v>-8.0589985132079747</v>
      </c>
      <c r="N132" s="34">
        <f>LOG(N131)</f>
        <v>-13.995100000000047</v>
      </c>
      <c r="O132">
        <f>LOG(O131)</f>
        <v>-6.3447000000000449</v>
      </c>
      <c r="P132">
        <f>LOG10(P131)</f>
        <v>10.328800000000092</v>
      </c>
    </row>
    <row r="134" spans="1:16" x14ac:dyDescent="0.25">
      <c r="A134" s="40" t="s">
        <v>59</v>
      </c>
      <c r="B134" s="40"/>
      <c r="C134" s="40"/>
      <c r="D134" s="40"/>
      <c r="E134">
        <f>MMULT($J$75:$O$75,C141:C146)</f>
        <v>3.9288064322671627E-7</v>
      </c>
      <c r="F134" t="s">
        <v>9</v>
      </c>
      <c r="G134" t="e">
        <f>LOG10(G133)</f>
        <v>#NUM!</v>
      </c>
    </row>
    <row r="135" spans="1:16" x14ac:dyDescent="0.25">
      <c r="A135" s="40" t="s">
        <v>53</v>
      </c>
      <c r="B135" s="40">
        <v>1.5691353630323351E-2</v>
      </c>
      <c r="C135" s="40"/>
      <c r="D135" s="40"/>
      <c r="E135" s="49">
        <f>MMULT($J$76:$O$76,C141:C146)</f>
        <v>9.8478774880271535E-4</v>
      </c>
    </row>
    <row r="136" spans="1:16" x14ac:dyDescent="0.25">
      <c r="A136" s="40" t="s">
        <v>37</v>
      </c>
      <c r="B136" s="40">
        <v>8.2761988400928388</v>
      </c>
      <c r="C136" s="40"/>
      <c r="D136" s="40"/>
      <c r="E136">
        <f>F141</f>
        <v>8.2761420438423325</v>
      </c>
      <c r="L136" s="34"/>
    </row>
    <row r="137" spans="1:16" x14ac:dyDescent="0.25">
      <c r="A137" s="40" t="s">
        <v>66</v>
      </c>
      <c r="B137" s="40">
        <v>4.9246101931743602E-4</v>
      </c>
      <c r="C137" s="40"/>
      <c r="D137" s="40"/>
      <c r="E137">
        <f>C141</f>
        <v>4.9259031472297099E-4</v>
      </c>
    </row>
    <row r="138" spans="1:16" x14ac:dyDescent="0.25">
      <c r="A138" s="40" t="s">
        <v>87</v>
      </c>
      <c r="B138" s="40" t="s">
        <v>88</v>
      </c>
      <c r="C138" s="40"/>
      <c r="D138" s="40"/>
      <c r="L138" s="34"/>
    </row>
    <row r="139" spans="1:16" x14ac:dyDescent="0.25">
      <c r="A139" s="40" t="s">
        <v>89</v>
      </c>
      <c r="B139" s="40" t="s">
        <v>2</v>
      </c>
      <c r="C139" s="40"/>
      <c r="D139" s="40"/>
      <c r="L139" s="34"/>
    </row>
    <row r="140" spans="1:16" x14ac:dyDescent="0.25">
      <c r="C140" s="1" t="s">
        <v>29</v>
      </c>
      <c r="D140" s="39" t="s">
        <v>57</v>
      </c>
      <c r="E140" s="1" t="s">
        <v>58</v>
      </c>
      <c r="F140" t="s">
        <v>37</v>
      </c>
      <c r="G140" t="s">
        <v>53</v>
      </c>
      <c r="L140" s="34"/>
    </row>
    <row r="141" spans="1:16" x14ac:dyDescent="0.25">
      <c r="A141" t="s">
        <v>28</v>
      </c>
      <c r="B141" s="20" t="s">
        <v>4</v>
      </c>
      <c r="C141">
        <v>4.9259031472297099E-4</v>
      </c>
      <c r="D141">
        <v>0.82704610840871096</v>
      </c>
      <c r="E141">
        <f t="shared" ref="E141:E148" si="10">C141*D141</f>
        <v>4.0739490283145532E-4</v>
      </c>
      <c r="F141">
        <f>-LOG(E142)</f>
        <v>8.2761420438423325</v>
      </c>
      <c r="G141" s="41">
        <f>C143+2*C145+C146-C142</f>
        <v>9.8478774880271535E-4</v>
      </c>
      <c r="H141">
        <f>LOG10(E141)</f>
        <v>-3.3899844090276088</v>
      </c>
    </row>
    <row r="142" spans="1:16" x14ac:dyDescent="0.25">
      <c r="A142" t="s">
        <v>19</v>
      </c>
      <c r="B142" s="22" t="s">
        <v>3</v>
      </c>
      <c r="C142" s="34">
        <v>5.5414475577814801E-9</v>
      </c>
      <c r="D142" s="34">
        <v>0.95550888232045506</v>
      </c>
      <c r="E142">
        <f t="shared" si="10"/>
        <v>5.2949023623731975E-9</v>
      </c>
      <c r="F142">
        <f>10^(-F141)</f>
        <v>5.29490236237319E-9</v>
      </c>
      <c r="H142">
        <f t="shared" ref="H142:H149" si="11">LOG10(E142)</f>
        <v>-8.2761420438423325</v>
      </c>
    </row>
    <row r="143" spans="1:16" x14ac:dyDescent="0.25">
      <c r="A143" t="s">
        <v>20</v>
      </c>
      <c r="B143" s="22" t="s">
        <v>5</v>
      </c>
      <c r="C143">
        <v>9.6308523821123505E-4</v>
      </c>
      <c r="D143">
        <v>0.95252775467274897</v>
      </c>
      <c r="E143">
        <f t="shared" si="10"/>
        <v>9.1736541951181728E-4</v>
      </c>
      <c r="H143">
        <f t="shared" si="11"/>
        <v>-3.0374576348147326</v>
      </c>
    </row>
    <row r="144" spans="1:16" x14ac:dyDescent="0.25">
      <c r="A144" t="s">
        <v>21</v>
      </c>
      <c r="B144" s="22" t="s">
        <v>6</v>
      </c>
      <c r="C144" s="34">
        <v>1.07404057667896E-5</v>
      </c>
      <c r="D144" s="34">
        <v>1.00018337685716</v>
      </c>
      <c r="E144">
        <f t="shared" si="10"/>
        <v>1.0742375308643736E-5</v>
      </c>
      <c r="H144">
        <f t="shared" si="11"/>
        <v>-4.9688996786570687</v>
      </c>
    </row>
    <row r="145" spans="1:13" x14ac:dyDescent="0.25">
      <c r="A145" t="s">
        <v>22</v>
      </c>
      <c r="B145" s="22" t="s">
        <v>8</v>
      </c>
      <c r="C145" s="34">
        <v>9.8507315714161192E-6</v>
      </c>
      <c r="D145" s="34">
        <v>0.82492777077074997</v>
      </c>
      <c r="E145">
        <f t="shared" si="10"/>
        <v>8.1261420356693467E-6</v>
      </c>
      <c r="H145">
        <f t="shared" si="11"/>
        <v>-5.0901155909724016</v>
      </c>
    </row>
    <row r="146" spans="1:13" x14ac:dyDescent="0.25">
      <c r="A146" t="s">
        <v>23</v>
      </c>
      <c r="B146" s="22" t="s">
        <v>7</v>
      </c>
      <c r="C146" s="34">
        <v>2.00658889620574E-6</v>
      </c>
      <c r="D146" s="34">
        <v>0.95188315011305902</v>
      </c>
      <c r="E146">
        <f t="shared" si="10"/>
        <v>1.9100381595022058E-6</v>
      </c>
      <c r="H146">
        <f t="shared" si="11"/>
        <v>-5.7189579561576682</v>
      </c>
    </row>
    <row r="147" spans="1:13" x14ac:dyDescent="0.25">
      <c r="A147" t="s">
        <v>54</v>
      </c>
      <c r="B147" t="s">
        <v>0</v>
      </c>
      <c r="C147">
        <v>55.508250191225898</v>
      </c>
      <c r="D147">
        <v>1</v>
      </c>
      <c r="E147">
        <f t="shared" si="10"/>
        <v>55.508250191225898</v>
      </c>
      <c r="H147">
        <f t="shared" si="11"/>
        <v>1.7443575371089697</v>
      </c>
      <c r="M147" s="34"/>
    </row>
    <row r="148" spans="1:13" x14ac:dyDescent="0.25">
      <c r="A148" t="s">
        <v>55</v>
      </c>
      <c r="B148" s="22" t="s">
        <v>1</v>
      </c>
      <c r="C148">
        <v>1</v>
      </c>
      <c r="D148">
        <v>1</v>
      </c>
      <c r="E148">
        <f t="shared" si="10"/>
        <v>1</v>
      </c>
      <c r="H148">
        <f t="shared" si="11"/>
        <v>0</v>
      </c>
    </row>
    <row r="149" spans="1:13" x14ac:dyDescent="0.25">
      <c r="A149" t="s">
        <v>56</v>
      </c>
      <c r="B149" s="22" t="s">
        <v>2</v>
      </c>
      <c r="C149">
        <v>3.16228E-4</v>
      </c>
      <c r="D149">
        <v>1</v>
      </c>
      <c r="E149">
        <v>3.16228E-4</v>
      </c>
      <c r="H149">
        <f t="shared" si="11"/>
        <v>-3.4999996786570646</v>
      </c>
      <c r="M149" s="34"/>
    </row>
    <row r="150" spans="1:13" x14ac:dyDescent="0.25">
      <c r="M150" s="34"/>
    </row>
    <row r="151" spans="1:13" x14ac:dyDescent="0.25">
      <c r="M151" s="34"/>
    </row>
    <row r="152" spans="1:13" x14ac:dyDescent="0.25">
      <c r="A152" s="40" t="s">
        <v>59</v>
      </c>
      <c r="B152" s="40"/>
      <c r="C152" s="40"/>
      <c r="D152" s="40"/>
      <c r="E152">
        <f>MMULT($J$75:$O$75,C159:C164)</f>
        <v>3.6665300711500814E-8</v>
      </c>
      <c r="F152" t="s">
        <v>9</v>
      </c>
      <c r="G152" t="e">
        <f>LOG10(G151)</f>
        <v>#NUM!</v>
      </c>
    </row>
    <row r="153" spans="1:13" x14ac:dyDescent="0.25">
      <c r="A153" s="40" t="s">
        <v>53</v>
      </c>
      <c r="B153" s="40">
        <v>9.8492203863463005E-4</v>
      </c>
      <c r="C153" s="40"/>
      <c r="D153" s="40"/>
      <c r="E153" s="49">
        <f>MMULT($J$76:$O$76,C159:C164)</f>
        <v>9.8490950462383248E-4</v>
      </c>
    </row>
    <row r="154" spans="1:13" x14ac:dyDescent="0.25">
      <c r="A154" s="40" t="s">
        <v>37</v>
      </c>
      <c r="B154" s="40">
        <v>8.2761988400928388</v>
      </c>
      <c r="C154" s="40"/>
      <c r="D154" s="40"/>
      <c r="E154">
        <f>F159</f>
        <v>8.2761943454307758</v>
      </c>
      <c r="F154" s="49">
        <f>10^(-B154)</f>
        <v>5.294209949851584E-9</v>
      </c>
      <c r="G154" s="49">
        <f>F154-E160</f>
        <v>-5.4791872206116988E-14</v>
      </c>
    </row>
    <row r="155" spans="1:13" x14ac:dyDescent="0.25">
      <c r="A155" s="40" t="s">
        <v>66</v>
      </c>
      <c r="B155" s="40">
        <v>4.9246101931743602E-4</v>
      </c>
      <c r="C155" s="40"/>
      <c r="D155" s="40"/>
      <c r="E155">
        <f>C159</f>
        <v>4.9247308496227203E-4</v>
      </c>
    </row>
    <row r="156" spans="1:13" x14ac:dyDescent="0.25">
      <c r="A156" s="40" t="s">
        <v>87</v>
      </c>
      <c r="B156" s="40" t="s">
        <v>88</v>
      </c>
      <c r="C156" s="40"/>
      <c r="D156" s="40"/>
    </row>
    <row r="157" spans="1:13" x14ac:dyDescent="0.25">
      <c r="A157" s="40" t="s">
        <v>89</v>
      </c>
      <c r="B157" s="40" t="s">
        <v>2</v>
      </c>
      <c r="C157" s="40"/>
      <c r="D157" s="40"/>
    </row>
    <row r="158" spans="1:13" x14ac:dyDescent="0.25">
      <c r="C158" s="1" t="s">
        <v>29</v>
      </c>
      <c r="D158" s="39" t="s">
        <v>57</v>
      </c>
      <c r="E158" s="1" t="s">
        <v>58</v>
      </c>
      <c r="F158" t="s">
        <v>37</v>
      </c>
      <c r="G158" t="s">
        <v>53</v>
      </c>
    </row>
    <row r="159" spans="1:13" x14ac:dyDescent="0.25">
      <c r="A159" t="s">
        <v>28</v>
      </c>
      <c r="B159" s="20" t="s">
        <v>4</v>
      </c>
      <c r="C159">
        <v>4.9247308496227203E-4</v>
      </c>
      <c r="D159">
        <v>0.82704375706742606</v>
      </c>
      <c r="E159">
        <f t="shared" ref="E159:E164" si="12">C159*D159</f>
        <v>4.0729679044178318E-4</v>
      </c>
      <c r="F159">
        <f>-LOG(E160)</f>
        <v>8.2761943454307758</v>
      </c>
      <c r="G159" s="41">
        <f>C161+2*C163+C164-C160</f>
        <v>9.8490950462383248E-4</v>
      </c>
    </row>
    <row r="160" spans="1:13" x14ac:dyDescent="0.25">
      <c r="A160" t="s">
        <v>19</v>
      </c>
      <c r="B160" s="22" t="s">
        <v>3</v>
      </c>
      <c r="C160" s="34">
        <v>5.5407838638304999E-9</v>
      </c>
      <c r="D160" s="34">
        <v>0.95550825872924705</v>
      </c>
      <c r="E160">
        <f t="shared" si="12"/>
        <v>5.2942647417237901E-9</v>
      </c>
      <c r="F160">
        <f>10^(-F159)</f>
        <v>5.294264741723781E-9</v>
      </c>
    </row>
    <row r="161" spans="1:12" x14ac:dyDescent="0.25">
      <c r="A161" t="s">
        <v>20</v>
      </c>
      <c r="B161" s="22" t="s">
        <v>5</v>
      </c>
      <c r="C161">
        <v>9.6320194679183201E-4</v>
      </c>
      <c r="D161">
        <v>0.952527044292233</v>
      </c>
      <c r="E161">
        <f t="shared" si="12"/>
        <v>9.1747590343414841E-4</v>
      </c>
    </row>
    <row r="162" spans="1:12" x14ac:dyDescent="0.25">
      <c r="A162" t="s">
        <v>21</v>
      </c>
      <c r="B162" s="22" t="s">
        <v>6</v>
      </c>
      <c r="C162" s="34">
        <v>1.0740405702627399E-5</v>
      </c>
      <c r="D162" s="34">
        <v>1.00018338283216</v>
      </c>
      <c r="E162">
        <f t="shared" si="12"/>
        <v>1.0742375308643694E-5</v>
      </c>
    </row>
    <row r="163" spans="1:12" x14ac:dyDescent="0.25">
      <c r="A163" t="s">
        <v>22</v>
      </c>
      <c r="B163" s="22" t="s">
        <v>8</v>
      </c>
      <c r="C163" s="34">
        <v>9.8531332575517407E-6</v>
      </c>
      <c r="D163" s="34">
        <v>0.824925361602732</v>
      </c>
      <c r="E163">
        <f t="shared" si="12"/>
        <v>8.1280995154057739E-6</v>
      </c>
      <c r="L163" s="34"/>
    </row>
    <row r="164" spans="1:12" x14ac:dyDescent="0.25">
      <c r="A164" t="s">
        <v>23</v>
      </c>
      <c r="B164" s="22" t="s">
        <v>7</v>
      </c>
      <c r="C164" s="34">
        <v>2.0068321007608998E-6</v>
      </c>
      <c r="D164" s="34">
        <v>0.95188242023002201</v>
      </c>
      <c r="E164">
        <f t="shared" si="12"/>
        <v>1.9102681970675846E-6</v>
      </c>
    </row>
    <row r="165" spans="1:12" x14ac:dyDescent="0.25">
      <c r="A165" t="s">
        <v>54</v>
      </c>
      <c r="B165" t="s">
        <v>0</v>
      </c>
      <c r="C165">
        <v>55.508250191225898</v>
      </c>
      <c r="D165">
        <v>1</v>
      </c>
      <c r="L165" s="34"/>
    </row>
    <row r="166" spans="1:12" x14ac:dyDescent="0.25">
      <c r="A166" t="s">
        <v>55</v>
      </c>
      <c r="B166" s="22" t="s">
        <v>1</v>
      </c>
      <c r="C166">
        <v>1</v>
      </c>
      <c r="D166">
        <v>1</v>
      </c>
      <c r="L166" s="34"/>
    </row>
    <row r="167" spans="1:12" x14ac:dyDescent="0.25">
      <c r="A167" t="s">
        <v>56</v>
      </c>
      <c r="B167" s="22" t="s">
        <v>2</v>
      </c>
      <c r="C167">
        <v>3.16228E-4</v>
      </c>
      <c r="D167">
        <v>1</v>
      </c>
      <c r="E167">
        <v>3.16228E-4</v>
      </c>
      <c r="L167" s="34"/>
    </row>
    <row r="174" spans="1:12" x14ac:dyDescent="0.25">
      <c r="B174" s="34"/>
      <c r="D174" s="34"/>
    </row>
    <row r="175" spans="1:12" x14ac:dyDescent="0.25">
      <c r="B175" s="34"/>
      <c r="D175" s="34"/>
    </row>
    <row r="177" spans="2:4" x14ac:dyDescent="0.25">
      <c r="B177" s="34"/>
      <c r="D177" s="34"/>
    </row>
    <row r="179" spans="2:4" x14ac:dyDescent="0.25">
      <c r="B179" s="34"/>
      <c r="D179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 tot</vt:lpstr>
      <vt:lpstr>Ca tot (Ideal)</vt:lpstr>
      <vt:lpstr>Sheet3</vt:lpstr>
      <vt:lpstr>Chgbal</vt:lpstr>
      <vt:lpstr>Verification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de Gaspari</dc:creator>
  <cp:lastModifiedBy>Francesca de Gaspari</cp:lastModifiedBy>
  <cp:lastPrinted>2013-04-10T15:16:09Z</cp:lastPrinted>
  <dcterms:created xsi:type="dcterms:W3CDTF">2013-04-03T15:35:04Z</dcterms:created>
  <dcterms:modified xsi:type="dcterms:W3CDTF">2013-04-26T15:37:32Z</dcterms:modified>
</cp:coreProperties>
</file>